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40" windowHeight="9135" tabRatio="767" firstSheet="4" activeTab="1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 r:id="rId30"/>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ESPECIALES'!$F$8:$I$1093</definedName>
    <definedName name="_xlnm._FilterDatabase" localSheetId="8" hidden="1">'6. Becas'!$J$13:$J$117</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1090" i="12" l="1"/>
  <c r="I1090" i="12"/>
  <c r="F1090" i="12"/>
  <c r="J1089" i="12"/>
  <c r="I1089" i="12"/>
  <c r="E1089" i="12"/>
  <c r="F1089" i="12" s="1"/>
  <c r="J1088" i="12"/>
  <c r="I1088" i="12"/>
  <c r="E1088" i="12"/>
  <c r="F1088" i="12" s="1"/>
  <c r="J1087" i="12"/>
  <c r="I1087" i="12"/>
  <c r="E1087" i="12"/>
  <c r="F1087" i="12" s="1"/>
  <c r="J1086" i="12"/>
  <c r="I1086" i="12"/>
  <c r="E1086" i="12"/>
  <c r="F1086" i="12" s="1"/>
  <c r="J1085" i="12"/>
  <c r="I1085" i="12"/>
  <c r="E1085" i="12"/>
  <c r="F1085" i="12" s="1"/>
  <c r="J1084" i="12"/>
  <c r="I1084" i="12"/>
  <c r="E1084" i="12"/>
  <c r="F1084" i="12" s="1"/>
  <c r="I1083" i="12"/>
  <c r="E1083" i="12"/>
  <c r="F1083" i="12" s="1"/>
  <c r="C1080" i="12"/>
  <c r="J1072" i="12"/>
  <c r="I1072" i="12"/>
  <c r="F1072" i="12"/>
  <c r="J1071" i="12"/>
  <c r="I1071" i="12"/>
  <c r="E1071" i="12"/>
  <c r="F1071" i="12" s="1"/>
  <c r="J1070" i="12"/>
  <c r="I1070" i="12"/>
  <c r="E1070" i="12"/>
  <c r="F1070" i="12" s="1"/>
  <c r="J1069" i="12"/>
  <c r="I1069" i="12"/>
  <c r="E1069" i="12"/>
  <c r="F1069" i="12" s="1"/>
  <c r="J1068" i="12"/>
  <c r="I1068" i="12"/>
  <c r="E1068" i="12"/>
  <c r="F1068" i="12" s="1"/>
  <c r="J1067" i="12"/>
  <c r="I1067" i="12"/>
  <c r="E1067" i="12"/>
  <c r="F1067" i="12" s="1"/>
  <c r="J1066" i="12"/>
  <c r="I1066" i="12"/>
  <c r="E1066" i="12"/>
  <c r="F1066" i="12" s="1"/>
  <c r="I1065" i="12"/>
  <c r="E1065" i="12"/>
  <c r="F1065" i="12" s="1"/>
  <c r="C1062" i="12"/>
  <c r="E1048" i="12"/>
  <c r="F1048" i="12" s="1"/>
  <c r="E1049" i="12"/>
  <c r="F1049" i="12" s="1"/>
  <c r="E1050" i="12"/>
  <c r="F1050" i="12" s="1"/>
  <c r="E1051" i="12"/>
  <c r="F1051" i="12" s="1"/>
  <c r="E1052" i="12"/>
  <c r="F1052" i="12" s="1"/>
  <c r="E1053" i="12"/>
  <c r="F1053" i="12" s="1"/>
  <c r="J1054" i="12"/>
  <c r="I1054" i="12"/>
  <c r="F1054" i="12"/>
  <c r="J1053" i="12"/>
  <c r="I1053" i="12"/>
  <c r="J1052" i="12"/>
  <c r="I1052" i="12"/>
  <c r="J1051" i="12"/>
  <c r="I1051" i="12"/>
  <c r="J1050" i="12"/>
  <c r="I1050" i="12"/>
  <c r="J1049" i="12"/>
  <c r="I1049" i="12"/>
  <c r="J1048" i="12"/>
  <c r="I1048" i="12"/>
  <c r="I1047" i="12"/>
  <c r="E1047" i="12"/>
  <c r="F1047" i="12" s="1"/>
  <c r="C1044" i="12"/>
  <c r="Q77" i="30"/>
  <c r="P77" i="30"/>
  <c r="Q75" i="30"/>
  <c r="P75" i="30"/>
  <c r="Q74" i="30"/>
  <c r="P74" i="30"/>
  <c r="Q73" i="30"/>
  <c r="P73" i="30"/>
  <c r="Q78" i="30"/>
  <c r="P78" i="30"/>
  <c r="Q76" i="30"/>
  <c r="P76" i="30"/>
  <c r="Q71" i="30"/>
  <c r="P71" i="30"/>
  <c r="F993" i="12"/>
  <c r="I993" i="12"/>
  <c r="J993" i="12"/>
  <c r="F994" i="12"/>
  <c r="I994" i="12"/>
  <c r="J994" i="12"/>
  <c r="F995" i="12"/>
  <c r="I995" i="12"/>
  <c r="J995" i="12"/>
  <c r="F996" i="12"/>
  <c r="I996" i="12"/>
  <c r="J996" i="12"/>
  <c r="D200" i="7"/>
  <c r="D1076" i="12" l="1"/>
  <c r="D1058" i="12"/>
  <c r="D1040" i="12"/>
  <c r="J217" i="7"/>
  <c r="J216" i="7"/>
  <c r="G217" i="7"/>
  <c r="K217" i="7"/>
  <c r="F217" i="7"/>
  <c r="F216" i="7"/>
  <c r="E208" i="7"/>
  <c r="E195" i="7"/>
  <c r="E194" i="7"/>
  <c r="E190" i="7"/>
  <c r="E961" i="12" l="1"/>
  <c r="E903" i="12"/>
  <c r="F903" i="12" s="1"/>
  <c r="G70" i="8"/>
  <c r="J1037" i="12"/>
  <c r="I1037" i="12"/>
  <c r="F1037" i="12"/>
  <c r="J1036" i="12"/>
  <c r="I1036" i="12"/>
  <c r="F1036" i="12"/>
  <c r="J1035" i="12"/>
  <c r="I1035" i="12"/>
  <c r="F1035" i="12"/>
  <c r="J1034" i="12"/>
  <c r="I1034" i="12"/>
  <c r="F1034" i="12"/>
  <c r="J1033" i="12"/>
  <c r="I1033" i="12"/>
  <c r="F1033" i="12"/>
  <c r="J1032" i="12"/>
  <c r="I1032" i="12"/>
  <c r="F1032" i="12"/>
  <c r="J1031" i="12"/>
  <c r="I1031" i="12"/>
  <c r="F1031" i="12"/>
  <c r="J1030" i="12"/>
  <c r="I1030" i="12"/>
  <c r="F1030" i="12"/>
  <c r="J1029" i="12"/>
  <c r="I1029" i="12"/>
  <c r="F1029" i="12"/>
  <c r="J1028" i="12"/>
  <c r="I1028" i="12"/>
  <c r="F1028" i="12"/>
  <c r="J1027" i="12"/>
  <c r="I1027" i="12"/>
  <c r="F1027" i="12"/>
  <c r="J1026" i="12"/>
  <c r="I1026" i="12"/>
  <c r="F1026" i="12"/>
  <c r="J1025" i="12"/>
  <c r="I1025" i="12"/>
  <c r="F1025" i="12"/>
  <c r="J1024" i="12"/>
  <c r="I1024" i="12"/>
  <c r="F1024" i="12"/>
  <c r="J1023" i="12"/>
  <c r="I1023" i="12"/>
  <c r="F1023" i="12"/>
  <c r="J1022" i="12"/>
  <c r="I1022" i="12"/>
  <c r="F1022" i="12"/>
  <c r="J1021" i="12"/>
  <c r="I1021" i="12"/>
  <c r="F1021" i="12"/>
  <c r="J1020" i="12"/>
  <c r="I1020" i="12"/>
  <c r="F1020" i="12"/>
  <c r="I1019" i="12"/>
  <c r="E1019" i="12"/>
  <c r="F1019" i="12" s="1"/>
  <c r="C1016"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2" i="12"/>
  <c r="I992" i="12"/>
  <c r="F992" i="12"/>
  <c r="J991" i="12"/>
  <c r="I991" i="12"/>
  <c r="F991" i="12"/>
  <c r="I990" i="12"/>
  <c r="E990" i="12"/>
  <c r="F990" i="12" s="1"/>
  <c r="C987" i="12"/>
  <c r="J980" i="12"/>
  <c r="I980" i="12"/>
  <c r="F980" i="12"/>
  <c r="J979" i="12"/>
  <c r="I979" i="12"/>
  <c r="F979" i="12"/>
  <c r="J978" i="12"/>
  <c r="I978" i="12"/>
  <c r="F978" i="12"/>
  <c r="J977" i="12"/>
  <c r="I977" i="12"/>
  <c r="F977"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I961" i="12"/>
  <c r="F961" i="12"/>
  <c r="C958" i="12"/>
  <c r="J951" i="12"/>
  <c r="I951" i="12"/>
  <c r="F951" i="12"/>
  <c r="J950" i="12"/>
  <c r="I950" i="12"/>
  <c r="F950" i="12"/>
  <c r="J949" i="12"/>
  <c r="I949" i="12"/>
  <c r="F949" i="12"/>
  <c r="J948" i="12"/>
  <c r="I948" i="12"/>
  <c r="F948" i="12"/>
  <c r="J947" i="12"/>
  <c r="I947" i="12"/>
  <c r="F947" i="12"/>
  <c r="J946" i="12"/>
  <c r="I946" i="12"/>
  <c r="F946" i="12"/>
  <c r="J945" i="12"/>
  <c r="I945" i="12"/>
  <c r="F945" i="12"/>
  <c r="J944" i="12"/>
  <c r="I944" i="12"/>
  <c r="F944" i="12"/>
  <c r="J943" i="12"/>
  <c r="I943" i="12"/>
  <c r="F943" i="12"/>
  <c r="J942" i="12"/>
  <c r="I942" i="12"/>
  <c r="F942" i="12"/>
  <c r="J941" i="12"/>
  <c r="I941" i="12"/>
  <c r="F941" i="12"/>
  <c r="J940" i="12"/>
  <c r="I940" i="12"/>
  <c r="F940" i="12"/>
  <c r="J939" i="12"/>
  <c r="I939" i="12"/>
  <c r="F939" i="12"/>
  <c r="J938" i="12"/>
  <c r="I938" i="12"/>
  <c r="F938" i="12"/>
  <c r="J937" i="12"/>
  <c r="I937" i="12"/>
  <c r="F937" i="12"/>
  <c r="J936" i="12"/>
  <c r="I936" i="12"/>
  <c r="F936" i="12"/>
  <c r="J935" i="12"/>
  <c r="I935" i="12"/>
  <c r="F935" i="12"/>
  <c r="J934" i="12"/>
  <c r="I934" i="12"/>
  <c r="F934" i="12"/>
  <c r="J933" i="12"/>
  <c r="I933" i="12"/>
  <c r="F933" i="12"/>
  <c r="I932" i="12"/>
  <c r="E932" i="12"/>
  <c r="F932" i="12" s="1"/>
  <c r="C929"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I903" i="12"/>
  <c r="C900" i="12"/>
  <c r="J893" i="12"/>
  <c r="I893" i="12"/>
  <c r="F893" i="12"/>
  <c r="J892" i="12"/>
  <c r="I892" i="12"/>
  <c r="F892" i="12"/>
  <c r="J891" i="12"/>
  <c r="I891" i="12"/>
  <c r="F891" i="12"/>
  <c r="J890" i="12"/>
  <c r="I890" i="12"/>
  <c r="F890" i="12"/>
  <c r="J889" i="12"/>
  <c r="I889" i="12"/>
  <c r="F889" i="12"/>
  <c r="J888" i="12"/>
  <c r="I888" i="12"/>
  <c r="F888" i="12"/>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I878" i="12"/>
  <c r="E878" i="12"/>
  <c r="F878" i="12" s="1"/>
  <c r="C875" i="12"/>
  <c r="J867" i="12"/>
  <c r="I867" i="12"/>
  <c r="F867" i="12"/>
  <c r="J866" i="12"/>
  <c r="I866" i="12"/>
  <c r="F866" i="12"/>
  <c r="J865" i="12"/>
  <c r="I865" i="12"/>
  <c r="F865" i="12"/>
  <c r="J864" i="12"/>
  <c r="I864" i="12"/>
  <c r="F864" i="12"/>
  <c r="I863" i="12"/>
  <c r="E863" i="12"/>
  <c r="F863" i="12" s="1"/>
  <c r="C860" i="12"/>
  <c r="F847" i="12"/>
  <c r="F848" i="12"/>
  <c r="F849" i="12"/>
  <c r="F850" i="12"/>
  <c r="F851" i="12"/>
  <c r="F26" i="40"/>
  <c r="I23" i="40"/>
  <c r="F23" i="40"/>
  <c r="I22" i="40"/>
  <c r="F22" i="40"/>
  <c r="I21" i="40"/>
  <c r="F21" i="40"/>
  <c r="I20" i="40"/>
  <c r="F20" i="40"/>
  <c r="I19" i="40"/>
  <c r="F19" i="40"/>
  <c r="I18" i="40"/>
  <c r="F18" i="40"/>
  <c r="I17" i="40"/>
  <c r="F17" i="40"/>
  <c r="D925" i="12" l="1"/>
  <c r="D954" i="12"/>
  <c r="D983" i="12"/>
  <c r="D1012" i="12"/>
  <c r="D856" i="12"/>
  <c r="D871" i="12"/>
  <c r="D896" i="12"/>
  <c r="J179" i="7" l="1"/>
  <c r="G179" i="7"/>
  <c r="F179" i="7"/>
  <c r="C166" i="7"/>
  <c r="G169" i="7"/>
  <c r="J169" i="7"/>
  <c r="E170" i="7"/>
  <c r="G170" i="7" s="1"/>
  <c r="J170" i="7"/>
  <c r="E171" i="7"/>
  <c r="G171" i="7" s="1"/>
  <c r="J171" i="7"/>
  <c r="G172" i="7"/>
  <c r="J172" i="7"/>
  <c r="G173" i="7"/>
  <c r="J173" i="7"/>
  <c r="G174" i="7"/>
  <c r="J174" i="7"/>
  <c r="G175" i="7"/>
  <c r="J175" i="7"/>
  <c r="G176" i="7"/>
  <c r="J176" i="7"/>
  <c r="G177" i="7"/>
  <c r="J177" i="7"/>
  <c r="F178" i="7"/>
  <c r="G178" i="7" s="1"/>
  <c r="J178" i="7"/>
  <c r="D162" i="7" l="1"/>
  <c r="Q66" i="30" l="1"/>
  <c r="P66" i="30"/>
  <c r="Q65" i="30"/>
  <c r="P65" i="30"/>
  <c r="Q64" i="30"/>
  <c r="P64" i="30"/>
  <c r="Q63" i="30"/>
  <c r="P63" i="30"/>
  <c r="Q62" i="30"/>
  <c r="P62" i="30"/>
  <c r="Q61" i="30"/>
  <c r="P61" i="30"/>
  <c r="Q60" i="30"/>
  <c r="P60" i="30"/>
  <c r="Q59" i="30"/>
  <c r="P59" i="30"/>
  <c r="Q58" i="30"/>
  <c r="P58" i="30"/>
  <c r="Q57" i="30"/>
  <c r="P57" i="30"/>
  <c r="Q56" i="30"/>
  <c r="P56" i="30"/>
  <c r="J853" i="12" l="1"/>
  <c r="I853" i="12"/>
  <c r="F853" i="12"/>
  <c r="J852" i="12"/>
  <c r="I852" i="12"/>
  <c r="F852" i="12"/>
  <c r="J851" i="12"/>
  <c r="I851" i="12"/>
  <c r="J850" i="12"/>
  <c r="I850" i="12"/>
  <c r="J849" i="12"/>
  <c r="I849" i="12"/>
  <c r="J848" i="12"/>
  <c r="I848" i="12"/>
  <c r="J847" i="12"/>
  <c r="I847" i="12"/>
  <c r="I846" i="12"/>
  <c r="E846" i="12"/>
  <c r="F846" i="12" s="1"/>
  <c r="C843" i="12"/>
  <c r="J836" i="12"/>
  <c r="I836" i="12"/>
  <c r="F836" i="12"/>
  <c r="J835" i="12"/>
  <c r="I835" i="12"/>
  <c r="F835" i="12"/>
  <c r="J834" i="12"/>
  <c r="I834" i="12"/>
  <c r="F834" i="12"/>
  <c r="J833" i="12"/>
  <c r="I833" i="12"/>
  <c r="F833" i="12"/>
  <c r="J832" i="12"/>
  <c r="I832" i="12"/>
  <c r="F832" i="12"/>
  <c r="J831" i="12"/>
  <c r="I831" i="12"/>
  <c r="F831" i="12"/>
  <c r="I830" i="12"/>
  <c r="E830" i="12"/>
  <c r="F830" i="12" s="1"/>
  <c r="C827" i="12"/>
  <c r="J820" i="12"/>
  <c r="I820" i="12"/>
  <c r="F820" i="12"/>
  <c r="J819" i="12"/>
  <c r="I819" i="12"/>
  <c r="F819" i="12"/>
  <c r="J818" i="12"/>
  <c r="I818" i="12"/>
  <c r="F818" i="12"/>
  <c r="I817" i="12"/>
  <c r="E817" i="12"/>
  <c r="F817" i="12" s="1"/>
  <c r="C814" i="12"/>
  <c r="J807" i="12"/>
  <c r="I807" i="12"/>
  <c r="F807" i="12"/>
  <c r="J806" i="12"/>
  <c r="I806" i="12"/>
  <c r="F806" i="12"/>
  <c r="J805" i="12"/>
  <c r="I805" i="12"/>
  <c r="F805" i="12"/>
  <c r="J804" i="12"/>
  <c r="I804" i="12"/>
  <c r="F804" i="12"/>
  <c r="J803" i="12"/>
  <c r="I803" i="12"/>
  <c r="F803" i="12"/>
  <c r="J802" i="12"/>
  <c r="I802" i="12"/>
  <c r="I801" i="12"/>
  <c r="E801" i="12"/>
  <c r="F801" i="12" s="1"/>
  <c r="C798"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I779" i="12"/>
  <c r="E779" i="12"/>
  <c r="F779" i="12" s="1"/>
  <c r="C776" i="12"/>
  <c r="J769" i="12"/>
  <c r="I769" i="12"/>
  <c r="F769" i="12"/>
  <c r="J768" i="12"/>
  <c r="I768" i="12"/>
  <c r="F768" i="12"/>
  <c r="J767" i="12"/>
  <c r="I767" i="12"/>
  <c r="F767" i="12"/>
  <c r="J766" i="12"/>
  <c r="I766" i="12"/>
  <c r="F766" i="12"/>
  <c r="J765" i="12"/>
  <c r="I765" i="12"/>
  <c r="F765" i="12"/>
  <c r="J764" i="12"/>
  <c r="I764" i="12"/>
  <c r="F764" i="12"/>
  <c r="J763" i="12"/>
  <c r="I763" i="12"/>
  <c r="F763" i="12"/>
  <c r="I762" i="12"/>
  <c r="E762" i="12"/>
  <c r="F762" i="12" s="1"/>
  <c r="C759"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I744" i="12"/>
  <c r="E744" i="12"/>
  <c r="F744" i="12" s="1"/>
  <c r="C741" i="12"/>
  <c r="C673" i="12"/>
  <c r="E649" i="12"/>
  <c r="E636" i="12"/>
  <c r="F636" i="12" s="1"/>
  <c r="E460" i="12"/>
  <c r="D772" i="12" l="1"/>
  <c r="D839" i="12"/>
  <c r="D810" i="12"/>
  <c r="D755" i="12"/>
  <c r="D823" i="12"/>
  <c r="D737" i="12"/>
  <c r="F356" i="12" l="1"/>
  <c r="F355" i="12"/>
  <c r="F354" i="12"/>
  <c r="F353" i="12"/>
  <c r="F352" i="12"/>
  <c r="F351" i="12"/>
  <c r="F350" i="12"/>
  <c r="F349" i="12"/>
  <c r="F348" i="12"/>
  <c r="F347" i="12"/>
  <c r="F346" i="12"/>
  <c r="F345" i="12"/>
  <c r="F344" i="12"/>
  <c r="F343" i="12"/>
  <c r="F342" i="12"/>
  <c r="F341" i="12"/>
  <c r="F340" i="12"/>
  <c r="F339" i="12"/>
  <c r="F338" i="12"/>
  <c r="F337" i="12"/>
  <c r="F336" i="12"/>
  <c r="F335" i="12"/>
  <c r="F334" i="12"/>
  <c r="F333" i="12"/>
  <c r="F332" i="12"/>
  <c r="F331" i="12"/>
  <c r="F330" i="12"/>
  <c r="F329" i="12"/>
  <c r="F328" i="12"/>
  <c r="F327" i="12"/>
  <c r="F287" i="12"/>
  <c r="Q70" i="30" l="1"/>
  <c r="P70" i="30"/>
  <c r="Q69" i="30"/>
  <c r="P69" i="30"/>
  <c r="Q68" i="30"/>
  <c r="P68" i="30"/>
  <c r="Q67" i="30"/>
  <c r="P67" i="30"/>
  <c r="P37" i="30" l="1"/>
  <c r="Q37" i="30"/>
  <c r="P38" i="30"/>
  <c r="Q38" i="30"/>
  <c r="P39" i="30"/>
  <c r="Q39" i="30"/>
  <c r="P40" i="30"/>
  <c r="Q40" i="30"/>
  <c r="P41" i="30"/>
  <c r="Q41" i="30"/>
  <c r="P42" i="30"/>
  <c r="Q42" i="30"/>
  <c r="P43" i="30"/>
  <c r="Q43" i="30"/>
  <c r="P44" i="30"/>
  <c r="Q44" i="30"/>
  <c r="P45" i="30"/>
  <c r="Q45" i="30"/>
  <c r="P46" i="30"/>
  <c r="Q46" i="30"/>
  <c r="P47" i="30"/>
  <c r="Q47" i="30"/>
  <c r="P48" i="30"/>
  <c r="Q48" i="30"/>
  <c r="P49" i="30"/>
  <c r="Q49" i="30"/>
  <c r="P50" i="30"/>
  <c r="Q50" i="30"/>
  <c r="P51" i="30"/>
  <c r="Q51" i="30"/>
  <c r="P52" i="30"/>
  <c r="Q52" i="30"/>
  <c r="P53" i="30"/>
  <c r="Q53" i="30"/>
  <c r="P54" i="30"/>
  <c r="Q54" i="30"/>
  <c r="P33" i="30"/>
  <c r="Q33" i="30"/>
  <c r="P34" i="30"/>
  <c r="Q34" i="30"/>
  <c r="P35" i="30"/>
  <c r="Q35" i="30"/>
  <c r="P36" i="30"/>
  <c r="Q36" i="30"/>
  <c r="P28" i="30"/>
  <c r="Q28" i="30"/>
  <c r="P29" i="30"/>
  <c r="Q29" i="30"/>
  <c r="P30" i="30"/>
  <c r="Q30" i="30"/>
  <c r="P31" i="30"/>
  <c r="Q31" i="30"/>
  <c r="P32" i="30"/>
  <c r="Q32" i="30"/>
  <c r="I246" i="12" l="1"/>
  <c r="F246" i="12"/>
  <c r="I245" i="12"/>
  <c r="F245" i="12"/>
  <c r="I244" i="12"/>
  <c r="F244" i="12"/>
  <c r="I243" i="12"/>
  <c r="F24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8" i="12"/>
  <c r="J149" i="12"/>
  <c r="J150" i="12"/>
  <c r="J151" i="12"/>
  <c r="J152" i="12"/>
  <c r="J153" i="12"/>
  <c r="J154" i="12"/>
  <c r="J155" i="12"/>
  <c r="J156" i="12"/>
  <c r="J157" i="12"/>
  <c r="J158" i="12"/>
  <c r="J167" i="12"/>
  <c r="J168" i="12"/>
  <c r="J169" i="12"/>
  <c r="J170" i="12"/>
  <c r="J171" i="12"/>
  <c r="J172" i="12"/>
  <c r="J173" i="12"/>
  <c r="J174" i="12"/>
  <c r="J175" i="12"/>
  <c r="J176" i="12"/>
  <c r="J177" i="12"/>
  <c r="E106" i="12"/>
  <c r="E107" i="12"/>
  <c r="E108" i="12"/>
  <c r="E64" i="12"/>
  <c r="E62" i="12"/>
  <c r="E63" i="12"/>
  <c r="P20" i="30"/>
  <c r="Q20" i="30"/>
  <c r="P21" i="30"/>
  <c r="Q21" i="30"/>
  <c r="P22" i="30"/>
  <c r="Q22" i="30"/>
  <c r="P23" i="30"/>
  <c r="Q23" i="30"/>
  <c r="P24" i="30"/>
  <c r="Q24" i="30"/>
  <c r="P25" i="30"/>
  <c r="Q25" i="30"/>
  <c r="I52"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K82" i="7"/>
  <c r="J82" i="7"/>
  <c r="F82" i="7"/>
  <c r="G82" i="7" s="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93" i="40"/>
  <c r="C62" i="40"/>
  <c r="C31" i="40"/>
  <c r="C13" i="42"/>
  <c r="C14" i="40"/>
  <c r="C721" i="12"/>
  <c r="C704" i="12"/>
  <c r="C685" i="12"/>
  <c r="C660" i="12"/>
  <c r="C645" i="12"/>
  <c r="C632" i="12"/>
  <c r="C588" i="12"/>
  <c r="C544" i="12"/>
  <c r="C500" i="12"/>
  <c r="C456" i="12"/>
  <c r="C412" i="12"/>
  <c r="C367" i="12"/>
  <c r="C323" i="12"/>
  <c r="C283" i="12"/>
  <c r="C239" i="12"/>
  <c r="C195"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E802" i="12" s="1"/>
  <c r="F802" i="12" s="1"/>
  <c r="D794" i="12"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91" i="30"/>
  <c r="P91" i="30"/>
  <c r="Q90" i="30"/>
  <c r="P90" i="30"/>
  <c r="Q89" i="30"/>
  <c r="P89" i="30"/>
  <c r="Q88" i="30"/>
  <c r="P88" i="30"/>
  <c r="Q87" i="30"/>
  <c r="P87" i="30"/>
  <c r="Q86" i="30"/>
  <c r="P86" i="30"/>
  <c r="Q85" i="30"/>
  <c r="P85" i="30"/>
  <c r="Q84" i="30"/>
  <c r="P84" i="30"/>
  <c r="Q83" i="30"/>
  <c r="P83" i="30"/>
  <c r="Q82" i="30"/>
  <c r="P82" i="30"/>
  <c r="Q81" i="30"/>
  <c r="P81" i="30"/>
  <c r="Q80" i="30"/>
  <c r="P80" i="30"/>
  <c r="Q55" i="30"/>
  <c r="P55" i="30"/>
  <c r="Q27" i="30"/>
  <c r="P27" i="30"/>
  <c r="Q26" i="30"/>
  <c r="P26" i="30"/>
  <c r="Q19" i="30"/>
  <c r="P19" i="30"/>
  <c r="Q18" i="30"/>
  <c r="P18" i="30"/>
  <c r="Q17" i="30"/>
  <c r="P17" i="30"/>
  <c r="Q16" i="30"/>
  <c r="P16" i="30"/>
  <c r="Q15" i="30"/>
  <c r="P15" i="30"/>
  <c r="Q14" i="30"/>
  <c r="P14" i="30"/>
  <c r="Q13" i="30"/>
  <c r="P13" i="30"/>
  <c r="Q12" i="30"/>
  <c r="P12" i="30"/>
  <c r="Q11" i="30"/>
  <c r="Q92" i="30" s="1"/>
  <c r="P11"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17" i="40"/>
  <c r="J116" i="40"/>
  <c r="J115" i="40"/>
  <c r="J114" i="40"/>
  <c r="J113" i="40"/>
  <c r="J112" i="40"/>
  <c r="J111" i="40"/>
  <c r="J110" i="40"/>
  <c r="J109" i="40"/>
  <c r="J108" i="40"/>
  <c r="J107" i="40"/>
  <c r="J106" i="40"/>
  <c r="J105" i="40"/>
  <c r="J104" i="40"/>
  <c r="J103" i="40"/>
  <c r="J102" i="40"/>
  <c r="J101" i="40"/>
  <c r="J100" i="40"/>
  <c r="J99" i="40"/>
  <c r="J98" i="40"/>
  <c r="J97" i="40"/>
  <c r="J86" i="40"/>
  <c r="J85" i="40"/>
  <c r="J84" i="40"/>
  <c r="J83" i="40"/>
  <c r="J82" i="40"/>
  <c r="J81" i="40"/>
  <c r="J80" i="40"/>
  <c r="J79" i="40"/>
  <c r="J78" i="40"/>
  <c r="J77" i="40"/>
  <c r="J76" i="40"/>
  <c r="J75" i="40"/>
  <c r="J74" i="40"/>
  <c r="J73" i="40"/>
  <c r="J72" i="40"/>
  <c r="J71" i="40"/>
  <c r="J70" i="40"/>
  <c r="J69" i="40"/>
  <c r="J68" i="40"/>
  <c r="J67" i="40"/>
  <c r="J66" i="40"/>
  <c r="J55" i="40"/>
  <c r="J54" i="40"/>
  <c r="J53" i="40"/>
  <c r="J52" i="40"/>
  <c r="J51" i="40"/>
  <c r="J50" i="40"/>
  <c r="J49" i="40"/>
  <c r="J48" i="40"/>
  <c r="J47" i="40"/>
  <c r="J46" i="40"/>
  <c r="J45" i="40"/>
  <c r="J44" i="40"/>
  <c r="J43" i="40"/>
  <c r="J42" i="40"/>
  <c r="J41" i="40"/>
  <c r="J40" i="40"/>
  <c r="J39" i="40"/>
  <c r="J38" i="40"/>
  <c r="J37" i="40"/>
  <c r="J36" i="40"/>
  <c r="J35"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I104" i="40"/>
  <c r="F104" i="40"/>
  <c r="I103" i="40"/>
  <c r="F103" i="40"/>
  <c r="I102" i="40"/>
  <c r="F102" i="40"/>
  <c r="I101" i="40"/>
  <c r="F101" i="40"/>
  <c r="I100" i="40"/>
  <c r="F100" i="40"/>
  <c r="I99" i="40"/>
  <c r="F99" i="40"/>
  <c r="I98" i="40"/>
  <c r="F98" i="40"/>
  <c r="I97" i="40"/>
  <c r="F97" i="40"/>
  <c r="I96" i="40"/>
  <c r="F96"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55" i="40"/>
  <c r="F55" i="40"/>
  <c r="I54" i="40"/>
  <c r="F54" i="40"/>
  <c r="I53" i="40"/>
  <c r="F53" i="40"/>
  <c r="I52" i="40"/>
  <c r="F52" i="40"/>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I36" i="40"/>
  <c r="F36" i="40"/>
  <c r="I35" i="40"/>
  <c r="F35" i="40"/>
  <c r="I34" i="40"/>
  <c r="F34" i="40"/>
  <c r="J734" i="12"/>
  <c r="J733" i="12"/>
  <c r="J732" i="12"/>
  <c r="J731" i="12"/>
  <c r="J730" i="12"/>
  <c r="J729" i="12"/>
  <c r="J728" i="12"/>
  <c r="J727" i="12"/>
  <c r="J726" i="12"/>
  <c r="J725" i="12"/>
  <c r="J714" i="12"/>
  <c r="J713" i="12"/>
  <c r="J712" i="12"/>
  <c r="J711" i="12"/>
  <c r="J710" i="12"/>
  <c r="J709" i="12"/>
  <c r="J708" i="12"/>
  <c r="J697" i="12"/>
  <c r="J696" i="12"/>
  <c r="J695" i="12"/>
  <c r="J694" i="12"/>
  <c r="J693" i="12"/>
  <c r="J692" i="12"/>
  <c r="J691" i="12"/>
  <c r="J690" i="12"/>
  <c r="J689" i="12"/>
  <c r="J678" i="12"/>
  <c r="J677" i="12"/>
  <c r="J666" i="12"/>
  <c r="J665" i="12"/>
  <c r="J664" i="12"/>
  <c r="J653" i="12"/>
  <c r="J652" i="12"/>
  <c r="J651" i="12"/>
  <c r="J650" i="12"/>
  <c r="J649" i="12"/>
  <c r="J638" i="12"/>
  <c r="J637" i="12"/>
  <c r="J63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3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88" i="12"/>
  <c r="J187" i="12"/>
  <c r="J186" i="12"/>
  <c r="J185" i="12"/>
  <c r="J184" i="12"/>
  <c r="J183" i="12"/>
  <c r="J182" i="12"/>
  <c r="J181" i="12"/>
  <c r="J180" i="12"/>
  <c r="J179" i="12"/>
  <c r="J178" i="12"/>
  <c r="J166" i="12"/>
  <c r="J165" i="12"/>
  <c r="J164" i="12"/>
  <c r="J163" i="12"/>
  <c r="J162" i="12"/>
  <c r="J161" i="12"/>
  <c r="J160" i="12"/>
  <c r="J159"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734" i="12"/>
  <c r="F734" i="12"/>
  <c r="I733" i="12"/>
  <c r="F733" i="12"/>
  <c r="I732" i="12"/>
  <c r="F732" i="12"/>
  <c r="I731" i="12"/>
  <c r="F731" i="12"/>
  <c r="I730" i="12"/>
  <c r="F730" i="12"/>
  <c r="I729" i="12"/>
  <c r="F729" i="12"/>
  <c r="I728" i="12"/>
  <c r="F728" i="12"/>
  <c r="I727" i="12"/>
  <c r="F727" i="12"/>
  <c r="I726" i="12"/>
  <c r="F726" i="12"/>
  <c r="I725" i="12"/>
  <c r="F725" i="12"/>
  <c r="I724" i="12"/>
  <c r="E724" i="12"/>
  <c r="F724" i="12" s="1"/>
  <c r="I714" i="12"/>
  <c r="F714" i="12"/>
  <c r="I713" i="12"/>
  <c r="F713" i="12"/>
  <c r="I712" i="12"/>
  <c r="F712" i="12"/>
  <c r="I711" i="12"/>
  <c r="F711" i="12"/>
  <c r="I710" i="12"/>
  <c r="F710" i="12"/>
  <c r="I709" i="12"/>
  <c r="F709" i="12"/>
  <c r="I708" i="12"/>
  <c r="F708" i="12"/>
  <c r="I707" i="12"/>
  <c r="E707" i="12"/>
  <c r="F707" i="12" s="1"/>
  <c r="I697" i="12"/>
  <c r="F697" i="12"/>
  <c r="I696" i="12"/>
  <c r="F696" i="12"/>
  <c r="I695" i="12"/>
  <c r="F695" i="12"/>
  <c r="I694" i="12"/>
  <c r="F694" i="12"/>
  <c r="I693" i="12"/>
  <c r="F693" i="12"/>
  <c r="I692" i="12"/>
  <c r="F692" i="12"/>
  <c r="I691" i="12"/>
  <c r="F691" i="12"/>
  <c r="I690" i="12"/>
  <c r="F690" i="12"/>
  <c r="I689" i="12"/>
  <c r="F689" i="12"/>
  <c r="I688" i="12"/>
  <c r="E688" i="12"/>
  <c r="F688" i="12" s="1"/>
  <c r="I678" i="12"/>
  <c r="F678" i="12"/>
  <c r="I677" i="12"/>
  <c r="F677" i="12"/>
  <c r="I676" i="12"/>
  <c r="E676" i="12"/>
  <c r="F676" i="12" s="1"/>
  <c r="I666" i="12"/>
  <c r="F666" i="12"/>
  <c r="I665" i="12"/>
  <c r="F665" i="12"/>
  <c r="I664" i="12"/>
  <c r="F664" i="12"/>
  <c r="I663" i="12"/>
  <c r="E663" i="12"/>
  <c r="F663" i="12" s="1"/>
  <c r="I653" i="12"/>
  <c r="F653" i="12"/>
  <c r="I652" i="12"/>
  <c r="F652" i="12"/>
  <c r="I651" i="12"/>
  <c r="F651" i="12"/>
  <c r="I650" i="12"/>
  <c r="F650" i="12"/>
  <c r="I649" i="12"/>
  <c r="F649" i="12"/>
  <c r="I648" i="12"/>
  <c r="E648" i="12"/>
  <c r="F648" i="12" s="1"/>
  <c r="I638" i="12"/>
  <c r="F638" i="12"/>
  <c r="I637" i="12"/>
  <c r="F637" i="12"/>
  <c r="I636" i="12"/>
  <c r="I635" i="12"/>
  <c r="E635" i="12"/>
  <c r="F635" i="12" s="1"/>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E591" i="12"/>
  <c r="F591" i="12" s="1"/>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E547" i="12"/>
  <c r="F547" i="12" s="1"/>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E503" i="12"/>
  <c r="F503" i="12" s="1"/>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E459" i="12"/>
  <c r="F459" i="12" s="1"/>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E415" i="12"/>
  <c r="F415"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60" i="12"/>
  <c r="F360" i="12"/>
  <c r="I359" i="12"/>
  <c r="F359" i="12"/>
  <c r="I358" i="12"/>
  <c r="F358" i="12"/>
  <c r="I357" i="12"/>
  <c r="F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E326" i="12"/>
  <c r="F326" i="12" s="1"/>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I294" i="12"/>
  <c r="I293" i="12"/>
  <c r="I292" i="12"/>
  <c r="I291" i="12"/>
  <c r="I290" i="12"/>
  <c r="I289" i="12"/>
  <c r="I288" i="12"/>
  <c r="I287" i="12"/>
  <c r="I286" i="12"/>
  <c r="E286" i="12"/>
  <c r="F286" i="12" s="1"/>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2" i="12"/>
  <c r="E242" i="12"/>
  <c r="F242" i="12" s="1"/>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E198" i="12"/>
  <c r="F198" i="12" s="1"/>
  <c r="I188" i="12"/>
  <c r="F188" i="12"/>
  <c r="I187" i="12"/>
  <c r="F187" i="12"/>
  <c r="I186" i="12"/>
  <c r="F186" i="12"/>
  <c r="I185" i="12"/>
  <c r="F185" i="12"/>
  <c r="I184" i="12"/>
  <c r="F184"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G216" i="7"/>
  <c r="J215" i="7"/>
  <c r="G215" i="7"/>
  <c r="J214" i="7"/>
  <c r="G214" i="7"/>
  <c r="J213" i="7"/>
  <c r="G213" i="7"/>
  <c r="J212" i="7"/>
  <c r="G212" i="7"/>
  <c r="J211" i="7"/>
  <c r="G211" i="7"/>
  <c r="J210" i="7"/>
  <c r="G210" i="7"/>
  <c r="J209" i="7"/>
  <c r="G209" i="7"/>
  <c r="J208" i="7"/>
  <c r="G208" i="7"/>
  <c r="J207" i="7"/>
  <c r="G207" i="7"/>
  <c r="J197" i="7"/>
  <c r="F197" i="7"/>
  <c r="G197" i="7" s="1"/>
  <c r="J196" i="7"/>
  <c r="G196" i="7"/>
  <c r="J195" i="7"/>
  <c r="G195" i="7"/>
  <c r="J194" i="7"/>
  <c r="G194" i="7"/>
  <c r="J193" i="7"/>
  <c r="G193" i="7"/>
  <c r="J192" i="7"/>
  <c r="G192" i="7"/>
  <c r="J191" i="7"/>
  <c r="G191" i="7"/>
  <c r="J190" i="7"/>
  <c r="G190" i="7"/>
  <c r="J189" i="7"/>
  <c r="G189" i="7"/>
  <c r="J188" i="7"/>
  <c r="G188" i="7"/>
  <c r="J159" i="7"/>
  <c r="F159" i="7"/>
  <c r="G159" i="7" s="1"/>
  <c r="J158" i="7"/>
  <c r="G158" i="7"/>
  <c r="J157" i="7"/>
  <c r="G157" i="7"/>
  <c r="J156" i="7"/>
  <c r="G156" i="7"/>
  <c r="J155" i="7"/>
  <c r="G155" i="7"/>
  <c r="J154" i="7"/>
  <c r="G154" i="7"/>
  <c r="J153" i="7"/>
  <c r="G153" i="7"/>
  <c r="J152" i="7"/>
  <c r="G152" i="7"/>
  <c r="J151" i="7"/>
  <c r="G151" i="7"/>
  <c r="J150" i="7"/>
  <c r="G150" i="7"/>
  <c r="J140" i="7"/>
  <c r="F140" i="7"/>
  <c r="G140" i="7" s="1"/>
  <c r="J139" i="7"/>
  <c r="G139" i="7"/>
  <c r="J138" i="7"/>
  <c r="G138" i="7"/>
  <c r="J137" i="7"/>
  <c r="G137" i="7"/>
  <c r="J136" i="7"/>
  <c r="G136" i="7"/>
  <c r="J135" i="7"/>
  <c r="G135" i="7"/>
  <c r="J134" i="7"/>
  <c r="G134" i="7"/>
  <c r="J133" i="7"/>
  <c r="G133" i="7"/>
  <c r="J132" i="7"/>
  <c r="G132" i="7"/>
  <c r="J131" i="7"/>
  <c r="G131" i="7"/>
  <c r="J121" i="7"/>
  <c r="F121" i="7"/>
  <c r="G121" i="7" s="1"/>
  <c r="J120" i="7"/>
  <c r="G120" i="7"/>
  <c r="J119" i="7"/>
  <c r="G119" i="7"/>
  <c r="J118" i="7"/>
  <c r="G118" i="7"/>
  <c r="J117" i="7"/>
  <c r="G117" i="7"/>
  <c r="J116" i="7"/>
  <c r="G116" i="7"/>
  <c r="J115" i="7"/>
  <c r="G115" i="7"/>
  <c r="J114" i="7"/>
  <c r="G114" i="7"/>
  <c r="J113" i="7"/>
  <c r="G113" i="7"/>
  <c r="J112" i="7"/>
  <c r="G112" i="7"/>
  <c r="J102" i="7"/>
  <c r="F102" i="7"/>
  <c r="G102" i="7" s="1"/>
  <c r="J101" i="7"/>
  <c r="G101" i="7"/>
  <c r="J100" i="7"/>
  <c r="G100" i="7"/>
  <c r="J99" i="7"/>
  <c r="G99" i="7"/>
  <c r="J98" i="7"/>
  <c r="G98" i="7"/>
  <c r="J97" i="7"/>
  <c r="G97" i="7"/>
  <c r="J96" i="7"/>
  <c r="G96" i="7"/>
  <c r="J95" i="7"/>
  <c r="G95" i="7"/>
  <c r="J94" i="7"/>
  <c r="G94" i="7"/>
  <c r="J93" i="7"/>
  <c r="G93" i="7"/>
  <c r="J83" i="7"/>
  <c r="F83" i="7"/>
  <c r="G83" i="7" s="1"/>
  <c r="J81" i="7"/>
  <c r="E81" i="7"/>
  <c r="G81" i="7" s="1"/>
  <c r="J80" i="7"/>
  <c r="G80" i="7"/>
  <c r="J79" i="7"/>
  <c r="E79" i="7"/>
  <c r="G79" i="7" s="1"/>
  <c r="J78" i="7"/>
  <c r="G78" i="7"/>
  <c r="J77" i="7"/>
  <c r="G77" i="7"/>
  <c r="J76" i="7"/>
  <c r="G76" i="7"/>
  <c r="J75" i="7"/>
  <c r="G75" i="7"/>
  <c r="J74" i="7"/>
  <c r="G74" i="7"/>
  <c r="J64" i="7"/>
  <c r="F64" i="7"/>
  <c r="G64" i="7" s="1"/>
  <c r="J63" i="7"/>
  <c r="G63" i="7"/>
  <c r="J62" i="7"/>
  <c r="E62" i="7"/>
  <c r="G62" i="7" s="1"/>
  <c r="J61" i="7"/>
  <c r="G61" i="7"/>
  <c r="J60" i="7"/>
  <c r="G60" i="7"/>
  <c r="J59" i="7"/>
  <c r="G59" i="7"/>
  <c r="J58" i="7"/>
  <c r="G58" i="7"/>
  <c r="J57" i="7"/>
  <c r="G57" i="7"/>
  <c r="J56" i="7"/>
  <c r="G56" i="7"/>
  <c r="J55" i="7"/>
  <c r="G55" i="7"/>
  <c r="J45" i="7"/>
  <c r="F45" i="7"/>
  <c r="G45" i="7" s="1"/>
  <c r="J44" i="7"/>
  <c r="G44" i="7"/>
  <c r="J43" i="7"/>
  <c r="E43" i="7"/>
  <c r="G43" i="7" s="1"/>
  <c r="J42" i="7"/>
  <c r="G42" i="7"/>
  <c r="J41" i="7"/>
  <c r="E41" i="7"/>
  <c r="G41" i="7" s="1"/>
  <c r="J40" i="7"/>
  <c r="G40" i="7"/>
  <c r="J39" i="7"/>
  <c r="G39" i="7"/>
  <c r="J38" i="7"/>
  <c r="G38" i="7"/>
  <c r="J37" i="7"/>
  <c r="G37" i="7"/>
  <c r="J36" i="7"/>
  <c r="G36" i="7"/>
  <c r="D181" i="7" l="1"/>
  <c r="D143" i="7"/>
  <c r="D669" i="12"/>
  <c r="D124" i="9"/>
  <c r="D58" i="40"/>
  <c r="D89" i="40"/>
  <c r="F420" i="8"/>
  <c r="G420" i="8" s="1"/>
  <c r="D143" i="9"/>
  <c r="D200" i="9"/>
  <c r="D219" i="9"/>
  <c r="F180" i="8"/>
  <c r="G180" i="8" s="1"/>
  <c r="D96" i="43"/>
  <c r="D40" i="42"/>
  <c r="D160" i="42"/>
  <c r="D70" i="42"/>
  <c r="D27" i="40"/>
  <c r="D54" i="12"/>
  <c r="D191" i="12"/>
  <c r="D279" i="12"/>
  <c r="D540" i="12"/>
  <c r="D628" i="12"/>
  <c r="D656" i="12"/>
  <c r="D717" i="12"/>
  <c r="D408" i="12"/>
  <c r="D700"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86"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41" i="12"/>
  <c r="D584" i="12"/>
  <c r="D98" i="12"/>
  <c r="D235" i="12"/>
  <c r="D319" i="12"/>
  <c r="D452" i="12"/>
  <c r="D363" i="12"/>
  <c r="D496" i="12"/>
  <c r="D681"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23" i="40"/>
  <c r="J22" i="40"/>
  <c r="J21" i="40"/>
  <c r="J20" i="40"/>
  <c r="J19" i="40"/>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39" i="24"/>
  <c r="Q39" i="24"/>
  <c r="I18" i="27" s="1"/>
  <c r="P92" i="30"/>
  <c r="I8" i="27"/>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24"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F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60" i="38" l="1"/>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M131" i="38"/>
  <c r="AN133" i="38"/>
  <c r="AQ162" i="38"/>
  <c r="AM165" i="38"/>
  <c r="AD22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F339" i="38"/>
  <c r="H339" i="38" s="1"/>
  <c r="AK345" i="38"/>
  <c r="AE335" i="38"/>
  <c r="F338" i="38"/>
  <c r="J338" i="38" s="1"/>
  <c r="AJ398" i="38"/>
  <c r="AJ397" i="38" s="1"/>
  <c r="AL164" i="38"/>
  <c r="AE46" i="38"/>
  <c r="AE88" i="38"/>
  <c r="AC89" i="38"/>
  <c r="AB96" i="38"/>
  <c r="AE103" i="38"/>
  <c r="AC96" i="38"/>
  <c r="AI117" i="38"/>
  <c r="AH118" i="38"/>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Q389" i="38"/>
  <c r="J90" i="38"/>
  <c r="AR117" i="38"/>
  <c r="AN327" i="38"/>
  <c r="H466" i="38"/>
  <c r="J528" i="38"/>
  <c r="AO12" i="38"/>
  <c r="AL12" i="38"/>
  <c r="H163" i="38"/>
  <c r="H338" i="38"/>
  <c r="AM267" i="38"/>
  <c r="AI199" i="38"/>
  <c r="AR191" i="38"/>
  <c r="AP222" i="38"/>
  <c r="AI164" i="38"/>
  <c r="AQ164" i="38"/>
  <c r="AR224" i="38"/>
  <c r="AE527" i="38"/>
  <c r="AM527" i="38"/>
  <c r="H165"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R467" i="38"/>
  <c r="AE389"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L222" i="38"/>
  <c r="AO397" i="38"/>
  <c r="AQ149" i="38"/>
  <c r="AR85" i="38"/>
  <c r="AE267" i="38"/>
  <c r="AQ398" i="38"/>
  <c r="AR489" i="38"/>
  <c r="AR88" i="38"/>
  <c r="AL106" i="38"/>
  <c r="AM164" i="38"/>
  <c r="AR330" i="38"/>
  <c r="AI243" i="38"/>
  <c r="AR165" i="38"/>
  <c r="AM149" i="38"/>
  <c r="AD106" i="38"/>
  <c r="J383" i="38"/>
  <c r="AN222" i="38"/>
  <c r="AH327" i="38"/>
  <c r="E397" i="38"/>
  <c r="AQ47" i="38"/>
  <c r="AG12" i="38"/>
  <c r="H62" i="38"/>
  <c r="AR103" i="38"/>
  <c r="AR131"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H566" i="38"/>
  <c r="AN566" i="38"/>
  <c r="D327" i="38"/>
  <c r="AJ106" i="38"/>
  <c r="AM106" i="38" s="1"/>
  <c r="AF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I327" i="38"/>
  <c r="AR267" i="38"/>
  <c r="AR527" i="38"/>
  <c r="AR500" i="38"/>
  <c r="J133" i="38"/>
  <c r="AM222" i="38"/>
  <c r="AR89" i="38"/>
  <c r="AQ106" i="38"/>
  <c r="AR133" i="38"/>
  <c r="AR83" i="38"/>
  <c r="H389" i="38"/>
  <c r="H190" i="38"/>
  <c r="AR389" i="38"/>
  <c r="AQ397"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92" i="30"/>
  <c r="N92" i="30"/>
  <c r="M92" i="30"/>
  <c r="L92" i="30"/>
  <c r="K92" i="30"/>
  <c r="J92" i="30"/>
  <c r="I92" i="30"/>
  <c r="H92"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24" i="40"/>
  <c r="F24" i="40"/>
  <c r="AC424" i="38"/>
  <c r="AE424" i="38" s="1"/>
  <c r="AR424" i="38" s="1"/>
  <c r="AC423" i="38"/>
  <c r="AE423" i="38" s="1"/>
  <c r="AR423" i="38" s="1"/>
  <c r="AC422" i="38"/>
  <c r="AE422" i="38" s="1"/>
  <c r="AR422" i="38" s="1"/>
  <c r="AC421" i="38"/>
  <c r="AE421" i="38" s="1"/>
  <c r="AR421" i="38" s="1"/>
  <c r="AC420" i="38"/>
  <c r="AE420" i="38" s="1"/>
  <c r="AR420" i="38" s="1"/>
  <c r="AC419" i="38"/>
  <c r="AE419" i="38" s="1"/>
  <c r="AR419" i="38" s="1"/>
  <c r="AC418" i="38"/>
  <c r="AE418" i="38" s="1"/>
  <c r="AR418" i="38" s="1"/>
  <c r="AC417" i="38"/>
  <c r="AE417" i="38" s="1"/>
  <c r="AR417" i="38" s="1"/>
  <c r="AC416" i="38"/>
  <c r="AE416" i="38" s="1"/>
  <c r="AR416" i="38" s="1"/>
  <c r="AC415" i="38"/>
  <c r="AE415" i="38" s="1"/>
  <c r="AR415" i="38" s="1"/>
  <c r="AC414" i="38"/>
  <c r="AE414" i="38" s="1"/>
  <c r="AR414" i="38" s="1"/>
  <c r="AC413" i="38"/>
  <c r="AE413" i="38" s="1"/>
  <c r="AR413" i="38" s="1"/>
  <c r="AC412" i="38"/>
  <c r="AE412" i="38" s="1"/>
  <c r="AR412" i="38" s="1"/>
  <c r="AC411" i="38"/>
  <c r="AE411" i="38" s="1"/>
  <c r="AR411" i="38" s="1"/>
  <c r="AC410" i="38"/>
  <c r="AE410" i="38" s="1"/>
  <c r="AR410" i="38" s="1"/>
  <c r="AL409" i="38"/>
  <c r="AC408" i="38"/>
  <c r="AE408" i="38" s="1"/>
  <c r="AR408" i="38" s="1"/>
  <c r="AC407" i="38"/>
  <c r="AE407" i="38" s="1"/>
  <c r="AR407" i="38" s="1"/>
  <c r="AC406" i="38"/>
  <c r="AE406" i="38" s="1"/>
  <c r="AR406" i="38" s="1"/>
  <c r="J18" i="40"/>
  <c r="AC405" i="38"/>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89" i="38" l="1"/>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28" i="28"/>
  <c r="I4" i="27" s="1"/>
  <c r="I14" i="27" s="1"/>
  <c r="G26" i="7"/>
  <c r="AC201" i="38" s="1"/>
  <c r="Z499" i="38" l="1"/>
  <c r="Y526" i="38"/>
  <c r="Y327" i="38"/>
  <c r="Y397" i="38"/>
  <c r="Y222" i="38"/>
  <c r="Y499" i="38"/>
  <c r="Z12" i="38"/>
  <c r="Z526" i="38"/>
  <c r="Z327" i="38"/>
  <c r="Z397" i="38"/>
  <c r="Z222" i="38"/>
  <c r="Z190" i="38"/>
  <c r="Z106" i="38" s="1"/>
  <c r="AE201" i="38"/>
  <c r="AR201" i="38" s="1"/>
  <c r="AC199" i="38"/>
  <c r="H397" i="38"/>
  <c r="J397" i="38"/>
  <c r="H398" i="38"/>
  <c r="J398" i="38"/>
  <c r="AR397" i="38"/>
  <c r="J25" i="7"/>
  <c r="G25" i="7"/>
  <c r="AG315" i="38" s="1"/>
  <c r="AI315" i="38" l="1"/>
  <c r="AG312" i="38"/>
  <c r="Z566" i="38"/>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D171" i="38" s="1"/>
  <c r="J18" i="7"/>
  <c r="G19" i="7"/>
  <c r="D225" i="38" s="1"/>
  <c r="J19" i="7"/>
  <c r="G20" i="7"/>
  <c r="J20" i="7"/>
  <c r="G21" i="7"/>
  <c r="J21" i="7"/>
  <c r="G22" i="7"/>
  <c r="J22" i="7"/>
  <c r="G23" i="7"/>
  <c r="J23" i="7"/>
  <c r="G24" i="7"/>
  <c r="AB315" i="38" s="1"/>
  <c r="J24" i="7"/>
  <c r="J26" i="7"/>
  <c r="F225" i="38" l="1"/>
  <c r="D223" i="38"/>
  <c r="F223" i="38" s="1"/>
  <c r="D315" i="38"/>
  <c r="AD315" i="38"/>
  <c r="D248" i="38"/>
  <c r="F248" i="38" s="1"/>
  <c r="AB248" i="38"/>
  <c r="AB243" i="38" s="1"/>
  <c r="AI312" i="38"/>
  <c r="AG222" i="38"/>
  <c r="F171" i="38"/>
  <c r="D164" i="38"/>
  <c r="F164" i="38" s="1"/>
  <c r="AC248" i="38"/>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AE248" i="38" l="1"/>
  <c r="AR248" i="38" s="1"/>
  <c r="D243" i="38"/>
  <c r="F243" i="38" s="1"/>
  <c r="F315" i="38"/>
  <c r="D312" i="38"/>
  <c r="F312" i="38" s="1"/>
  <c r="J164" i="38"/>
  <c r="H164" i="38"/>
  <c r="H223" i="38"/>
  <c r="J223" i="38"/>
  <c r="J171" i="38"/>
  <c r="H171" i="38"/>
  <c r="J225" i="38"/>
  <c r="H225" i="38"/>
  <c r="J248" i="38"/>
  <c r="H248" i="38"/>
  <c r="AF560" i="38"/>
  <c r="AC164" i="38"/>
  <c r="AE164" i="38" s="1"/>
  <c r="AR164" i="38" s="1"/>
  <c r="AC243" i="38"/>
  <c r="AE243" i="38" s="1"/>
  <c r="AR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18" i="12"/>
  <c r="F17" i="12"/>
  <c r="F30" i="10"/>
  <c r="F29" i="10"/>
  <c r="F28" i="10"/>
  <c r="D100" i="27" s="1"/>
  <c r="F27" i="10"/>
  <c r="F26" i="10"/>
  <c r="D98" i="27" s="1"/>
  <c r="F25" i="10"/>
  <c r="F24" i="10"/>
  <c r="F23" i="10"/>
  <c r="D95" i="27" s="1"/>
  <c r="F22" i="10"/>
  <c r="D94" i="27" s="1"/>
  <c r="F21" i="10"/>
  <c r="D93" i="27" s="1"/>
  <c r="F20" i="10"/>
  <c r="F19" i="10"/>
  <c r="F18" i="10"/>
  <c r="D88" i="27" s="1"/>
  <c r="F17" i="10"/>
  <c r="E366" i="38" s="1"/>
  <c r="F26" i="9"/>
  <c r="F25" i="9"/>
  <c r="F24" i="9"/>
  <c r="F23" i="9"/>
  <c r="F22" i="9"/>
  <c r="D74" i="27" s="1"/>
  <c r="F21" i="9"/>
  <c r="D73" i="27" s="1"/>
  <c r="F20" i="9"/>
  <c r="F19" i="9"/>
  <c r="F18" i="9"/>
  <c r="F17" i="9"/>
  <c r="F66" i="8"/>
  <c r="G66" i="8" s="1"/>
  <c r="AB28" i="38" s="1"/>
  <c r="G64" i="8"/>
  <c r="G63" i="8"/>
  <c r="G61" i="8"/>
  <c r="AJ64" i="38" s="1"/>
  <c r="T10" i="4"/>
  <c r="T31" i="4" s="1"/>
  <c r="D132" i="38" l="1"/>
  <c r="AG132" i="38"/>
  <c r="D222" i="38"/>
  <c r="F222" i="38" s="1"/>
  <c r="J222" i="38" s="1"/>
  <c r="H312" i="38"/>
  <c r="J312" i="38"/>
  <c r="J315" i="38"/>
  <c r="H315" i="38"/>
  <c r="I22" i="27"/>
  <c r="I25" i="27" s="1"/>
  <c r="I27" i="27" s="1"/>
  <c r="Y162" i="38"/>
  <c r="Y149" i="38" s="1"/>
  <c r="Y106" i="38" s="1"/>
  <c r="J243" i="38"/>
  <c r="H243" i="38"/>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s="1"/>
  <c r="C7" i="27" s="1"/>
  <c r="D5" i="12" l="1"/>
  <c r="C8" i="27" s="1"/>
  <c r="AD312" i="38"/>
  <c r="AD222" i="38" s="1"/>
  <c r="H222" i="38"/>
  <c r="AI132" i="38"/>
  <c r="AR132" i="38" s="1"/>
  <c r="AG118" i="38"/>
  <c r="D118" i="38"/>
  <c r="F132"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F118" i="38" l="1"/>
  <c r="D106" i="38"/>
  <c r="F106" i="38" s="1"/>
  <c r="J132" i="38"/>
  <c r="H132" i="38"/>
  <c r="AI118" i="38"/>
  <c r="AR118" i="38" s="1"/>
  <c r="AG106"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M12" i="38"/>
  <c r="AP12" i="38"/>
  <c r="AP566" i="38" s="1"/>
  <c r="AQ13" i="38"/>
  <c r="D566" i="38" l="1"/>
  <c r="F8" i="27" s="1"/>
  <c r="H106" i="38"/>
  <c r="J106" i="38"/>
  <c r="AI106" i="38"/>
  <c r="AR106" i="38" s="1"/>
  <c r="AG566" i="38"/>
  <c r="J118" i="38"/>
  <c r="H118" i="38"/>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F14" i="27" l="1"/>
  <c r="F15" i="27"/>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S541" i="38" s="1"/>
  <c r="N542" i="38"/>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S383" i="38" l="1"/>
  <c r="N541" i="38"/>
  <c r="N526" i="38" s="1"/>
  <c r="M541" i="38"/>
  <c r="M526" i="38" s="1"/>
  <c r="R541" i="38"/>
  <c r="R526" i="38" s="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DELL</author>
  </authors>
  <commentList>
    <comment ref="E31" authorId="0">
      <text>
        <r>
          <rPr>
            <b/>
            <sz val="9"/>
            <color indexed="81"/>
            <rFont val="Tahoma"/>
            <family val="2"/>
          </rPr>
          <t>DELL:</t>
        </r>
        <r>
          <rPr>
            <sz val="9"/>
            <color indexed="81"/>
            <rFont val="Tahoma"/>
            <family val="2"/>
          </rPr>
          <t xml:space="preserve">
600 mil lempiras para la Programación  de la  semana del estudiante en C.U. y centros
 regional deben estar listas a finales del IPAC
Lineamientos y procedimientos en I Trimestre con 10%.
Ejecución 90% II Trimestre.
</t>
        </r>
      </text>
    </comment>
    <comment ref="E32" authorId="0">
      <text>
        <r>
          <rPr>
            <b/>
            <sz val="9"/>
            <color indexed="81"/>
            <rFont val="Tahoma"/>
            <family val="2"/>
          </rPr>
          <t>DELL:</t>
        </r>
        <r>
          <rPr>
            <sz val="9"/>
            <color indexed="81"/>
            <rFont val="Tahoma"/>
            <family val="2"/>
          </rPr>
          <t xml:space="preserve">
Dirección de Cultura con apoyo del comité de actividades culturales de la UNAH.
</t>
        </r>
      </text>
    </comment>
  </commentList>
</comments>
</file>

<file path=xl/sharedStrings.xml><?xml version="1.0" encoding="utf-8"?>
<sst xmlns="http://schemas.openxmlformats.org/spreadsheetml/2006/main" count="16021" uniqueCount="2388">
  <si>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</si>
  <si>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</si>
  <si>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</si>
  <si>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</si>
  <si>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</si>
  <si>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</si>
  <si>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</si>
  <si>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</si>
  <si>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</si>
  <si>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</si>
  <si>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</si>
  <si>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</si>
  <si>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</si>
  <si>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</si>
  <si>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</si>
  <si>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</si>
  <si>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</si>
  <si>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</si>
  <si>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</si>
  <si>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</si>
  <si>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</si>
  <si>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</si>
  <si>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</si>
  <si>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</si>
  <si>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</si>
  <si>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</si>
  <si>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</si>
  <si>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</si>
  <si>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</si>
  <si>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</si>
  <si>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</si>
  <si>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</si>
  <si>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</si>
  <si>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</si>
  <si>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</si>
  <si>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</si>
  <si>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</si>
  <si>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</si>
  <si>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</si>
  <si>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</si>
  <si>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</si>
  <si>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</si>
  <si>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</si>
  <si>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</si>
  <si>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</si>
  <si>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</si>
  <si>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</si>
  <si>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</si>
  <si>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</si>
  <si>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</si>
  <si>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</si>
  <si>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</si>
  <si>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</si>
  <si>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</si>
  <si>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</si>
  <si>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</si>
  <si>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</si>
  <si>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</si>
  <si>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</si>
  <si>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</si>
  <si>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</si>
  <si>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</si>
  <si>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</si>
  <si>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</si>
  <si>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</si>
  <si>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</si>
  <si>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</si>
  <si>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</si>
  <si>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</si>
  <si>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</si>
  <si>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</si>
  <si>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</si>
  <si>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</si>
  <si>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</si>
  <si>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</si>
  <si>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</si>
  <si>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</si>
  <si>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</si>
  <si>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</si>
  <si>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</si>
  <si>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</si>
  <si>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</si>
  <si>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</si>
  <si>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</si>
  <si>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</si>
  <si>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</si>
  <si>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</si>
  <si>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</si>
  <si>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</si>
  <si>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</si>
  <si>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</si>
  <si>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</si>
  <si>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</si>
  <si>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</si>
  <si>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</si>
  <si>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</si>
  <si>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</si>
  <si>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</si>
  <si>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</si>
  <si>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</si>
  <si>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</si>
  <si>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</si>
  <si>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</si>
  <si>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</si>
  <si>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</si>
  <si>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</si>
  <si>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</si>
  <si>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</si>
  <si>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</si>
  <si>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</si>
  <si>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</si>
  <si>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</si>
  <si>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</si>
  <si>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</si>
  <si>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</si>
  <si>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</si>
  <si>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</si>
  <si>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</si>
  <si>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</si>
  <si>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</si>
  <si>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</si>
  <si>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</si>
  <si>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</si>
  <si>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</si>
  <si>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</si>
  <si>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</si>
  <si>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</si>
  <si>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</si>
  <si>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</si>
  <si>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</si>
  <si>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</si>
  <si>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</si>
  <si>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</si>
  <si>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</si>
  <si>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</si>
  <si>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</si>
  <si>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</si>
  <si>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</si>
  <si>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</si>
  <si>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</si>
  <si>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</si>
  <si>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</si>
  <si>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</si>
  <si>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</si>
  <si>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</si>
  <si>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</si>
  <si>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</si>
  <si>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</si>
  <si>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</si>
  <si>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</si>
  <si>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</si>
  <si>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</si>
  <si>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</si>
  <si>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</si>
  <si>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</si>
  <si>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</si>
  <si>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</si>
  <si>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</si>
  <si>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</si>
  <si>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</si>
  <si>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</si>
  <si>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</si>
  <si>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</si>
  <si>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</si>
  <si>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</si>
  <si>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</si>
  <si>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</si>
  <si>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</si>
  <si>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</si>
  <si>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</si>
  <si>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</si>
  <si>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</si>
  <si>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</si>
  <si>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</si>
  <si>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</si>
  <si>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</si>
  <si>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</si>
  <si>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</si>
  <si>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</si>
  <si>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</si>
  <si>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</si>
  <si>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</si>
  <si>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</si>
  <si>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</si>
  <si>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</si>
  <si>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</si>
  <si>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</si>
  <si>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</si>
  <si>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</si>
  <si>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</si>
  <si>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</si>
  <si>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</si>
  <si>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</si>
  <si>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</si>
  <si>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</si>
  <si>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</si>
  <si>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</si>
  <si>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</si>
  <si>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</si>
  <si>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</si>
  <si>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</si>
  <si>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</si>
  <si>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</si>
  <si>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</si>
  <si>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</si>
  <si>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</si>
  <si>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</si>
  <si>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</si>
  <si>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</si>
  <si>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</si>
  <si>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</si>
  <si>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</si>
  <si>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</si>
  <si>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</si>
  <si>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</si>
  <si>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</si>
  <si>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</si>
  <si>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</si>
  <si>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</si>
  <si>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</si>
  <si>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</si>
  <si>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</si>
  <si>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</si>
  <si>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</si>
  <si>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</si>
  <si>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</si>
  <si>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</si>
  <si>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</si>
  <si>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</si>
  <si>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</si>
  <si>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</si>
  <si>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</si>
  <si>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</si>
  <si>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</si>
  <si>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</si>
  <si>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</si>
  <si>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</si>
  <si>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</si>
  <si>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</si>
  <si>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</si>
  <si>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</si>
  <si>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</si>
  <si>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</si>
  <si>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</si>
  <si>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</si>
  <si>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</si>
  <si>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</si>
  <si>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</si>
  <si>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</si>
  <si>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</si>
  <si>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</si>
  <si>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</si>
  <si>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</si>
  <si>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</si>
  <si>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</si>
  <si>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</si>
  <si>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</si>
  <si>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</si>
  <si>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</si>
  <si>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</si>
  <si>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</si>
  <si>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</si>
  <si>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</si>
  <si>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</si>
  <si>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</si>
  <si>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</si>
  <si>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</si>
  <si>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</si>
  <si>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</si>
  <si>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</si>
  <si>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</si>
  <si>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</si>
  <si>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</si>
  <si>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</si>
  <si>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</si>
  <si>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</si>
  <si>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</si>
  <si>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</si>
  <si>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</si>
  <si>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</si>
  <si>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</si>
  <si>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</si>
  <si>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</si>
  <si>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</si>
  <si>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</si>
  <si>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</si>
  <si>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</si>
  <si>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</si>
  <si>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</si>
  <si>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</si>
  <si>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</si>
  <si>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</si>
  <si>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</si>
  <si>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</si>
  <si>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</si>
  <si>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</si>
  <si>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</si>
  <si>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</si>
  <si>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</si>
  <si>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</si>
  <si>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</si>
  <si>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</si>
  <si>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</si>
  <si>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</si>
  <si>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</si>
  <si>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</si>
  <si>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</si>
  <si>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</si>
  <si>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</si>
  <si>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</si>
  <si>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</si>
  <si>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</si>
  <si>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</si>
  <si>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</si>
  <si>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</si>
  <si>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</si>
  <si>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</si>
  <si>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</si>
  <si>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</si>
  <si>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</si>
  <si>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</si>
  <si>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</si>
  <si>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</si>
  <si>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</si>
  <si>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</si>
  <si>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</si>
  <si>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</si>
  <si>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</si>
  <si>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</si>
  <si>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</si>
  <si>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</si>
  <si>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</si>
  <si>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</si>
  <si>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</si>
  <si>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</si>
  <si>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</si>
  <si>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</si>
  <si>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</si>
  <si>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</si>
  <si>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</si>
  <si>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</si>
  <si>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</si>
  <si>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</si>
  <si>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</si>
  <si>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</si>
  <si>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</si>
  <si>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</si>
  <si>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</si>
  <si>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</si>
  <si>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</si>
  <si>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</si>
  <si>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</si>
  <si>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</si>
  <si>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</si>
  <si>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</si>
  <si>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</si>
  <si>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</si>
  <si>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</si>
  <si>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</si>
  <si>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</si>
  <si>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</si>
  <si>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</si>
  <si>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</si>
  <si>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</si>
  <si>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</si>
  <si>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</si>
  <si>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</si>
  <si>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</si>
  <si>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</si>
  <si>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</si>
  <si>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</si>
  <si>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</si>
  <si>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</si>
  <si>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</si>
  <si>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</si>
  <si>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</si>
  <si>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</si>
  <si>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</si>
  <si>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</si>
  <si>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</si>
  <si>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</si>
  <si>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</si>
  <si>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</si>
  <si>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</si>
  <si>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</si>
  <si>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</si>
  <si>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</si>
  <si>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</si>
  <si>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</si>
  <si>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</si>
  <si>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</si>
  <si>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</si>
  <si>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</si>
  <si>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</si>
  <si>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</si>
  <si>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</si>
  <si>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</si>
  <si>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</si>
  <si>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</si>
  <si>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</si>
  <si>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</si>
  <si>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</si>
  <si>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</si>
  <si>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</si>
  <si>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</si>
  <si>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</si>
  <si>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</si>
  <si>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</si>
  <si>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</si>
  <si>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</si>
  <si>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</si>
  <si>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</si>
  <si>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</si>
  <si>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</si>
  <si>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</si>
  <si>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</si>
  <si>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</si>
  <si>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</si>
  <si>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</si>
  <si>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</si>
  <si>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</si>
  <si>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</si>
  <si>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</si>
  <si>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</si>
  <si>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</si>
  <si>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</si>
  <si>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</si>
  <si>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</si>
  <si>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</si>
  <si>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</si>
  <si>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</si>
  <si>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</si>
  <si>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</si>
  <si>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</si>
  <si>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</si>
  <si>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</si>
  <si>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</si>
  <si>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</si>
  <si>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</si>
  <si>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</si>
  <si>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</si>
  <si>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</si>
  <si>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</si>
  <si>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</si>
  <si>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</si>
  <si>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</si>
  <si>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</si>
  <si>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</si>
  <si>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</si>
  <si>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</si>
  <si>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</si>
  <si>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</si>
  <si>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</si>
  <si>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</si>
  <si>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</si>
  <si>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</si>
  <si>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</si>
  <si>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</si>
  <si>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</si>
  <si>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</si>
  <si>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</si>
  <si>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</si>
  <si>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</si>
  <si>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</si>
  <si>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</si>
  <si>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</si>
  <si>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</si>
  <si>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</si>
  <si>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</si>
  <si>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</si>
  <si>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</si>
  <si>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</si>
  <si>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</si>
  <si>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</si>
  <si>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</si>
  <si>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</si>
  <si>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</si>
  <si>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</si>
  <si>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</si>
  <si>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</si>
  <si>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</si>
  <si>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</si>
  <si>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</si>
  <si>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</si>
  <si>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</si>
  <si>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</si>
  <si>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</si>
  <si>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</si>
  <si>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</si>
  <si>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</si>
  <si>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</si>
  <si>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</si>
  <si>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</si>
  <si>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</si>
  <si>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</si>
  <si>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</si>
  <si>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</si>
  <si>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</si>
  <si>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</si>
  <si>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</si>
  <si>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</si>
  <si>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</si>
  <si>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</si>
  <si>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</si>
  <si>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</si>
  <si>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</si>
  <si>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</si>
  <si>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</si>
  <si>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</si>
  <si>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</si>
  <si>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</si>
  <si>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</si>
  <si>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</si>
  <si>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</si>
  <si>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</si>
  <si>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</si>
  <si>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</si>
  <si>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</si>
  <si>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</si>
  <si>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</si>
  <si>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</si>
  <si>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</si>
  <si>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</si>
  <si>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</si>
  <si>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</si>
  <si>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</si>
  <si>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</si>
  <si>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</si>
  <si>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</si>
  <si>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</si>
  <si>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</si>
  <si>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</si>
  <si>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</si>
  <si>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</si>
  <si>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</si>
  <si>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</si>
  <si>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</si>
  <si>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</si>
  <si>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</si>
  <si>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</si>
  <si>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</si>
  <si>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</si>
  <si>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</si>
  <si>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</si>
  <si>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</si>
  <si>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</si>
  <si>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</si>
  <si>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</si>
  <si>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</si>
  <si>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</si>
  <si>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</si>
  <si>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</si>
  <si>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</si>
  <si>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</si>
  <si>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</si>
  <si>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</si>
  <si>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</si>
  <si>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</si>
  <si>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</si>
  <si>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</si>
  <si>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</si>
  <si>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</si>
  <si>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</si>
  <si>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</si>
  <si>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</si>
  <si>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</si>
  <si>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</si>
  <si>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</si>
  <si>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</si>
  <si>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</si>
  <si>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</si>
  <si>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</si>
  <si>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</si>
  <si>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</si>
  <si>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</si>
  <si>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</si>
  <si>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</si>
  <si>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</si>
  <si>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</si>
  <si>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</si>
  <si>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</si>
  <si>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</si>
  <si>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</si>
  <si>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</si>
  <si>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</si>
  <si>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</si>
  <si>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</si>
  <si>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</si>
  <si>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</si>
  <si>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</si>
  <si>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</si>
  <si>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</si>
  <si>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</si>
  <si>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</si>
  <si>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</si>
  <si>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</si>
  <si>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</si>
  <si>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</si>
  <si>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</si>
  <si>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</si>
  <si>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</si>
  <si>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</si>
  <si>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</si>
  <si>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</si>
  <si>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</si>
  <si>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</si>
  <si>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</si>
  <si>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</si>
  <si>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</si>
  <si>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</si>
  <si>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</si>
  <si>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</si>
  <si>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</si>
  <si>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</si>
  <si>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</si>
  <si>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</si>
  <si>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</si>
  <si>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</si>
  <si>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</si>
  <si>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</si>
  <si>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</si>
  <si>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</si>
  <si>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</si>
  <si>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</si>
  <si>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</si>
  <si>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</si>
  <si>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</si>
  <si>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</si>
  <si>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</si>
  <si>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</si>
  <si>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</si>
  <si>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</si>
  <si>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</si>
  <si>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</si>
  <si>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</si>
  <si>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</si>
  <si>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</si>
  <si>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</si>
  <si>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</si>
  <si>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</si>
  <si>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</si>
  <si>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</si>
  <si>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</si>
  <si>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</si>
  <si>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</si>
  <si>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</si>
  <si>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</si>
  <si>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</si>
  <si>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</si>
  <si>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</si>
  <si>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</si>
  <si>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</si>
  <si>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</si>
  <si>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</si>
  <si>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</si>
  <si>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</si>
  <si>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</si>
  <si>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</si>
  <si>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</si>
  <si>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</si>
  <si>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</si>
  <si>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</si>
  <si>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</si>
  <si>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</si>
  <si>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</si>
  <si>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</si>
  <si>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</si>
  <si>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</si>
  <si>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</si>
  <si>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</si>
  <si>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</si>
  <si>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</si>
  <si>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</si>
  <si>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</si>
  <si>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</si>
  <si>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</si>
  <si>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</si>
  <si>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</si>
  <si>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</si>
  <si>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</si>
  <si>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</si>
  <si>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</si>
  <si>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</si>
  <si>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</si>
  <si>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</si>
  <si>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</si>
  <si>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</si>
  <si>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</si>
  <si>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</si>
  <si>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</si>
  <si>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</si>
  <si>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</si>
  <si>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</si>
  <si>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</si>
  <si>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</si>
  <si>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</si>
  <si>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</si>
  <si>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</si>
  <si>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</si>
  <si>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</si>
  <si>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</si>
  <si>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</si>
  <si>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</si>
  <si>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</si>
  <si>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</si>
  <si>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</si>
  <si>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</si>
  <si>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</si>
  <si>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</si>
  <si>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</si>
  <si>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</si>
  <si>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</si>
  <si>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</si>
  <si>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</si>
  <si>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</si>
  <si>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</si>
  <si>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</si>
  <si>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</si>
  <si>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</si>
  <si>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</si>
  <si>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</si>
  <si>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</si>
  <si>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</si>
  <si>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</si>
  <si>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</si>
  <si>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</si>
  <si>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</si>
  <si>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</si>
  <si>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</si>
  <si>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</si>
  <si>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</si>
  <si>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</si>
  <si>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</si>
  <si>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</si>
  <si>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</si>
  <si>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</si>
  <si>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</si>
  <si>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</si>
  <si>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</si>
  <si>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</si>
  <si>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</si>
  <si>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</si>
  <si>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</si>
  <si>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</si>
  <si>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</si>
  <si>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</si>
  <si>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</si>
  <si>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</si>
  <si>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</si>
  <si>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</si>
  <si>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</si>
  <si>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</si>
  <si>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</si>
  <si>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</si>
  <si>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</si>
  <si>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</si>
  <si>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</si>
  <si>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</si>
  <si>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</si>
  <si>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</si>
  <si>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</si>
  <si>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</si>
  <si>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</si>
  <si>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</si>
  <si>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</si>
  <si>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</si>
  <si>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</si>
  <si>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</si>
  <si>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</si>
  <si>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</si>
  <si>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</si>
  <si>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</si>
  <si>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</si>
  <si>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</si>
  <si>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</si>
  <si>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</si>
  <si>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</si>
  <si>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</si>
  <si>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</si>
  <si>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</si>
  <si>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</si>
  <si>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</si>
  <si>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</si>
  <si>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</si>
  <si>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</si>
  <si>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</si>
  <si>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</si>
  <si>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</si>
  <si>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</si>
  <si>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</si>
  <si>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</si>
  <si>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</si>
  <si>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</si>
  <si>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</si>
  <si>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</si>
  <si>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</si>
  <si>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</si>
  <si>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</si>
  <si>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</si>
  <si>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</si>
  <si>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</si>
  <si>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</si>
  <si>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</si>
  <si>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</si>
  <si>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</si>
  <si>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</si>
  <si>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</si>
  <si>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</si>
  <si>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</si>
  <si>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</si>
  <si>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</si>
  <si>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</si>
  <si>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</si>
  <si>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</si>
  <si>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</si>
  <si>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</si>
  <si>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</si>
  <si>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</si>
  <si>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</si>
  <si>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</si>
  <si>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</si>
  <si>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</si>
  <si>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</si>
  <si>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</si>
  <si>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</si>
  <si>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</si>
  <si>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</si>
  <si>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</si>
  <si>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</si>
  <si>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</si>
  <si>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</si>
  <si>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</si>
  <si>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</si>
  <si>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</si>
  <si>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</si>
  <si>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</si>
  <si>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</si>
  <si>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</si>
  <si>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</si>
  <si>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</si>
  <si>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</si>
  <si>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</si>
  <si>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</si>
  <si>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</si>
  <si>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</si>
  <si>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</si>
  <si>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</si>
  <si>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</si>
  <si>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</si>
  <si>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</si>
  <si>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</si>
  <si>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</si>
  <si>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</si>
  <si>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</si>
  <si>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</si>
  <si>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</si>
  <si>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</si>
  <si>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</si>
  <si>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</si>
  <si>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</si>
  <si>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</si>
  <si>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</si>
  <si>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</si>
  <si>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</si>
  <si>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</si>
  <si>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</si>
  <si>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</si>
  <si>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</si>
  <si>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</si>
  <si>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</si>
  <si>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</si>
  <si>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</si>
  <si>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</si>
  <si>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</si>
  <si>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</si>
  <si>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</si>
  <si>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</si>
  <si>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</si>
  <si>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</si>
  <si>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</si>
  <si>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</si>
  <si>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</si>
  <si>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</si>
  <si>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</si>
  <si>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</si>
  <si>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</si>
  <si>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</si>
  <si>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</si>
  <si>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</si>
  <si>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</si>
  <si>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</si>
  <si>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</si>
  <si>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</si>
  <si>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</si>
  <si>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</si>
  <si>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</si>
  <si>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</si>
  <si>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</si>
  <si>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</si>
  <si>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</si>
  <si>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</si>
  <si>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</si>
  <si>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</si>
  <si>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</si>
  <si>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</si>
  <si>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</si>
  <si>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</si>
  <si>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</si>
  <si>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</si>
  <si>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</si>
  <si>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</si>
  <si>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</si>
  <si>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</si>
  <si>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</si>
  <si>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</si>
  <si>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</si>
  <si>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</si>
  <si>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</si>
  <si>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</si>
  <si>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</si>
  <si>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</si>
  <si>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</si>
  <si>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</si>
  <si>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</si>
  <si>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</si>
  <si>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</si>
  <si>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</si>
  <si>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</si>
  <si>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</si>
  <si>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</si>
  <si>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</si>
  <si>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</si>
  <si>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</si>
  <si>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</si>
  <si>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</si>
  <si>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</si>
  <si>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</si>
  <si>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</si>
  <si>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</si>
  <si>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</si>
  <si>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</si>
  <si>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</si>
  <si>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</si>
  <si>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</si>
  <si>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</si>
  <si>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</si>
  <si>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</si>
  <si>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</si>
  <si>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</si>
  <si>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</si>
  <si>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</si>
  <si>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</si>
  <si>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</si>
  <si>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</si>
  <si>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</si>
  <si>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</si>
  <si>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</si>
  <si>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</si>
  <si>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</si>
  <si>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</si>
  <si>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</si>
  <si>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</si>
  <si>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</si>
  <si>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</si>
  <si>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</si>
  <si>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</si>
  <si>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</si>
  <si>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</si>
  <si>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</si>
  <si>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</si>
  <si>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</si>
  <si>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</si>
  <si>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</si>
  <si>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</si>
  <si>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</si>
  <si>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</si>
  <si>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</si>
  <si>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</si>
  <si>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</si>
  <si>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</si>
  <si>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</si>
  <si>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</si>
  <si>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</si>
  <si>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</si>
  <si>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</si>
  <si>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</si>
  <si>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</si>
  <si>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</si>
  <si>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</si>
  <si>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</si>
  <si>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</si>
  <si>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</si>
  <si>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</si>
  <si>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</si>
  <si>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</si>
  <si>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</si>
  <si>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</si>
  <si>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</si>
  <si>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</si>
  <si>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</si>
  <si>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</si>
  <si>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</si>
  <si>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</si>
  <si>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</si>
  <si>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</si>
  <si>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</si>
  <si>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</si>
  <si>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</si>
  <si>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</si>
  <si>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</si>
  <si>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</si>
  <si>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</si>
  <si>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</si>
  <si>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</si>
  <si>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</si>
  <si>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</si>
  <si>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</si>
  <si>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</si>
  <si>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</si>
  <si>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</si>
  <si>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</si>
  <si>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</si>
  <si>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</si>
  <si>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</si>
  <si>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</si>
  <si>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</si>
  <si>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</si>
  <si>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</si>
  <si>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</si>
  <si>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</si>
  <si>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</si>
  <si>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</si>
  <si>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</si>
  <si>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</si>
  <si>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</si>
  <si>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</si>
  <si>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</si>
  <si>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</si>
  <si>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</si>
  <si>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</si>
  <si>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</si>
  <si>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</si>
  <si>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</si>
  <si>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</si>
  <si>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</si>
  <si>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</si>
  <si>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</si>
  <si>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</si>
  <si>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</si>
  <si>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</si>
  <si>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</si>
  <si>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</si>
  <si>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</si>
  <si>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</si>
  <si>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</si>
  <si>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</si>
  <si>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</si>
  <si>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</si>
  <si>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</si>
  <si>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</si>
  <si>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</si>
  <si>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</si>
  <si>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</si>
  <si>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</si>
  <si>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</si>
  <si>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</si>
  <si>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</si>
  <si>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</si>
  <si>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</si>
  <si>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</si>
  <si>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</si>
  <si>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</si>
  <si>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</si>
  <si>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</si>
  <si>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</si>
  <si>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</si>
  <si>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</si>
  <si>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</si>
  <si>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</si>
  <si>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</si>
  <si>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</si>
  <si>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</si>
  <si>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</si>
  <si>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</si>
  <si>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</si>
  <si>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</si>
  <si>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</si>
  <si>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</si>
  <si>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</si>
  <si>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</si>
  <si>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</si>
  <si>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</si>
  <si>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</si>
  <si>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</si>
  <si>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</si>
  <si>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</si>
  <si>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</si>
  <si>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</si>
  <si>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</si>
  <si>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</si>
  <si>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</si>
  <si>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</si>
  <si>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</si>
  <si>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</si>
  <si>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</si>
  <si>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</si>
  <si>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</si>
  <si>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</si>
  <si>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</si>
  <si>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</si>
  <si>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</si>
  <si>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</si>
  <si>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</si>
  <si>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</si>
  <si>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</si>
  <si>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</si>
  <si>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</si>
  <si>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</si>
  <si>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</si>
  <si>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</si>
  <si>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</si>
  <si>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</si>
  <si>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</si>
  <si>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</si>
  <si>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</si>
  <si>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</si>
  <si>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</si>
  <si>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</si>
  <si>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</si>
  <si>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</si>
  <si>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</si>
  <si>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</si>
  <si>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</si>
  <si>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</si>
  <si>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</si>
  <si>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</si>
  <si>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</si>
  <si>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</si>
  <si>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</si>
  <si>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</si>
  <si>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</si>
  <si>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</si>
  <si>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</si>
  <si>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</si>
  <si>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</si>
  <si>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</si>
  <si>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</si>
  <si>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</si>
  <si>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</si>
  <si>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</si>
  <si>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</si>
  <si>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</si>
  <si>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</si>
  <si>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</si>
  <si>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</si>
  <si>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</si>
  <si>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</si>
  <si>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</si>
  <si>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</si>
  <si>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</si>
  <si>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</si>
  <si>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</si>
  <si>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</si>
  <si>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</si>
  <si>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</si>
  <si>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</si>
  <si>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</si>
  <si>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</si>
  <si>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</si>
  <si>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</si>
  <si>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</si>
  <si>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</si>
  <si>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</si>
  <si>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</si>
  <si>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</si>
  <si>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</si>
  <si>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</si>
  <si>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</si>
  <si>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</si>
  <si>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</si>
  <si>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</si>
  <si>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</si>
  <si>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</si>
  <si>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</si>
  <si>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</si>
  <si>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</si>
  <si>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</si>
  <si>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</si>
  <si>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</si>
  <si>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</si>
  <si>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</si>
  <si>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</si>
  <si>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</si>
  <si>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</si>
  <si>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</si>
  <si>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</si>
  <si>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</si>
  <si>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</si>
  <si>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</si>
  <si>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</si>
  <si>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</si>
  <si>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</si>
  <si>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</si>
  <si>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</si>
  <si>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</si>
  <si>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</si>
  <si>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</si>
  <si>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</si>
  <si>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</si>
  <si>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</si>
  <si>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</si>
  <si>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</si>
  <si>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</si>
  <si>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</si>
  <si>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</si>
  <si>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</si>
  <si>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</si>
  <si>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</si>
  <si>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</si>
  <si>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</si>
  <si>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</si>
  <si>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</si>
  <si>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</si>
  <si>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</si>
  <si>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</si>
  <si>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</si>
  <si>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</si>
  <si>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</si>
  <si>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</si>
  <si>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</si>
  <si>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</si>
  <si>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</si>
  <si>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</si>
  <si>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</si>
  <si>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</si>
  <si>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</si>
  <si>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</si>
  <si>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</si>
  <si>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</si>
  <si>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</si>
  <si>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</si>
  <si>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</si>
  <si>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</si>
  <si>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</si>
  <si>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</si>
  <si>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</si>
  <si>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</si>
  <si>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</si>
  <si>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</si>
  <si>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</si>
  <si>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</si>
  <si>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</si>
  <si>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</si>
  <si>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</si>
  <si>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</si>
  <si>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</si>
  <si>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</si>
  <si>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</si>
  <si>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</si>
  <si>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</si>
  <si>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</si>
  <si>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</si>
  <si>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</si>
  <si>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</si>
  <si>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</si>
  <si>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</si>
  <si>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</si>
  <si>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</si>
  <si>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</si>
  <si>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</si>
  <si>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</si>
  <si>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</si>
  <si>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</si>
  <si>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</si>
  <si>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</si>
  <si>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</si>
  <si>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</si>
  <si>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</si>
  <si>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</si>
  <si>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</si>
  <si>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</si>
  <si>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</si>
  <si>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</si>
  <si>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</si>
  <si>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</si>
  <si>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</si>
  <si>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</si>
  <si>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</si>
  <si>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</si>
  <si>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</si>
  <si>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</si>
  <si>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</si>
  <si>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</si>
  <si>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</si>
  <si>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</si>
  <si>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</si>
  <si>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</si>
  <si>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</si>
  <si>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</si>
  <si>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</si>
  <si>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</si>
  <si>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</si>
  <si>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</si>
  <si>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</si>
  <si>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</si>
  <si>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</si>
  <si>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</si>
  <si>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</si>
  <si>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</si>
  <si>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</si>
  <si>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</si>
  <si>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</si>
  <si>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</si>
  <si>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</si>
  <si>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</si>
  <si>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</si>
  <si>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</si>
  <si>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</si>
  <si>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</si>
  <si>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</si>
  <si>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</si>
  <si>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</si>
  <si>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</si>
  <si>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</si>
  <si>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</si>
  <si>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</si>
  <si>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</si>
  <si>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</si>
  <si>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</si>
  <si>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</si>
  <si>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</si>
  <si>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</si>
  <si>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</si>
  <si>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</si>
  <si>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</si>
  <si>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</si>
  <si>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</si>
  <si>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</si>
  <si>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</si>
  <si>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</si>
  <si>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</si>
  <si>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</si>
  <si>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</si>
  <si>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</si>
  <si>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</si>
  <si>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</si>
  <si>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</si>
  <si>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</si>
  <si>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</si>
  <si>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</si>
  <si>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</si>
  <si>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</si>
  <si>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</si>
  <si>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</si>
  <si>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</si>
  <si>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</si>
  <si>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</si>
  <si>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</si>
  <si>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</si>
  <si>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</si>
  <si>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</si>
  <si>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</si>
  <si>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</si>
  <si>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</si>
  <si>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</si>
  <si>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</si>
  <si>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</si>
  <si>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</si>
  <si>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</si>
  <si>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</si>
  <si>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</si>
  <si>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</si>
  <si>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</si>
  <si>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</si>
  <si>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</si>
  <si>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</si>
  <si>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</si>
  <si>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</si>
  <si>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</si>
  <si>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</si>
  <si>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</si>
  <si>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</si>
  <si>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</si>
  <si>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</si>
  <si>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</si>
  <si>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</si>
  <si>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</si>
  <si>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</si>
  <si>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</si>
  <si>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</si>
  <si>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</si>
  <si>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</si>
  <si>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</si>
  <si>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</si>
  <si>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</si>
  <si>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</si>
  <si>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</si>
  <si>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</si>
  <si>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</si>
  <si>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</si>
  <si>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</si>
  <si>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</si>
  <si>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</si>
  <si>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</si>
  <si>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</si>
  <si>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</si>
  <si>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</si>
  <si>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</si>
  <si>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</si>
  <si>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</si>
  <si>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</si>
  <si>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</si>
  <si>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</si>
  <si>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</si>
  <si>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</si>
  <si>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</si>
  <si>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</si>
  <si>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</si>
  <si>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</si>
  <si>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</si>
  <si>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</si>
  <si>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</si>
  <si>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</si>
  <si>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</si>
  <si>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</si>
  <si>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</si>
  <si>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</si>
  <si>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</si>
  <si>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</si>
  <si>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</si>
  <si>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</si>
  <si>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</si>
  <si>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</si>
  <si>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</si>
  <si>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</si>
  <si>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</si>
  <si>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</si>
  <si>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</si>
  <si>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</si>
  <si>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</si>
  <si>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</si>
  <si>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</si>
  <si>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</si>
  <si>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</si>
  <si>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</si>
  <si>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</si>
  <si>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</si>
  <si>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</si>
  <si>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</si>
  <si>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</si>
  <si>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</si>
  <si>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</si>
  <si>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</si>
  <si>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</si>
  <si>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</si>
  <si>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</si>
  <si>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</si>
  <si>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</si>
  <si>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</si>
  <si>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</si>
  <si>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</si>
  <si>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</si>
  <si>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</si>
  <si>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</si>
  <si>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</si>
  <si>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</si>
  <si>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</si>
  <si>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</si>
  <si>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</si>
  <si>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</si>
  <si>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</si>
  <si>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</si>
  <si>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</si>
  <si>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</si>
  <si>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</si>
  <si>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</si>
  <si>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</si>
  <si>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</si>
  <si>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</si>
  <si>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</si>
  <si>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</si>
  <si>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</si>
  <si>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</si>
  <si>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</si>
  <si>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</si>
  <si>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</si>
  <si>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</si>
  <si>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</si>
  <si>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</si>
  <si>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</si>
  <si>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</si>
  <si>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</si>
  <si>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</si>
  <si>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</si>
  <si>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</si>
  <si>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</si>
  <si>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</si>
  <si>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</si>
  <si>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</si>
  <si>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</si>
  <si>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</si>
  <si>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</si>
  <si>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</si>
  <si>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</si>
  <si>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</si>
  <si>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</si>
  <si>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</si>
  <si>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</si>
  <si>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</si>
  <si>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</si>
  <si>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</si>
  <si>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</si>
  <si>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</si>
  <si>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</si>
  <si>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</si>
  <si>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</si>
  <si>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</si>
  <si>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</si>
  <si>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</si>
  <si>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</si>
  <si>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</si>
  <si>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</si>
  <si>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</si>
  <si>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</si>
  <si>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</si>
  <si>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</si>
  <si>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</si>
  <si>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</si>
  <si>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</si>
  <si>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</si>
  <si>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</si>
  <si>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</si>
  <si>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</si>
  <si>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</si>
  <si>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</si>
  <si>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</si>
  <si>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</si>
  <si>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</si>
  <si>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</si>
  <si>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</si>
  <si>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</si>
  <si>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</si>
  <si>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</si>
  <si>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</si>
  <si>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</si>
  <si>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</si>
  <si>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</si>
  <si>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</si>
  <si>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</si>
  <si>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</si>
  <si>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</si>
  <si>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</si>
  <si>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</si>
  <si>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</si>
  <si>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</si>
  <si>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</si>
  <si>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</si>
  <si>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</si>
  <si>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</si>
  <si>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</si>
  <si>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</si>
  <si>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</si>
  <si>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</si>
  <si>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</si>
  <si>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</si>
  <si>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</si>
  <si>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</si>
  <si>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</si>
  <si>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</si>
  <si>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</si>
  <si>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</si>
  <si>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</si>
  <si>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</si>
  <si>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</si>
  <si>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</si>
  <si>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</si>
  <si>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</si>
  <si>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</si>
  <si>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</si>
  <si>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</si>
  <si>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</si>
  <si>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</si>
  <si>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</si>
  <si>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</si>
  <si>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</si>
  <si>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</si>
  <si>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</si>
  <si>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</si>
  <si>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</si>
  <si>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</si>
  <si>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</si>
  <si>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</si>
  <si>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</si>
  <si>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</si>
  <si>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</si>
  <si>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</si>
  <si>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</si>
  <si>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</si>
  <si>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</si>
  <si>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</si>
  <si>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</si>
  <si>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</si>
  <si>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</si>
  <si>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</si>
  <si>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</si>
  <si>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</si>
  <si>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</si>
  <si>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</si>
  <si>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</si>
  <si>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</si>
  <si>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</si>
  <si>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</si>
  <si>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</si>
  <si>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</si>
  <si>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</si>
  <si>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</si>
  <si>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</si>
  <si>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</si>
  <si>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</si>
  <si>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</si>
  <si>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</si>
  <si>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</si>
  <si>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</si>
  <si>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</si>
  <si>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</si>
  <si>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</si>
  <si>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</si>
  <si>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</si>
  <si>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</si>
  <si>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</si>
  <si>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</si>
  <si>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</si>
  <si>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</si>
  <si>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</si>
  <si>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</si>
  <si>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</si>
  <si>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</si>
  <si>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</si>
  <si>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</si>
  <si>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</si>
  <si>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</si>
  <si>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</si>
  <si>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</si>
  <si>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</si>
  <si>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</si>
  <si>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</si>
  <si>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</si>
  <si>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</si>
  <si>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</si>
  <si>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</si>
  <si>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</si>
  <si>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</si>
  <si>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</si>
  <si>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</si>
  <si>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</si>
  <si>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</si>
  <si>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</si>
  <si>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</si>
  <si>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</si>
  <si>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</si>
  <si>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</si>
  <si>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</si>
  <si>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</si>
  <si>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</si>
  <si>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</si>
  <si>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</si>
  <si>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</si>
  <si>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</si>
  <si>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</si>
  <si>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</si>
  <si>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</si>
  <si>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</si>
  <si>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</si>
  <si>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</si>
  <si>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</si>
  <si>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</si>
  <si>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</si>
  <si>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</si>
  <si>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</si>
  <si>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</si>
  <si>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</si>
  <si>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</si>
  <si>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</si>
  <si>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</si>
  <si>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</si>
  <si>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</si>
  <si>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</si>
  <si>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</si>
  <si>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</si>
  <si>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</si>
  <si>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</si>
  <si>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</si>
  <si>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</si>
  <si>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</si>
  <si>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</si>
  <si>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</si>
  <si>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</si>
  <si>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</si>
  <si>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</si>
  <si>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</si>
  <si>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Desarrollados diez cursos de vida universitaria para estudiantes de primer ingreso  bimestralmente;  diez cursos virtuales a estudiantes de reingreso según demanda espontánea.</t>
  </si>
  <si>
    <t xml:space="preserve">Manuales del curso entregados a todos los estudiantes que reciban el curso. 100% de los estudiantes atendidos mediante demanda espontánea. </t>
  </si>
  <si>
    <t xml:space="preserve">1. Planificación de personal responsable por cada curso y modalidad. 2. Promoción de los cursos.  3. Contratación de la Empresa para tiraje de manuales. 4. Inscripción desarrollo del curso de vida universitaria. 5. Elaboración y entrega de Constancias a estudiantes 6. Informe Estadístico. </t>
  </si>
  <si>
    <t>Desarrolladas jornadas de Inducción en cada carrera Universitaria de C.U. en los  Centros Regionales  UNAH-VS y CURLA a estudiante que están iniciando asignaturas específicas de la misma.</t>
  </si>
  <si>
    <t xml:space="preserve">Dos (2) Jornadas de Inducción desarrolladas en  el 100% de las carreras universitarias. </t>
  </si>
  <si>
    <t>1. Socialización y coordinación con  autoridades de cada carrera                                               2. Diseño y tiraje de material promocional para entregar a estudiantes que asistan a las Jornadas de inducción                   3.Ejecucíon de la jornada de inducción.                                              4.Evaluar resultados obtenidos</t>
  </si>
  <si>
    <t xml:space="preserve">Realizada la Feria Vocacional de UNAH y Centros Regionales </t>
  </si>
  <si>
    <t>Una  (1) Feria Vocacional desarrollada (replicada en CR)</t>
  </si>
  <si>
    <t xml:space="preserve">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t>
  </si>
  <si>
    <t>1. Establecimiento de enlace con las carreras priorizadas. 2. Formación de la malla curricular. 3 Captación y formación de asesores y tutores académicos. Captación y atención estudiantes en riesgo. (Lineamientos de Docencia)</t>
  </si>
  <si>
    <t>Estudiantes en riesgo académico reciben asesoría y tutoría como formas de atención para reducir los índices de reprobación y aumentar la eficiencia terminal de los mismos. Según artículo 233 de las Normas Académicas UNAH</t>
  </si>
  <si>
    <t xml:space="preserve">Centros Regionales cuentan con estructura mínima de servicios de Orientación y Asesoría Académica. </t>
  </si>
  <si>
    <t xml:space="preserve">Creación de capacidades mediante capacitación a personal enlace VOAE en CR seleccionados. </t>
  </si>
  <si>
    <t>A.O.A.A.01</t>
  </si>
  <si>
    <t>A.O.A.A.02</t>
  </si>
  <si>
    <t>A.O.A.A.03</t>
  </si>
  <si>
    <t>A.O.A.A.04</t>
  </si>
  <si>
    <t>A.O.A.A.05</t>
  </si>
  <si>
    <t>Estudiantes de primer ingreso y reingreso de C.U y Centros Regionales</t>
  </si>
  <si>
    <t>Personal del Área de Orientación y Asesoría Académica (VOAE)</t>
  </si>
  <si>
    <t>Estudiantes de primer ingreso y reingreso de la UNAH</t>
  </si>
  <si>
    <t>Informes, entrega de manuales de CIVU, fotografías, listados.</t>
  </si>
  <si>
    <t xml:space="preserve">Estudiantes que inician etapa profesionalizante de cada una de las carreras de CU. </t>
  </si>
  <si>
    <t>Notas de solicitudes de las diferentes carreras, listas de asistencia, informes, fotografías.</t>
  </si>
  <si>
    <t>Estudiantes que inician etapa profesionalizante.</t>
  </si>
  <si>
    <t>Autoridades de las diferentes carreras de C.U.                                             Personal del Área de Orientación y Asesoría Académica (VOAE)</t>
  </si>
  <si>
    <t>Estudiantes de último Año de Educación Media de los institutos cercanos a los todos los Centros Universitarios en las diferentes ciudades del país.</t>
  </si>
  <si>
    <t>Informes, compras efectudas, fotografías, invitaciones entregadas, invitaciones contestadas, publicidad efectuada, listados.</t>
  </si>
  <si>
    <t xml:space="preserve">Estudiantes de último Año de Educación Media. </t>
  </si>
  <si>
    <t xml:space="preserve">30% de los estudiantes en riesgo académico de las carreras y CR son atendidos mediante asesoría y tutoría académica. </t>
  </si>
  <si>
    <t>Acompañamiento a estudiantes en riesgo académico según Artículo 233 de las Normas Académicas</t>
  </si>
  <si>
    <t>Listado de tutores, listado de estudiantes que recibieron las tutorías, solicitudes de las coordinaciones de las carreras para tutorías, informes, fotografías.</t>
  </si>
  <si>
    <t>Estudiantes en riesgo académico de la UNAH</t>
  </si>
  <si>
    <t>Personal del Área de Orientación y Asesoría Académica (VOAE), coordinadores de Carreras</t>
  </si>
  <si>
    <t>Cinco (5) Centros Regionales brindan servicios de Orientación y Asesoría Académica</t>
  </si>
  <si>
    <t>Ampliar servicios de Asesría académica en todos los Centros Universitarios de manera gradual</t>
  </si>
  <si>
    <t>Informes,  fotografías, listados de estudiantes tutores y estudiantes tutorandos.</t>
  </si>
  <si>
    <t>Personal del Área de Orientación y Asesoría Académica (VOAE), Enlaces de C.R. y enlace de Centros Regionales C. U.</t>
  </si>
  <si>
    <t>Sillas</t>
  </si>
  <si>
    <t>Mesas</t>
  </si>
  <si>
    <t xml:space="preserve">Manteles Blancos </t>
  </si>
  <si>
    <t xml:space="preserve">Sobremanteles </t>
  </si>
  <si>
    <t>Carpa/sonido</t>
  </si>
  <si>
    <t>Alquiler de stand de 3x2 mts.</t>
  </si>
  <si>
    <t xml:space="preserve">Transporte visita colegios </t>
  </si>
  <si>
    <t>Transporte de mobiliario (mesas, sillas)</t>
  </si>
  <si>
    <t>planes y perfiles</t>
  </si>
  <si>
    <t>agendas, portadas, contraportadas carton grueso a color con interior de 100 hojas papel bond, incluye lapiz fino.</t>
  </si>
  <si>
    <t xml:space="preserve">libretas de inducción </t>
  </si>
  <si>
    <t>banner de lona vinilica de 6x1,5mts tipo cruzacalle con ruedo en los extremos y madera para colgar.</t>
  </si>
  <si>
    <t>banner de 39" ancho y 4mts largo</t>
  </si>
  <si>
    <t>stickers</t>
  </si>
  <si>
    <t>uso de mascota</t>
  </si>
  <si>
    <t xml:space="preserve">lavado de mascota </t>
  </si>
  <si>
    <t xml:space="preserve">decoración </t>
  </si>
  <si>
    <t xml:space="preserve">arreglo floral </t>
  </si>
  <si>
    <t>premios (placas)</t>
  </si>
  <si>
    <t>alimentos y bebidas (boquitas)</t>
  </si>
  <si>
    <t>alimentos y bebidas voluntariado</t>
  </si>
  <si>
    <t>hielo</t>
  </si>
  <si>
    <t>agua</t>
  </si>
  <si>
    <t>almuerzos</t>
  </si>
  <si>
    <t>camistas voluntariado</t>
  </si>
  <si>
    <t>camisetas polo</t>
  </si>
  <si>
    <t>papel para diploma de reconocimiento</t>
  </si>
  <si>
    <t>tarjetas deinvitación a color en cartoncillo cover tamaño de 5.5x11.5</t>
  </si>
  <si>
    <t xml:space="preserve">brochure a color en retiro papel satinado tamaño carta </t>
  </si>
  <si>
    <t>desechables (platos, vasos, servilletas y bolsas)</t>
  </si>
  <si>
    <t>combustible (diesel y gasolina)</t>
  </si>
  <si>
    <t>tinta negra</t>
  </si>
  <si>
    <t xml:space="preserve">tinta color </t>
  </si>
  <si>
    <t>actuaciones artisticas (apoyo a artistas UNAH-VOAE)</t>
  </si>
  <si>
    <t>A.S.01</t>
  </si>
  <si>
    <t>1 Supervisar a los estudiantes en Servicios Social de la carrera de Medicina bajo la  modalidad de becas por desempeño distribuidos en FCM Y CR.
2 Socializar instrumentos de informes trimestrales.
3 Establecer los enlaces con los coordinadores de los Centros CRAED-UNAH (Centros de Recursos de aprendizaje de educación a distancia).
4 Gestionar con los diferentes Directores de los Centros Regionales el posicionamiento, accesibilidad y optimización de los servicios médicos a estudiantes universitarios, bajo la política institucional de universidades verdes con estilos de vida saludables.
5 Realizar gestiones con entidades intra y extra- institucionales .</t>
  </si>
  <si>
    <t>Mejorar la caliadad de vida de los estudiantes mediante programas de salud</t>
  </si>
  <si>
    <t>Informes, fotografías</t>
  </si>
  <si>
    <t xml:space="preserve">Estudiantes Universitarios </t>
  </si>
  <si>
    <t>Área de Salud, estudiantes de medicina en servicio social, coordinación Centros Regionales, enlaces y personal VOAE de Centros Regionales.</t>
  </si>
  <si>
    <t>1. Promocionada la campaña de prevención y atención integral de salud en el estudiantado universitario para mejorar su calidad de vida y rendimiento académico en Centros Regionales.</t>
  </si>
  <si>
    <t xml:space="preserve">Implementar de forma gradual y progresiva la estrategia de atención primaria en salud (APS) bajo el modelo de Universidades con estilos de vida saludables que marquen la pauta para la construcción de una política de salud universitaria. </t>
  </si>
  <si>
    <t>A.S.02</t>
  </si>
  <si>
    <t>Informes, fotografías, avances investigativos</t>
  </si>
  <si>
    <t>Contribuir al mejoramiento de medio ambiente  de CU y Centros Regionales bajo el modelo de Universidades  Verdes con Estilos de Vida Saludable.</t>
  </si>
  <si>
    <t>1. Organizados y realizados operativos de limpieza. 2. Ubicados mensajes educativos en puntos estratégicos. 3 Campañas educativas para promover un cambio en el estudiante universitario, de no tirar basura en los predios.
4 Coordinar y apoyar con el área de Servicios Generales  en la eliminación de roedores y  Campañas de  fumigaciones  ( realizándose 2 semanas antes de la aplicación de la PAA).</t>
  </si>
  <si>
    <t>1. Organizar y realizar operativos de limpieza. 2. Ubicar mensajes educativos en puntos estratégicos. 3 Campañas educativas para promover un cambio en el estudiante universitario, de no tirar basura en los predios.
4 Coordinar y apoyar con el área de Servicios Generales  en la eliminación de roedores y  Campañas de  fumigaciones  ( realizándose 2 semanas antes de la aplicación de la PAA).</t>
  </si>
  <si>
    <t>A.S.03</t>
  </si>
  <si>
    <t>Informes, listado de voluntarios, fotografías, listas de asistencia.</t>
  </si>
  <si>
    <t>Comunidad Universitaria</t>
  </si>
  <si>
    <t>Área de Salud, estudiantes de medicina en servicio social, coordinación Centros Regionales, enlaces y personal VOAE de Centros Regionales, Programa de Voluntariado, Servicios Generales</t>
  </si>
  <si>
    <t>Control sanitario de vectores en todos los centros universitarios por epidemias producidas por los mismos (zika, dengue, chinkungunya).</t>
  </si>
  <si>
    <t>Promocionar servicios brindados por el Áre de Salud VOAE</t>
  </si>
  <si>
    <t>Desarrolladas cuatro (4) mega ferias de salud</t>
  </si>
  <si>
    <t>A.S.04</t>
  </si>
  <si>
    <t>Promocionar servicios brindados por el Área de Salud y estilos de vida saludables</t>
  </si>
  <si>
    <t>Área de Salud VOAE</t>
  </si>
  <si>
    <t>A.S.05</t>
  </si>
  <si>
    <t>A.S.06</t>
  </si>
  <si>
    <t>A.S.07</t>
  </si>
  <si>
    <t>A.S.08</t>
  </si>
  <si>
    <t>A.S.09</t>
  </si>
  <si>
    <t>A.S.10</t>
  </si>
  <si>
    <t>Brindar un    eficiente control médico que permita conocer precisamente los factores de riesgo de sufrir enfermedades cardiovasculares en Ciudad Universitaria y Centros Regionales.</t>
  </si>
  <si>
    <t>Atención a la población femenina de la UNAH para información de la importancia de los exámenes de mama y útero para detección temprana y prevención de cancer y otorgar tratamiento adecuado.</t>
  </si>
  <si>
    <t xml:space="preserve">1 Coordinar campañas masivas con el Centro de detección de cáncer y el departamento de radioterapia la toma de mamografías y con los laboratorios médicos la lectura de la citología vaginal. </t>
  </si>
  <si>
    <t>Informes, fotografias, listas de asistencia médica, lista de voluntaridos</t>
  </si>
  <si>
    <t>Mujeres estudiantes de la UNAH</t>
  </si>
  <si>
    <t>Área de Salud VOAE, Unidad de cominicación e información VOAE.</t>
  </si>
  <si>
    <t>Supervición a los servicios Médicos  Implementados en los Centros Regionales bajo el modelo de Universidades con estilos de vida saludables y que respondan a las necesidades de recuperación  y  promoción en salud, en los distintos contextos y zonas geográficas.</t>
  </si>
  <si>
    <t>Formar alianzas con diversos sectores de salud para promocionar, brindar conferencias, realizar evaluaciones medicas, odontológicas y psicológicas a la comunidad estudiantil</t>
  </si>
  <si>
    <t>1 Desarrollar en C.U una campaña  por año sobre la importancia de realizarse el examen de mama y el cérvico uterino (citología).
2 Informar al 100% de las mujeres estudiantes de C.U. sobre la existencia del programa de la clínica de la mujer y sus beneficios.
3  Diagnosticar al 100% a las estudiantes que asistan al programa y priorizar los casos que salgan positivos.
4 Coordinar con casas farmacéuticas el desarrollo de 4 jornadas educativas por año en C.U., con profesionales de la medicina. 
5 Realizar 2 campañas educativas y preventivas.
6 Diagnosticar al 100% de las gestantes remitidas.</t>
  </si>
  <si>
    <t>1 Disminuir en un 100% los factores de riesgo de enfermedades cardiovasculares en estudiantes universitarios que se aboquen al área de salud presentando esta condición.
2 Ejecutar un programa de actividad física con la finalidad de disminuir en un 100% enfermedades cardiovasculares.
3 Brindar consejería médica al 100% de estudiantes con factores de riesgo sobre nutrición, drogas, alcohol, sedentarismo y stress.
4 Realizar alianzas estratégicas con el Depto. de Nutrición de la Facultada de Ciencias Médicas para implementar la Clínica de Evaluación Nutricional en el Area de Salud de CU y CR.</t>
  </si>
  <si>
    <t>1 Promoción del programa de actividad física y salud.
2 Evaluaciones médicas permanentes por demanda espontánea y referencia.
3  Diseño de folletos, murales, charlas sobre estilo de vida saludable.
4 Realización de ferias de la salud para detección y captación de pacientes mediante la toma de medidas antropométricas.
5 Establecer vínculos con deptos. de deportes para ejecución de programa de actividad física.
6 Realizar investigaciones que contribuyan al conocimiento de los factores de riesgo cardiovascular de población universitaria. Brindar informes periódicos de la evaluación del proyecto.
7 Evaluaciones periódicas Nutricionales en la Ferias de Salud.</t>
  </si>
  <si>
    <t>Mejorar la calidad de vida de los estudiantes mediante programas de salud</t>
  </si>
  <si>
    <t>Impulsado un modelo educativo a fin de mejorar el nivel de conocimiento sobre VIH-SIDA en estudiantes de CU y CR</t>
  </si>
  <si>
    <t xml:space="preserve">Atendidos al 100% de los estudiantes que requieran exámenes, consejerías, información y control sobre  infecciones de transmisión sexual VIH-SIDA. </t>
  </si>
  <si>
    <t>1 Promoción y servicio de atención al paciente con infecciones de transmisión VIH/SIDA.
2  Campañas para detección del VIH, a través de pruebas rápidas previa consejería pre y post-prueba.
3 Coordinación con los doctores para la realización de charlas educativas sobre VIH/SIDA a la comunidad universitaria.
4 Jornadas de capacitación al personal del Area de Salud en manejo de pacientes con VIH/SIDA por medio de la Secretaría de Salud.
5 Diseño y elaboración de material educativo.
6 Incorporación a las brigadas médicas para realizar pruebas rápidas de VIH/SIDA previa consejería. 
7 Coordinar con los grupos de Diversidad Sexual existentes en CU y CR.
8 Coordinación externa con el manejo de casos positivos y seguimiento de los mismos.
9 Organización y manejo de archivo confidencial de pacientes que solicitan la prueba de VIH.10 Apoyo psicológico personalizado de casos positivos.
11 Gestión con ONG para la obtención de pruebas rápidas de VIH, para Ferias de Salud y Laboratorio del Area de Salud.</t>
  </si>
  <si>
    <t>Brindar atención oportuna en las principales causa de mortalidad en mujeres</t>
  </si>
  <si>
    <t>Área de Salud, Área de Inclusión y Diversidad</t>
  </si>
  <si>
    <t>Implementar y asignar recursos financieros necesarios para sostenibilidad de procesos y desarrollo de los componentes de promoción y prevención.</t>
  </si>
  <si>
    <r>
      <rPr>
        <b/>
        <sz val="7"/>
        <color theme="1"/>
        <rFont val="Times New Roman"/>
        <family val="1"/>
      </rPr>
      <t xml:space="preserve"> </t>
    </r>
    <r>
      <rPr>
        <sz val="12"/>
        <color theme="1"/>
        <rFont val="Calibri"/>
        <family val="2"/>
      </rPr>
      <t xml:space="preserve">Logrado el fortalecimiento de la clínica Anti-tabaco y </t>
    </r>
    <r>
      <rPr>
        <sz val="12"/>
        <color rgb="FF0D0D0D"/>
        <rFont val="Calibri"/>
        <family val="2"/>
      </rPr>
      <t>F</t>
    </r>
    <r>
      <rPr>
        <sz val="12"/>
        <color theme="1"/>
        <rFont val="Calibri"/>
        <family val="2"/>
      </rPr>
      <t xml:space="preserve">armacodependencia. </t>
    </r>
  </si>
  <si>
    <t>Dar atención al 100% de los estudiantes, personal docente, administrativo y de servicio de la UNAH, que requieran tratamiento por problemas de consumo de drogas legales o ilegales, que lo soliciten ya sea por demanda espontanea o por referencia de las autoridades competentes.</t>
  </si>
  <si>
    <t>1 Mediante la gestión de un espacio físico adecuado para la atención de los pacientes.
2 Informar a la comunidad universitaria sobre la existencia de la clínica Anti-tabaco y Farmacodependencia.
3 Detectar a las personas con problemas de consumo de drogas en la consulta general del Área de salud, en las ferias de la salud, o en otras actividades, para ser remitidos a la clínica Anti-tabaco y Fármaco-dependencia.</t>
  </si>
  <si>
    <t xml:space="preserve">Dar atención al 100% de los estudiantes, personal docente, administrativo y de servicio de la UNAH, que requieran tratamiento por problemas de consumo de drogas legales o ilegales, que lo soliciten ya sea por demanda espontanea o por referencia de las autoridades competentes.
Brindar información general sobre el tema de drogas al 100% de los estudiantes  que lo soliciten por demanda espontanea o por solicitud de prestación de los mismos.
</t>
  </si>
  <si>
    <t xml:space="preserve">Área de Salud </t>
  </si>
  <si>
    <t>Proporcionada atención integral  de la salud, para mejorar la calidad de vida,  rendimiento deportivo, académico a la totalidad de los atletas inscritos en las distintas disciplinas de deporte recreativo y competitivo de Ciudad Universitaria - Centros Regionales.</t>
  </si>
  <si>
    <t>Atender al 100% de los atletas en las consulta médica, psicológica, odontológica y fisioterapéutica en CU y CR. 8.2 Fortalecido  y ampliado el servicios de terapia funcional para los atletas, con personal especializado en Ciudad Universitaria y Centros Regionales. Formación y funcionamiento de la Comisión de Salud en  eventos donde la UNAH represente en los diferentes eventos Nacionales e Internacionales  para la asistencia médica y fisioterapéutica, psicológica odontológica a todos/as  los/as  atletas y delegaciones participantes.</t>
  </si>
  <si>
    <t>Ofrecer servicios de salud integral a las y los atletas que lo demanden (Consulta médica ambulatoria, exámenes de laboratorio, entrega de medicamentos por prescripción médica.   
Realizar evaluación odontológica, psicológica, fisioterapéutica  a la totalidad de atletas.
Definir junto con entrenadores las condiciones de salud mínimas para que un atleta pueda entrenar y competir.   
Realizar el reconocimiento Médico Deportivo previo a la competencia.  
La Comisión de Salud brindar atención médica en los eventos de deporte recreativo y de intercambio estudiantil en los cuales sea requerida la presencia de personal médico. 
Realización de proyectos de prevención de lesiones, con talleres de crioterapia, termoterapia, masajes deportivos, vendajes.     
Charlas de técnicas o métodos fisioterapéuticos en beneficio a los atletas.
Establecer Atención clínica los  atletas con lesión aguda y crónica, para su pronta recuperación e integración al deporte.
Fortalecimiento y equipamiento del área de terapia Física y Rehabilitación. 
Creación de un protocolo de atención fisioterapéutico de atención y manejo en el Palacio de los deporte.
Creación de las escuelas profilácticas.
Convenio con FCM-UNAH  para que médicos residentes de último año de Ortopedia y Traumatología, Medicina Física y Rehabilitación y estudiantes de 3er año de la carrera de Terapia Funcional brinden asistencia médica a atletas. 
Tratamiento fisioterapéutico y profilaxis proporcionada por Fisioterapeutas del área y estudiantes de  2° y 3° año de postgrado de medicina física y rehabilitación. Revisión documental y visitas in situ: Investigación y análisis de modelos y servicios similares que se utilizan en otras universidades de Latinoamérica; así como las evaluaciones sobre su impacto y satisfacción de usuarios.                      
Elaboración y socialización de primer borrador de modelo. Afinamiento de modelo como resultado de socialización a equipo VOAE y expertos.
Validación del modelo con 20 atletas, dándole seguimiento a los mismos. 
Socialización de los resultados de la validación.</t>
  </si>
  <si>
    <t>Atender a los atletas de los equipos de alto rendimiento de la UNAH</t>
  </si>
  <si>
    <t>Informes, fotografías, listas de asistencia.</t>
  </si>
  <si>
    <t>Atletas universitarios de alto rendimiento</t>
  </si>
  <si>
    <t>Área de Salud</t>
  </si>
  <si>
    <t>Gestionada la remodelación y ampliación de los espacios físicos Area de Salud-Ciudad Universitaria</t>
  </si>
  <si>
    <t>Elaboración de anteproyecto.
Presentación del Anteproyecto a SEAPI.
Vinculación con la escuela de Arquitectura para la elaboración de planos arquitectónicos.
Elaboración del presupuesto.
Gestiones con la Escuela de Microbiología y Facultad de Odontología.</t>
  </si>
  <si>
    <t>Mejorados los espacios físicos para ofrecer un mejor  servicios a estudiantes universitarios en el laboratorio, farmacia y odontología.</t>
  </si>
  <si>
    <t>Espacios inadecuados de las clínicas de salud en la UNAH</t>
  </si>
  <si>
    <t>Informes, notas y oficios enviados y recibidos</t>
  </si>
  <si>
    <t>Supervisión a los servicios Médicos  Implementados en los Centros Regionales bajo el modelo de Universidades con estilos de vida saludables y que respondan a las necesidades de recuperación  y  promoción en salud, en los distintos contextos y zonas geográficas.</t>
  </si>
  <si>
    <t>Enero</t>
  </si>
  <si>
    <t>Leukotape color Negro</t>
  </si>
  <si>
    <t>Leukotape color Rojo</t>
  </si>
  <si>
    <t>Leukotape color piel</t>
  </si>
  <si>
    <t xml:space="preserve">Leukotape color Azul </t>
  </si>
  <si>
    <t>Bolsas para hielo N. 9</t>
  </si>
  <si>
    <t>Canulas de en tubar N. 16</t>
  </si>
  <si>
    <t>Inmovilizador rodilla ajustable</t>
  </si>
  <si>
    <t>Inmovilizador de rodilla ajustable</t>
  </si>
  <si>
    <t>Soporte para rodilla elastica n 19</t>
  </si>
  <si>
    <t>Soporte para muneca derecha Talla s</t>
  </si>
  <si>
    <t>Mesa con Ruedas Para EKG</t>
  </si>
  <si>
    <t>Inmovilizador de tobillo con gel</t>
  </si>
  <si>
    <t>Inmovilizador de tobillo sin gel</t>
  </si>
  <si>
    <t>Tobilleras Flexibles Talla M</t>
  </si>
  <si>
    <t>Tobilleras Flexibles Talla L</t>
  </si>
  <si>
    <t>Tobilleras flexibles Talla S</t>
  </si>
  <si>
    <t>TEMS</t>
  </si>
  <si>
    <t>mascarillas para nebulizar con guias</t>
  </si>
  <si>
    <t>Gasas</t>
  </si>
  <si>
    <t>Venda de cross tape</t>
  </si>
  <si>
    <t>Cross tape</t>
  </si>
  <si>
    <t>Actimuve prelude 5x4.6 mts</t>
  </si>
  <si>
    <t>Venda coplus varios colores</t>
  </si>
  <si>
    <t>Seca antropometrica</t>
  </si>
  <si>
    <t>Acetaminofen Finlay tab</t>
  </si>
  <si>
    <t>Acetaminofen Calox tab</t>
  </si>
  <si>
    <t>Diclofenaco Sodico tab</t>
  </si>
  <si>
    <t>Diclofenaco Potasico tab</t>
  </si>
  <si>
    <t>Diclofenaco IM,IV</t>
  </si>
  <si>
    <t>Ciprofloxacina Tab</t>
  </si>
  <si>
    <t>Azitromicina Tab</t>
  </si>
  <si>
    <t>Metronidazol tab</t>
  </si>
  <si>
    <t>lansoprazol Cap</t>
  </si>
  <si>
    <t>Ranitidina Tab</t>
  </si>
  <si>
    <t>Ranitidina Im,Iv</t>
  </si>
  <si>
    <t>Metoclopramida Tab</t>
  </si>
  <si>
    <t>Metoclopramida Im,Iv</t>
  </si>
  <si>
    <t>Loratadina Tab</t>
  </si>
  <si>
    <t>Atropina IV</t>
  </si>
  <si>
    <t>Alergil IV</t>
  </si>
  <si>
    <t>Dexametasona IM,IV</t>
  </si>
  <si>
    <t>Hidrocortisona 500mg</t>
  </si>
  <si>
    <t>Antiacido</t>
  </si>
  <si>
    <t>Lidocaina 2% Sol</t>
  </si>
  <si>
    <t>Suero Fisiologico</t>
  </si>
  <si>
    <t>Aseptosan</t>
  </si>
  <si>
    <t>Agua Oxigenada</t>
  </si>
  <si>
    <t>electrodos EKG</t>
  </si>
  <si>
    <t>Lidocaina Spray</t>
  </si>
  <si>
    <t>Adrenalina IV</t>
  </si>
  <si>
    <t>Berifen Gel</t>
  </si>
  <si>
    <t>Voltaren Spray</t>
  </si>
  <si>
    <t>Sertal simple tab</t>
  </si>
  <si>
    <t>Sertal simple IV,IM</t>
  </si>
  <si>
    <t>Valdyne tab</t>
  </si>
  <si>
    <t>Meloxicam tab</t>
  </si>
  <si>
    <t>Meloxicam IM</t>
  </si>
  <si>
    <t>Amoxicilina +Ac Clavulanico</t>
  </si>
  <si>
    <t>Fusidin crema</t>
  </si>
  <si>
    <t>Salicilato de Metilo (Cofal)</t>
  </si>
  <si>
    <t>Enterogermina Vial</t>
  </si>
  <si>
    <t>Glucosamina tab</t>
  </si>
  <si>
    <t>Proteina (Suplemento dietetico)</t>
  </si>
  <si>
    <t>Gotas Oftalmicas</t>
  </si>
  <si>
    <t>Fluconazol Taab</t>
  </si>
  <si>
    <t>Ketoconazol crema</t>
  </si>
  <si>
    <t>Ambroxol fco</t>
  </si>
  <si>
    <t>CETRIAXONA IM,IV</t>
  </si>
  <si>
    <t>Sulfato Ferroso</t>
  </si>
  <si>
    <t>Acido Folico</t>
  </si>
  <si>
    <t>Multivitaminas</t>
  </si>
  <si>
    <t>afiches a color en papel satinado base 100 tamaño 11x17"</t>
  </si>
  <si>
    <t>Afiches a color papel satinado tamaño 11x 17</t>
  </si>
  <si>
    <t>Alquiler de carpas</t>
  </si>
  <si>
    <t>Alquiler de sillas</t>
  </si>
  <si>
    <t>Alimentos y bebidas</t>
  </si>
  <si>
    <t>Brochure a color tiro y retiro en papel satinado tamaño carta</t>
  </si>
  <si>
    <t>Exitosa participación de la delegación de la UNAH  en el evento.</t>
  </si>
  <si>
    <t xml:space="preserve">Integrada la delegación Artistica universitaria  con las diferentes manifestaciones con la inclusión de los estudiantes de los C.R.     Gestionados fondos para la delegación de la UNAH en FICCUA -Nicaragua.  </t>
  </si>
  <si>
    <t>A.C.D.01</t>
  </si>
  <si>
    <t xml:space="preserve">Participación de la Delegación Artistica Universitaria de la UNAH en el Ficcua -Nicaragua.  </t>
  </si>
  <si>
    <t>Desarrollo del Festival Interuniversitario Centroamericano de la Cultura y el Arte como para de los compromisos adquiridos por la UNAH en CONREVE.</t>
  </si>
  <si>
    <t xml:space="preserve">Plataforma de Inscripción, Bases del Festival, Licitaciones, Reglamento del Festival, Memoria del Festival. </t>
  </si>
  <si>
    <t xml:space="preserve">Estudiantes Artistas de la UNAH y demás Universidades Estatales de Centroamérica participantes. </t>
  </si>
  <si>
    <t>Programa de Cultura</t>
  </si>
  <si>
    <t>Promoción del talento artístico, culturales, científicos y recreativos dando los talleres didácticos técnicos según la manifestación artística.</t>
  </si>
  <si>
    <t>Implementar talleres  artísticos didácticos en los 9 Centros Regionales Universitario en sus diferentes manifestaciones.</t>
  </si>
  <si>
    <t>A.C.D.02</t>
  </si>
  <si>
    <t>Talleres  de diferentes manifestaciones artisticas, culturales,etc.</t>
  </si>
  <si>
    <t>Identificadas  las necesidades de asesoramiento artistico para implementarlas en los talleres  para los artista Universitario en los 9 centros regionales.</t>
  </si>
  <si>
    <t>Registro de participantes en: Talleres, Conversatorios, Coordinación con enlaces de centros regionales.</t>
  </si>
  <si>
    <t>Reconocimiento y Estimulo a los estudiantes artistas universitarios en la producción de obras (visuales , literarias, música).</t>
  </si>
  <si>
    <t xml:space="preserve">Obras de Estudiantes artistas universitarios  editadas en la manifestación literaria. Presentaciones visuales,musicales y teatrales.  </t>
  </si>
  <si>
    <t>A.C.D.03</t>
  </si>
  <si>
    <t>A.C.D.04</t>
  </si>
  <si>
    <t>A.C.D.05</t>
  </si>
  <si>
    <t>A.C.D.06</t>
  </si>
  <si>
    <t>A.C.D.07</t>
  </si>
  <si>
    <t>A.C.D.08</t>
  </si>
  <si>
    <t>Integración de los Planes de actividades de cada agrupación estudiantil registrada en el programa.</t>
  </si>
  <si>
    <t>Asesoría y Apoyo a las agrupaciones estudiantiles en los proyectos socioculturales que realizan en los centros universitarios, así como la proyección social dirigida a la sociedad.</t>
  </si>
  <si>
    <t xml:space="preserve">Registro, Asesoría y Apoyo a las agrupaciones culturales, artísticas, científicas y recreativas. </t>
  </si>
  <si>
    <t>Contribuir en la organización y funcionamiento de cada agrupación estudiantil.</t>
  </si>
  <si>
    <t>Planes de Trabajo, ayudas memoeria de reuniones, fotografía de eventos, informes.</t>
  </si>
  <si>
    <t>Miembros de las agrupaciones estudiantiles.</t>
  </si>
  <si>
    <t>Publicación  y exposición de Obras de estudiantes artistas en las manifestaciones Literarias, músical,teatral y visuales.</t>
  </si>
  <si>
    <t>Estudiantes  de Ciudad Universitaria y Centros Regionales participan en una  convivencia cultural para fortalecimiento de nuestra identidad cultural  a traves del II Festival Cultural Universitario en el marco de la semana del estudiante.</t>
  </si>
  <si>
    <t xml:space="preserve"> Participación del 100% de  estudiantes universitario de  Ciudad Universitaria  y Centros Regionales en el evento.</t>
  </si>
  <si>
    <t xml:space="preserve"> II Festival Cultural Universitario en el marco de la semana del estudiante en  Ciudad Universitaria  y Centros Regionales.  </t>
  </si>
  <si>
    <t>Apoyo al estudiante artista en la producción de documentos literarios, presentaciones musicales, teatrales y exposiciones visuales.</t>
  </si>
  <si>
    <t>Selección , revisión y publicación de obras literarias.  Preparación de obras visuales y presentaciones  Lista de asistencia de los asistentes en los eventos, memorias de los eventos</t>
  </si>
  <si>
    <t>Comunidad Estudiantil.</t>
  </si>
  <si>
    <t>Fomento de la cultura Hondureña mediante el  festival en el marco de la semana del estudiante</t>
  </si>
  <si>
    <t>Registro de participantes en lo eventos Culturales, artisticos,academicos.        Coordinación con enlaces de centros regionales.</t>
  </si>
  <si>
    <t>Estudiantes y comunidad universitaria</t>
  </si>
  <si>
    <t>Participación en los eventos culturales de la UNAH</t>
  </si>
  <si>
    <t>Coordinación con las unidades académicas, administrativas sobre el programa de actividades culturales de la UNAH.</t>
  </si>
  <si>
    <t>Integración en el comité permanente de apoyo a las actividades culturales.</t>
  </si>
  <si>
    <t>Contribución con la política cultural universitaria.</t>
  </si>
  <si>
    <t>Asistencia a reuniones. Propuestas de actividades. Eventos realizados.</t>
  </si>
  <si>
    <t>Comunidad Universitaria.</t>
  </si>
  <si>
    <t xml:space="preserve">Apropiación  de la identidad  hondureña en los estudiantes universitarios  </t>
  </si>
  <si>
    <t xml:space="preserve">Celebración de la identidad de la hondureñidad </t>
  </si>
  <si>
    <t>Proyección y rescate de la identidad de los hondureños mediante el desarrollo de componentes académico y cultural. (identidad, pertenencia, inclusión)</t>
  </si>
  <si>
    <t>Fomento de la identidad del Hondureño dirigido a los estudiantes y comunidad universitaria</t>
  </si>
  <si>
    <t>Estudiantes y Comunidad Universitaria.</t>
  </si>
  <si>
    <t xml:space="preserve">Apropiación  de la Importancia de la Autonomia Universitaria  en los estudiantes universitarios  </t>
  </si>
  <si>
    <t>Participación de la comunidad universitaria en la Celebración de la Autonomia Universitaria</t>
  </si>
  <si>
    <t>Celebración de la Autonomia Universitaria</t>
  </si>
  <si>
    <t>Contribución  al sentido de pertencencia de  los estudiantes universitarios sobre la autonomia universitaria</t>
  </si>
  <si>
    <t>Estudiantes capacitados en temas de liderazgo y trabajo en equipo para el crecimiento continuo de nuestros Pumas</t>
  </si>
  <si>
    <t>200 estudiantes atletas capacitados en tematicas de liderazgo y trabajo positivo en grupo.</t>
  </si>
  <si>
    <t>A.C.D.09</t>
  </si>
  <si>
    <t xml:space="preserve">1. Realizar busqueda de instituciones que pudieran ayudar a realizar estas charlas. 2. Coordinar con las diferentes instancias de la UNAH para realizar en fechas diferentes las capacitaciones.Coordinar con facultades que tienen el talento humano para la realizacion de los temas. </t>
  </si>
  <si>
    <t>Actualizacion para Apoyar el talento deportivo y crecimiento personal.</t>
  </si>
  <si>
    <t>Lista Memoria. Diplomasde participacion, fotografias</t>
  </si>
  <si>
    <t xml:space="preserve">Estudiantes, atletas </t>
  </si>
  <si>
    <t>Diplomados realizados en ciencias aplicadas para engrosar el numero de profesionales de diferentes areas del conocimiento relacionados con el deporte, ESTE PROGRAMA SON AUTOFINANCIABLES EN SU TOTALIDAD.</t>
  </si>
  <si>
    <t>40 Profesionales del area actualizados en diferentes temas de ciencias aplicadas</t>
  </si>
  <si>
    <t>A.C.D.10</t>
  </si>
  <si>
    <t>1. Analizar el programa de becas y evaluar las que se pueden aprovechar. 2. realizar una evaluacion entre los entrenadores y atletas que podrian realizar estos estudios. 3. Hacer un presupuesto de los costos asumir dentro de las posibilidades de la UNAH. 4 Enviar a los entrenadores o estudiantes al programa.</t>
  </si>
  <si>
    <t>Actualizacion de profesionales para  Apoyar el talento deportivo</t>
  </si>
  <si>
    <t xml:space="preserve">Pasaportes visados de entrada y salida. Copias de liquidacion de gastos. Copia de diplomas </t>
  </si>
  <si>
    <t>Entrenadores y estudiantes que tengan el perfil para la beca.</t>
  </si>
  <si>
    <t>Entrenadores capacitados en Cursos de especializacion deportiva en Leinz que ayudaran a contribuir al mejoramiento continua de los atletas pumas.</t>
  </si>
  <si>
    <t>4 entrenadores  o estudiantes capacitados en las becas de este programa.</t>
  </si>
  <si>
    <t>A.C.D.11</t>
  </si>
  <si>
    <t>1. analizar el programa de becas y evaluar las que se pueden aprovechar. 2. realizar una evaluacion entre los entrenadores y atletas que podrian realizar estos estudios. 3. Hacer un presupuesto de los costos asumir dentro de las posibilidades de la UNAH. 4 Enviar a los entrenadores o estudiantes al programa.</t>
  </si>
  <si>
    <t>4. Lograr el desarrollo estudiantil para el logro de su excelencia  académica y profesional.</t>
  </si>
  <si>
    <t>Con la articulación y coordinación de las áreas de orientación y asesoría académica, salud integral, becas y estímulos educativos, atención diferenciada e inclusiva, promoción cultural y deportiva llegar al mayor numero de alumnos posibles</t>
  </si>
  <si>
    <t>A.C.D.12</t>
  </si>
  <si>
    <t xml:space="preserve"> Dirigir, orientar y promover el mejoramiento continuo e integral de los estudiantes en su quehacer académico, </t>
  </si>
  <si>
    <t>Estudiantes atendidos en la direccion</t>
  </si>
  <si>
    <t>Estudiantes veneficiados por la administracion efciente</t>
  </si>
  <si>
    <t>5. Promoción y apoyo al  talento deportivo en CU y Centros Regionales.</t>
  </si>
  <si>
    <t>Dar seguimiento a los  equipos deportivos de la UNAH para la efectiva participacion en las competencias federadas y universitarias.</t>
  </si>
  <si>
    <t>A.C.D.13</t>
  </si>
  <si>
    <t>Organizar y desarrollar las selecciones deportivas que representaran a la UNAH en los campeonatos universitarios nacionales y de cararcter internacional como los JUDUCA.</t>
  </si>
  <si>
    <t>Proporcionar actividades y espacios de recreacion a los estudiantes universitarios</t>
  </si>
  <si>
    <t>Listado de estudiantes que participan en lel torneo deportivo</t>
  </si>
  <si>
    <t>poblacion estudiantil en general de la UNAH</t>
  </si>
  <si>
    <t>6. Participacion de todas las equipos deportivos en los diferentes campeonatos federado y universitarios.</t>
  </si>
  <si>
    <t>Realizados los pagos de inscripciones de 12 selecciones deportivas competitivas de la UNAH.</t>
  </si>
  <si>
    <t>A.C.D.14</t>
  </si>
  <si>
    <t xml:space="preserve">Pago de inscriciones, ligas y campeonatos de las diferentes selecciones universitarias UNAH. </t>
  </si>
  <si>
    <t xml:space="preserve">Documento de investigación </t>
  </si>
  <si>
    <t>A.C.D.15</t>
  </si>
  <si>
    <t>1. Diseño de la investigación, 2. instrumentos de aplicación, 3. tabulación de los datos, 4. analisis de datos, 5. socialización de resultados.</t>
  </si>
  <si>
    <t>12 Campeonatos y 2 campamentos realizados para las diferentes selecciones PUMAS</t>
  </si>
  <si>
    <t>A.C.D.16</t>
  </si>
  <si>
    <t>Preparacion de Los equipos UNAH PUMAS  para JUDUCA 2018</t>
  </si>
  <si>
    <t>Lograda la preparación a través de la dinamica competitiva</t>
  </si>
  <si>
    <t xml:space="preserve">Investigación Metodologia del Entrenamiento deportivo en los equipos de Taekwondo en ciudad universitaria. </t>
  </si>
  <si>
    <t>9. Los equipos UNAH PUMAS dirigidos por profesionales calificados.</t>
  </si>
  <si>
    <t>Gestión para la contratación de 22 profesionales especialistas para la direccion tecnica de los equipos UNAH PUMAS.</t>
  </si>
  <si>
    <t>A.C.D.17</t>
  </si>
  <si>
    <t>Gestionar la contratación de personal para el entrenamiento de las diferentes selecciones deportivas PUMAS</t>
  </si>
  <si>
    <t>10. Realizar los juegos JUDUNAH</t>
  </si>
  <si>
    <t>Realizados los juegos entre los centros regionales</t>
  </si>
  <si>
    <t>A.C.D.18</t>
  </si>
  <si>
    <t>Realizar las competencias entre los distintos centros regionales.</t>
  </si>
  <si>
    <t>A.C.D.19</t>
  </si>
  <si>
    <t>13. Desarrollados dos torneos de futbol 11 masculino y femenino.</t>
  </si>
  <si>
    <t>20 carreras participando en el torneo de futbol.        800 estudiantes con una mejor disposición.</t>
  </si>
  <si>
    <t>A.C.D.20</t>
  </si>
  <si>
    <t>1. Invitación a las carrera para su participación en el Torneo.                                 2. Inscripción de participantes.                          3. Identificación de espacios físicos para el desarrollo del torneo.                                  4. Gestión de patrocinio.                           5. Adquisición de trofeos.</t>
  </si>
  <si>
    <t>14. Realizados torneos de escalada.</t>
  </si>
  <si>
    <t>Desarrollaos 4 torneos de escalada.</t>
  </si>
  <si>
    <t>A.C.D.21</t>
  </si>
  <si>
    <t xml:space="preserve">Adquisicion de trofeos y reconocimientos. Eventos de escala deportiva. </t>
  </si>
  <si>
    <t>15. Generadas  nuevas experiencias recreativas  para los estudiantes y la sociedad en general.</t>
  </si>
  <si>
    <t>Estudiantes  y publico en general participando.</t>
  </si>
  <si>
    <t>A.C.D.22</t>
  </si>
  <si>
    <t xml:space="preserve">16. Desarrollada la Carrera de Campo traviesa </t>
  </si>
  <si>
    <t>Cantidad de participantes por demanda espontanea.</t>
  </si>
  <si>
    <t>A.C.D.23</t>
  </si>
  <si>
    <t xml:space="preserve">Carrera Campo Traviesa. </t>
  </si>
  <si>
    <t>17. Participacion de los estudiantes durante el torneo</t>
  </si>
  <si>
    <t>cantidad de equipos.</t>
  </si>
  <si>
    <t>A.C.D.24</t>
  </si>
  <si>
    <t xml:space="preserve">Torneo de futsala masculino y femenino intercarreras. </t>
  </si>
  <si>
    <t>18. Participacion de toda la comunidad de la UNAH.</t>
  </si>
  <si>
    <t>Cantidad de participantes.</t>
  </si>
  <si>
    <t>A.C.D.25</t>
  </si>
  <si>
    <t xml:space="preserve">Festival de juegos tradicionales. </t>
  </si>
  <si>
    <t>19. Participacion de todos los Centros Regionales  de la UNAH.</t>
  </si>
  <si>
    <t>A.C.D.26</t>
  </si>
  <si>
    <t xml:space="preserve">Semana del Estudiante. Semana de la Autonomía en Centros Regionales. </t>
  </si>
  <si>
    <t>20. Estudiantes con una mejor disposicion psicologica y actitudinal hacia sus actividades academicas.</t>
  </si>
  <si>
    <t>cantidad de Equipos participando.</t>
  </si>
  <si>
    <t>A.C.D.27</t>
  </si>
  <si>
    <t>Liga Pumitas de futbol</t>
  </si>
  <si>
    <t>21. Participacion de los estudiantes durante el torneo</t>
  </si>
  <si>
    <t>Cantidad de estudiantes participando.</t>
  </si>
  <si>
    <t>A.C.D.28</t>
  </si>
  <si>
    <t>Jornadas de Ajedrez</t>
  </si>
  <si>
    <t>conformar las selecciones que participan en JUDUCA.</t>
  </si>
  <si>
    <t>listados de asistencia y fotos.</t>
  </si>
  <si>
    <t>Listado de estudiantes que participan en el evento deportivo</t>
  </si>
  <si>
    <t>Realizacion de actividades deportivas inter centros regionales con miras a la recreacion, convivencia y deporte de elite en la UNAH</t>
  </si>
  <si>
    <t xml:space="preserve">Selecciones deportivas de los diferentes Centros Regionales y CU </t>
  </si>
  <si>
    <t>Listado de participantes en lel torneo deportivo</t>
  </si>
  <si>
    <t xml:space="preserve">poblacion estudiantil en general </t>
  </si>
  <si>
    <t>Programa de Deportes</t>
  </si>
  <si>
    <t>Laboratorio especializado para la atención a los estudiantes y aspirantes que demandan servicios del área.</t>
  </si>
  <si>
    <t>Laboratorio equipado en tecnologia adapatativa para atención la estudiantes</t>
  </si>
  <si>
    <t>Mantenimieto del laboratorio  de tecnologia adaptativa.  Actualización de Tic´s</t>
  </si>
  <si>
    <t>Desarrolladas jornadas académicas con temas de interes a los 3 programas del área.</t>
  </si>
  <si>
    <t>6 jornadas académicas desarrolladas con la comunidad universitaria según demanda espontanea.</t>
  </si>
  <si>
    <t xml:space="preserve">Proceso de inscripción. Promoción de las jornadas. </t>
  </si>
  <si>
    <t>Sensibilizar a la comunidad universitaria en los temas de Discapacidad, Etnias y Diversidad Sexual.</t>
  </si>
  <si>
    <t>1.Listados de asistencia.                  2. Fotografias</t>
  </si>
  <si>
    <t>Comunidad universitaria</t>
  </si>
  <si>
    <t>Implementados procesos de formación sobre la inclusión con los enlaces de Centros Regionales.</t>
  </si>
  <si>
    <t>2 procesos de formación desarrollados con los enlaces de Centros Regionales</t>
  </si>
  <si>
    <t xml:space="preserve">Gestión de viaticos del personal de los centros regionales. Listados de asistencia. Invitaciones a los enlaces de los centros regionales. </t>
  </si>
  <si>
    <t>Ampliar la cobertura de los servicios que brinda el Área y sus diferentes programas en los Centros Regionales.</t>
  </si>
  <si>
    <t>1.Listados de asistencia.                  2. Fotografias.   3. Informes técnicos.</t>
  </si>
  <si>
    <t>Comunidad  y Centros Reginales.</t>
  </si>
  <si>
    <t>Desarrollada Feria Cultural, artistica y académica alusiva a la semana del estudiante.</t>
  </si>
  <si>
    <t xml:space="preserve">1 Feria cultural, artistica y académica </t>
  </si>
  <si>
    <t>Inscripciones, identificación de grupos artisticos, propuesta de ponencias, peliculas, obras.</t>
  </si>
  <si>
    <t>Interacción de la comunidad universitaria con los diferentes actores de los sectores vulnerables.</t>
  </si>
  <si>
    <t>Celebración de dias internacionales y nacionales de discapacidad, pueblos indigenas y diversidad.</t>
  </si>
  <si>
    <t>3 días en discapacidad (29 abril, 29 agosto, 3 diciembre), 1 día Pueblos Indigenas (9 agosto), 2 diversidad (17 mayo, 1 diciembre)</t>
  </si>
  <si>
    <t xml:space="preserve">Invitaciones, fotografias, presentaciones artisticas. </t>
  </si>
  <si>
    <t>Conmemoración de los días internacionales.</t>
  </si>
  <si>
    <t>A.I.D.01</t>
  </si>
  <si>
    <t>A.I.D.02</t>
  </si>
  <si>
    <t>A.I.D.03</t>
  </si>
  <si>
    <t>A.I.D.04</t>
  </si>
  <si>
    <t>A.I.D.05</t>
  </si>
  <si>
    <t xml:space="preserve"> Área deInclusión y Diversidad</t>
  </si>
  <si>
    <t>Área deInclusión y Diversidad</t>
  </si>
  <si>
    <t>Proyecto FICCUA 2017 a realizarse en Nicaragua</t>
  </si>
  <si>
    <t>Banners del evento</t>
  </si>
  <si>
    <t>Tinta para impresora KM Biz35P</t>
  </si>
  <si>
    <t>Cartulina opalino lisa para diplomas</t>
  </si>
  <si>
    <t>Resma de papel tamaño carta</t>
  </si>
  <si>
    <t>Publicación en medios escritos de los Talleres didacticos</t>
  </si>
  <si>
    <t xml:space="preserve">Refrigerio de clausura de los talleres </t>
  </si>
  <si>
    <t>Paquete de papel fotografico 8.5x11 pulgadas</t>
  </si>
  <si>
    <t>Bote de Pintura Acrilica   Color Azul 500 ml</t>
  </si>
  <si>
    <t>Bote de Pintura Acrilica  Color Amarillo Limon 500 ml</t>
  </si>
  <si>
    <t>Bote de Pintura Acrilica  Color Yellon Ocre 500 ml</t>
  </si>
  <si>
    <t>Bote de Pintura Acrilica  Color Verde Esmeralda 500 ml</t>
  </si>
  <si>
    <t>Bote de Pintura Acrilica  Color Naranja 500 ml</t>
  </si>
  <si>
    <t>Bote de Pintura Acrilica  Color Azul Prusia 500 ml</t>
  </si>
  <si>
    <t>Bote de Pintura Acrilica  Color Magenta 500 ml</t>
  </si>
  <si>
    <t>Bote de Pintura Acrilica   Color Blanco 500 ml</t>
  </si>
  <si>
    <t>Bote de Pintura Acrilica  Color Negro 500 ml</t>
  </si>
  <si>
    <t>Bote de Pintura Acrilica Color Tierra de siena tostada 500 ml</t>
  </si>
  <si>
    <t>Block de Papel acuarela 33x46 cms</t>
  </si>
  <si>
    <t xml:space="preserve">Block  de tela para pintar de 16x20 </t>
  </si>
  <si>
    <t xml:space="preserve">Galon de aguarras </t>
  </si>
  <si>
    <t>Cinta adesiva doble pega de 1/2x36 yardas</t>
  </si>
  <si>
    <t>Juego de pinceles para pintar varias medidas</t>
  </si>
  <si>
    <t>Bote de pintura vitracolor 40 ml varios colores</t>
  </si>
  <si>
    <t xml:space="preserve">Bote grande de Alcohol de 50 ml </t>
  </si>
  <si>
    <t>Yarda de franela color blanca</t>
  </si>
  <si>
    <t xml:space="preserve">Bote de esencia de trementina 125 ml </t>
  </si>
  <si>
    <t>Bote de Pintura textil 30ml varios colores</t>
  </si>
  <si>
    <t xml:space="preserve">Bote de pintura patina para repujado de 40 ml varios colores </t>
  </si>
  <si>
    <t xml:space="preserve">Lamina de aluminio para repujado </t>
  </si>
  <si>
    <t xml:space="preserve">Pago de servicios profesionales a talleristas </t>
  </si>
  <si>
    <t>Camiseta color blanca cuello tipo redondo con diseño de las agrupaciones</t>
  </si>
  <si>
    <t>Banners de los eventos de las agrupaciones</t>
  </si>
  <si>
    <t xml:space="preserve">Resma de papel carta </t>
  </si>
  <si>
    <t>Paquete de Folders tamaño oficio de colores</t>
  </si>
  <si>
    <t xml:space="preserve">Resma de papel de diplomas  </t>
  </si>
  <si>
    <t xml:space="preserve">Impresión de Afiches </t>
  </si>
  <si>
    <t xml:space="preserve">Bolsas de agua pequeñas </t>
  </si>
  <si>
    <t>Refrigerio de los eventos de las agrupaciones COLECTIVO XOXONAL</t>
  </si>
  <si>
    <t>Refrigerio de los eventos de las agrupaciones ASLA PAWAIA</t>
  </si>
  <si>
    <t>Refrigerio de los eventos de las agrupaciones COLECTIVO APOLION</t>
  </si>
  <si>
    <t>Refrigerio de los eventos de las agrupaciones AFROUNAH</t>
  </si>
  <si>
    <t>Refrigerio de los eventos de las agrupaciones SAU</t>
  </si>
  <si>
    <t>Banners de los eventos</t>
  </si>
  <si>
    <t xml:space="preserve">Tiraje de libro Literario de los estudiantes </t>
  </si>
  <si>
    <t>Refrigerio del evento</t>
  </si>
  <si>
    <t>Resma de Cartulina opalino lisa para diplomas</t>
  </si>
  <si>
    <t xml:space="preserve">Caja de tarjetas de invitación </t>
  </si>
  <si>
    <t>Tiraje de Catalago de artes visuales Estudiantiles</t>
  </si>
  <si>
    <t>Refrigerio del evento del lanzamiento del catalago de artes visuales Estudiantiles</t>
  </si>
  <si>
    <t>Publicación en medios escritos del evento</t>
  </si>
  <si>
    <t>Grabación y reproducción de cd con musica de los artistas de música</t>
  </si>
  <si>
    <t>Almuerzo  y meriendas para la grabación de la musica de los artistas</t>
  </si>
  <si>
    <t xml:space="preserve">Bolsas de agua </t>
  </si>
  <si>
    <t>Alquiler de Escenario o tarima</t>
  </si>
  <si>
    <t>Alquiler de audio</t>
  </si>
  <si>
    <t>Agua en bolsa</t>
  </si>
  <si>
    <t>Elaboración e impresión de cruzacalles</t>
  </si>
  <si>
    <t>Refrigerio de acto especial del dia del estudiante</t>
  </si>
  <si>
    <t xml:space="preserve">Arreglo floral </t>
  </si>
  <si>
    <t xml:space="preserve">Botes de agua medianos </t>
  </si>
  <si>
    <t>Refrigerio de Congreso del dia del estudiante CU.</t>
  </si>
  <si>
    <t>Refrigerio de Congreso del dia del estudiante UNAH-VS</t>
  </si>
  <si>
    <t>Refrigerio de Congreso del dia del estudiante CURLA</t>
  </si>
  <si>
    <t>Refrigerio de Congreso del dia del estudiante CUROC</t>
  </si>
  <si>
    <t>Refrigerio de Congreso del dia del estudiante CURC</t>
  </si>
  <si>
    <t>Elaboración de textiles como camisetas de varios colores</t>
  </si>
  <si>
    <t>Refrigerio para voluntarios y artistas en los eventos culturales</t>
  </si>
  <si>
    <t>Stikers del evento del festival</t>
  </si>
  <si>
    <t>Impresión montada en PVC 2mm de obras fotográficas en sepia tamaño tabloide 17x11 pulg</t>
  </si>
  <si>
    <t>Refrigerio de acto especial del dia de la Hondureñidad</t>
  </si>
  <si>
    <t>Almuerzos para participantes</t>
  </si>
  <si>
    <t>Compra de accesorios artesanales para exposición de los pueblos etnicos</t>
  </si>
  <si>
    <t>Alquiler de toldo de 3x6 metros</t>
  </si>
  <si>
    <t>Compra de materiales de papel para decoración del evento</t>
  </si>
  <si>
    <t>Compra de carton revestido 32x40</t>
  </si>
  <si>
    <t>Block de papel esbozo 29.7x 42 cms</t>
  </si>
  <si>
    <t>Caja de lapiz de dibujo B</t>
  </si>
  <si>
    <t>Bote de pintura oleo color blanco</t>
  </si>
  <si>
    <t>Bote de pintura oleo color rojo</t>
  </si>
  <si>
    <t>Bote de pintura oleo color azul</t>
  </si>
  <si>
    <t>Bote de pintura oleo color amarillo</t>
  </si>
  <si>
    <t>Bote de pintura oleo color café</t>
  </si>
  <si>
    <t>Bote de pintura oleo color verde</t>
  </si>
  <si>
    <t>Papel sirio  70x100 varios colores</t>
  </si>
  <si>
    <t>Compra de papel fotografico 8.5x11 pulgadas</t>
  </si>
  <si>
    <t>Compra de bola de  cañamo de algodón  1/2- libra</t>
  </si>
  <si>
    <t>Refrigerio de acto especial  de la Autonomia Universitaria</t>
  </si>
  <si>
    <t>Bolsa de aguas pequeñas</t>
  </si>
  <si>
    <t xml:space="preserve">Alquiler de mesa de boquitas </t>
  </si>
  <si>
    <t xml:space="preserve">Pago del servicio de atencion en el refrigerio </t>
  </si>
  <si>
    <t>Compra de caja de 6 refrescos grandes</t>
  </si>
  <si>
    <t>paquete de vasos desechables de 50 unidades</t>
  </si>
  <si>
    <t>Alquiler de tarima 6x12 mts</t>
  </si>
  <si>
    <t>11. realizar el torneos Tae kwon do</t>
  </si>
  <si>
    <t xml:space="preserve">1. Invitación a participar en el Torneo de Ciclismo de montañla. 2. Promoción del Torneo. 3. Adquisición de trofeos. </t>
  </si>
  <si>
    <t>Inscripción Ligas federadas de los deportes masculino/femenino</t>
  </si>
  <si>
    <t>Campeonatos de las diferentes disciplinas deportivas</t>
  </si>
  <si>
    <t xml:space="preserve">Pago de jueces y arbitros </t>
  </si>
  <si>
    <t xml:space="preserve">Hidratación </t>
  </si>
  <si>
    <t>Medallas</t>
  </si>
  <si>
    <t>Proyecto JUDUNAH 2017</t>
  </si>
  <si>
    <t>Inscripcion de participantes</t>
  </si>
  <si>
    <t xml:space="preserve">Balones </t>
  </si>
  <si>
    <t>Marcaje de cancha</t>
  </si>
  <si>
    <t xml:space="preserve">juegos de mallas porteria </t>
  </si>
  <si>
    <t xml:space="preserve">hidratación </t>
  </si>
  <si>
    <t xml:space="preserve">trofeos </t>
  </si>
  <si>
    <t>medallas</t>
  </si>
  <si>
    <t xml:space="preserve">camisas </t>
  </si>
  <si>
    <t xml:space="preserve">arbitraje </t>
  </si>
  <si>
    <t xml:space="preserve">Colchonetas </t>
  </si>
  <si>
    <t>Camisas</t>
  </si>
  <si>
    <t>Trofeos</t>
  </si>
  <si>
    <t xml:space="preserve">Medallas </t>
  </si>
  <si>
    <t>cuerdas</t>
  </si>
  <si>
    <t xml:space="preserve">Fajillas </t>
  </si>
  <si>
    <t xml:space="preserve">Numeros de Competencia </t>
  </si>
  <si>
    <t xml:space="preserve">Trofeos </t>
  </si>
  <si>
    <t xml:space="preserve">Camisas </t>
  </si>
  <si>
    <t>Arbitraje</t>
  </si>
  <si>
    <t>Spray (pintura)</t>
  </si>
  <si>
    <t>Evento de costa a costa</t>
  </si>
  <si>
    <t xml:space="preserve">Ganchos </t>
  </si>
  <si>
    <t xml:space="preserve">Numeros de competencia </t>
  </si>
  <si>
    <t xml:space="preserve">Arbitraje </t>
  </si>
  <si>
    <t xml:space="preserve">Juegos de Malla Porteria </t>
  </si>
  <si>
    <t xml:space="preserve">Trompos </t>
  </si>
  <si>
    <t xml:space="preserve">Bolsas de Confites familiares </t>
  </si>
  <si>
    <t xml:space="preserve">Piñatas </t>
  </si>
  <si>
    <t>Cuerdas</t>
  </si>
  <si>
    <t>Enchutes</t>
  </si>
  <si>
    <t>Mable</t>
  </si>
  <si>
    <t>Camisas alusivas al evento</t>
  </si>
  <si>
    <t>Drive</t>
  </si>
  <si>
    <t>Cartones de bingo</t>
  </si>
  <si>
    <t>Hidratación</t>
  </si>
  <si>
    <t xml:space="preserve">Tanques de globos </t>
  </si>
  <si>
    <t>Tableros de Ajedrez</t>
  </si>
  <si>
    <t xml:space="preserve">Uniformes </t>
  </si>
  <si>
    <t xml:space="preserve">Pelotas </t>
  </si>
  <si>
    <t>Hidratantes</t>
  </si>
  <si>
    <t>Tableros</t>
  </si>
  <si>
    <t xml:space="preserve">Implementacion de la normativas de los Programas: Atención Socioeconómica y Estimulos Educativos (PASEE); Menciones Honoríficas;  avanzados los reglamentos, de los programas del Area.    </t>
  </si>
  <si>
    <t>Reglamentos reformados y enviados a consejo universitario</t>
  </si>
  <si>
    <t>1. Reuniones de trabajo del personal tecnico de cada programa para la implementacion del Reglamento, 2. Jornadas de socializacion con los enlaces de los Centros Regionales, 3. Socializacion con la comunidad universitaria.</t>
  </si>
  <si>
    <t>Reglamento vigente desactualizado lo que implica una mala aplicación de la norma generando situaciones de ilegalidad o interpretaciones erroneas.</t>
  </si>
  <si>
    <t>Estudiantes  atendidos en base a reglamentacion vigente.</t>
  </si>
  <si>
    <t>Estudiantes adscritos al sistema de becas y que realizan tramites de graduacion en la UNAH.</t>
  </si>
  <si>
    <t xml:space="preserve"> Programa de Atencion socieconomica </t>
  </si>
  <si>
    <t xml:space="preserve">Estudiantes de la UNAH beneficiados mediante las diferentes modalidades del sistema de becas de la UNAH. </t>
  </si>
  <si>
    <t>Beneficios otorgados en base a requisitos establecidos el Reglamento de prestamos educativos, becas y estimulos educativos.</t>
  </si>
  <si>
    <t>La UNAH capta un alto nivel de estudiantes que provienen de zonas postergadas que limitan sus oportunidades educativos y el beneficio de la beca viene a fortalecer su proceso academico.</t>
  </si>
  <si>
    <t xml:space="preserve">1. expedientes con su resolucion.  2. Informes sociales completos. 3. Reportes contables.                 </t>
  </si>
  <si>
    <t>Estudiantes de la UNAH.</t>
  </si>
  <si>
    <t xml:space="preserve">Coordinadores del Area de Desarrollo Humano y del Programa de Atencion Socieconomica </t>
  </si>
  <si>
    <t>Reconocimiento a la excelencia Académica</t>
  </si>
  <si>
    <t>Estudiantes de Excelencia Academica galardonados a nivel nacional</t>
  </si>
  <si>
    <t>La UNAH se encuentra en el proceso de la reforma academica mejorando la calidad de profesionales que forma, por lo tanto es necesario reconocer la excelencia entre los estudiantes que tienen el merito de ostentar indices academicos que estan por ensima del promedio.</t>
  </si>
  <si>
    <t xml:space="preserve">1. listados de asistencia.             2. Diplomas impresos                 3. sistematización del evento.    4. Fotografías. </t>
  </si>
  <si>
    <t>Otorgadas menciones honoríficas a estudiantes por graduar</t>
  </si>
  <si>
    <t xml:space="preserve">Distinción honorifica otorgadas a los graduandos que cumplan los requisitos establecidos en el reglamento. </t>
  </si>
  <si>
    <t xml:space="preserve">1.Recepción de solicitudes de Menciones Honorficas. 2. Revisón de los expedientes del solicitante. 3. Elaboración la constancia o dictamen según reglamento. 4. Entrega de constacia o dictamen al solicitante. </t>
  </si>
  <si>
    <t>La UNAH se encuentra en el proceso de la reforma academica mejorando la calidad de profesionales que forma, por lo tanto es necesario reconocer los honores adacemicos a los estudiantes que tienen el merito de ostentar Cum Laude, Magna Cum Laude y Suma Cum Laude.</t>
  </si>
  <si>
    <t>1. Archivo de solicitudes,                2. Constancias, Dictamenes</t>
  </si>
  <si>
    <t xml:space="preserve">Estudiantes que realizan tramite de Graduacion  de la UNAH </t>
  </si>
  <si>
    <t>Área Desarrollo Humano Humano, Secretaría General.</t>
  </si>
  <si>
    <t>Mantenimiento de la plataforma de solicitud de becas en linea y APPS para becarios</t>
  </si>
  <si>
    <t xml:space="preserve">1. Creacion de la plataforma  de solicitud de beca en línea  2. creación de aplicación para teléfonos inteligentes con sistema operativo IOS y android  </t>
  </si>
  <si>
    <t>1.1. Análsis y diseño de la plataforma.           1.2. Desarrollo de la plataforma.                               1.3. Adquicisión de servidor para aplicaciones web, equipo de computo.                                 2.1. Diseño del APP.                             2.2. Creacion del APP.      2.3.Alquiler de Hosting para las aplicaciones (pago para que las mismas aparescan  para su descarga)</t>
  </si>
  <si>
    <t>Como parte del proceso de mejora continua de la calidad de los servicios que brinda el sistema de becas poder generar espacios de atención al estudiante mas agilies y  oportunos.</t>
  </si>
  <si>
    <t xml:space="preserve">1. Plataforma en funcionamiento.                              2. APP disponible a los estudiantes mediante descarga.        </t>
  </si>
  <si>
    <t xml:space="preserve">Comunidad Estudiantil Universitaria. </t>
  </si>
  <si>
    <t>Sistemas de VOAE, PASSE y DEGT</t>
  </si>
  <si>
    <t>Fortalecer  la estructura y funcionamiento de PASEE a nivel nacional mediante estandarizacion de procedimientos y la gestion de la contratacion de un trabajador social en los Centros Regionales.</t>
  </si>
  <si>
    <t>1. Implementacion del nuevo Reglamento que rige el sustema de Becas.              2. Talleres de actucalizacion del manual de procedimientos del sistema de becas.                3. Gestion de la contratacion de 1 trabajador social o implementacion de becas por desempeño 1 Trabajador Social en cada Centros regionales.                        3. Gestion de nuevas fuentes de financiamiento externo para ampliar cobertura del sistema de becas.</t>
  </si>
  <si>
    <t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t>
  </si>
  <si>
    <t>Mejora de la calidad de servicios que se brindan desde el programa grantizando niveles de tranparencia en los procesos.</t>
  </si>
  <si>
    <t xml:space="preserve">1. Carta de Intenciones firmadas.                                        2. Notas de solicitud.                    3. Manual de procedimientos.           </t>
  </si>
  <si>
    <t>Estudiantes universitarios</t>
  </si>
  <si>
    <t>Área de desarrollo humano</t>
  </si>
  <si>
    <t>Línea base sobre factibilidad del Centro de Cuidados Infantiles.</t>
  </si>
  <si>
    <t>1. Diseño de la investigacion, 2. Documento de Investigacion</t>
  </si>
  <si>
    <t>1. Elaborar instrumento de recolección información. 2. Aplicación, tabulación, análisis e informe final.</t>
  </si>
  <si>
    <t>Brindar al estudiante del interior una alternativa para  mejorar el problema de una vivienda digna.</t>
  </si>
  <si>
    <t>Diagnóstico de Residencias estudiantiles.</t>
  </si>
  <si>
    <t>Área de Desarrollo Humano</t>
  </si>
  <si>
    <t>Mantenimiento del archivo digital de los expedientes del PASEE</t>
  </si>
  <si>
    <t>Creación de la base de datos de los expedientes de PASEE</t>
  </si>
  <si>
    <t>1. Base de datos creada    2. Adquisición de software  3. Adquisición de escaners.  4. Digitalización de la información</t>
  </si>
  <si>
    <t>Digitalizar la información de manera que permita un mejor control de los procesos del Programa.</t>
  </si>
  <si>
    <t>1. Base de datos.        2. Información de los beneficiados del Programa</t>
  </si>
  <si>
    <t>Sistemas de VOAE, Allan Romero PASSE y DEGT</t>
  </si>
  <si>
    <t>Mejorar el seguimiento del voluntariado con la implementación de lineamientos institucionales.</t>
  </si>
  <si>
    <t>1. Implementación manual de procedimientos de voluntariado universitario. 2. Plataforma de seguimiento del voluntariado. 3. Taller de socialización del manual de procedimientos con los enlaces de los centros regionales para conocer los avances de la aplicacion del manual. 4.  Atencion de la demanda espontanea sobre necesidades institucionales  para la participacion del Voluntariado.</t>
  </si>
  <si>
    <t>1.1. Diseño, validacion, socializacion y reproduccion del manual de procedimientos 2.1 Crear la plataforma de seguimiento de voluntariado. 3.1. Sistematización de procesos. 4.1 Implementación del plan de capacitación.</t>
  </si>
  <si>
    <t xml:space="preserve"> Para un mejor control y seguimiento del voluntariado universitario.</t>
  </si>
  <si>
    <t>1.Manual de procedimientos del voluntariado universitario.         2. Plataforma del voluntariado universitario.                                            3. Informes de las visitas a centros regionales.</t>
  </si>
  <si>
    <t xml:space="preserve">1. Estudiantes  Voluntarios a nivel nacional  2. Enlaces de Centros Regionales.   </t>
  </si>
  <si>
    <t>Programa de voluntariado.</t>
  </si>
  <si>
    <t>Reconocimiento a la labor voluntaria.</t>
  </si>
  <si>
    <t>Evento de reconocimiento a la labor voluntaria.</t>
  </si>
  <si>
    <r>
      <rPr>
        <b/>
        <sz val="11"/>
        <rFont val="Calibri"/>
        <family val="2"/>
        <scheme val="minor"/>
      </rPr>
      <t xml:space="preserve"> </t>
    </r>
    <r>
      <rPr>
        <sz val="11"/>
        <rFont val="Calibri"/>
        <family val="2"/>
        <scheme val="minor"/>
      </rPr>
      <t xml:space="preserve">1. Obtención de la información de los estudiantes que durante el año realizaron voluntariado. 2. Impresion, llenado, organización de  diplomas por grupo. </t>
    </r>
  </si>
  <si>
    <t>fortalecer  la cultura del Voluntariado permitiendo conocer su impacto como instrumento organizativo,  básico para fomentar en la comunidad estudiantil universitaria, la participación solidaria activa y pro-activa a favor del bien común.</t>
  </si>
  <si>
    <t>1. Documento de Sistematizacion del evento.        2. Listados de asistencia.           3. Fotografias.</t>
  </si>
  <si>
    <t xml:space="preserve">Poblacion estudiantil universitaria.   </t>
  </si>
  <si>
    <t>Programa de Voluntariado.</t>
  </si>
  <si>
    <t>Investigación "Identificacion sobre la tematica de interes oferta del voluntariado"</t>
  </si>
  <si>
    <t>A.D.H.11</t>
  </si>
  <si>
    <t>1. Diseño, validacion, socializacion, ejecucion, presentacion de resultados de investigacion</t>
  </si>
  <si>
    <t>Conocer los temas de interes en los que desean participar los estudiantes que desean ser parte del voluntariado universitario</t>
  </si>
  <si>
    <t xml:space="preserve">Instrumentos de Investigación . Informe Final </t>
  </si>
  <si>
    <t>Estudiantes activos en el Voluntariado</t>
  </si>
  <si>
    <t>Personal del Programa de Voluntariado.</t>
  </si>
  <si>
    <t>A.D.H.01</t>
  </si>
  <si>
    <t>A.D.H.02</t>
  </si>
  <si>
    <t>A.D.H.03</t>
  </si>
  <si>
    <t>A.D.H.04</t>
  </si>
  <si>
    <t>A.D.H.05</t>
  </si>
  <si>
    <t>A.D.H.06</t>
  </si>
  <si>
    <t>A.D.H.07</t>
  </si>
  <si>
    <t>A.D.H.08</t>
  </si>
  <si>
    <t>A.D.H.09</t>
  </si>
  <si>
    <t>A.D.H.10</t>
  </si>
  <si>
    <t>Apoyo al Deporte</t>
  </si>
  <si>
    <t xml:space="preserve">Apoyo al Arte </t>
  </si>
  <si>
    <t xml:space="preserve">Desempeño Estudiantil </t>
  </si>
  <si>
    <t>Beca A</t>
  </si>
  <si>
    <t>Beca B</t>
  </si>
  <si>
    <t xml:space="preserve">Préstamos Estudiantiles </t>
  </si>
  <si>
    <t xml:space="preserve">Becas de Equidad </t>
  </si>
  <si>
    <t xml:space="preserve">Adquisición de Diplomas </t>
  </si>
  <si>
    <t>Papel Bond T/C</t>
  </si>
  <si>
    <t xml:space="preserve">Marcadores </t>
  </si>
  <si>
    <t xml:space="preserve">Suministro para impresora Konica Minolta C35p </t>
  </si>
  <si>
    <t>Tinta para impresora Konica Minolta C35p</t>
  </si>
  <si>
    <t>Tinta Impresora Laser JET PROM 201TW</t>
  </si>
  <si>
    <t xml:space="preserve">Hosting para telefonos inteligentes </t>
  </si>
  <si>
    <t>Licencias Windows server, licencias de desarrollo</t>
  </si>
  <si>
    <t>Papel bond T/C</t>
  </si>
  <si>
    <t xml:space="preserve">Tinta para impresora HP Laser </t>
  </si>
  <si>
    <t xml:space="preserve">Lapiz carbon </t>
  </si>
  <si>
    <t xml:space="preserve">Tableros </t>
  </si>
  <si>
    <t xml:space="preserve">Alimentos y Bebidas </t>
  </si>
  <si>
    <t xml:space="preserve">Kit de encuesta </t>
  </si>
  <si>
    <t>Informe Final</t>
  </si>
  <si>
    <t>Toner Fotocopiadora Canon</t>
  </si>
  <si>
    <t xml:space="preserve">Diplomas </t>
  </si>
  <si>
    <t xml:space="preserve">Tinta para impresora HP laser </t>
  </si>
  <si>
    <t>Papel T/C</t>
  </si>
  <si>
    <t xml:space="preserve">Banners Araña </t>
  </si>
  <si>
    <t>Estructura para Indiana de 2.30 X 2.30 metros</t>
  </si>
  <si>
    <t>Banner de vinil para indiana de 2.30 X 2.30 metros</t>
  </si>
  <si>
    <t>Programa / Proyecto 2023</t>
  </si>
  <si>
    <t>Programa / Proyecto 2024</t>
  </si>
  <si>
    <t xml:space="preserve">Camisas para coro de Ciegos </t>
  </si>
  <si>
    <t xml:space="preserve">Banners </t>
  </si>
  <si>
    <t xml:space="preserve">Trifolios </t>
  </si>
  <si>
    <t>1.Promocion de los diferentes tipos de becas entre las carreras priorizadas en los diferentes Centros de la UNAH. 2. Recepcion, pre selección de los expedientes que reunen requisitos contemplados en el reglamento. 3. Somenter aprobacion de los expedientes al Comite de Selección de estudiantes. 4. Jornadas de induccion a nuevos beneficiarios.</t>
  </si>
  <si>
    <t>1. Depuracion de la base de datos proporcionada por la DIPP.2. Periodo de correcciones y adiciones. 3. Montaje del evento. 4. Factibilidad de la exoneracion de matricula</t>
  </si>
  <si>
    <t xml:space="preserve">Gestionado equipo tecnológico nuevo y material de oficina fortaleciendo de manera gradual el funcionamiento de las areas y programas de la VOAE en cada Centro Regional. </t>
  </si>
  <si>
    <t>1.Gestiones aprobadas         2.Cantidad de envíos de material básico a cada CR</t>
  </si>
  <si>
    <t>1.Elaboracion y remision de oficios gestinando equipo tecnológico para los programas que la VOAE desarrolla en cada CR       2.Elaboracion de solicitudes de equipo básico de oficina al inicio de cada periodo academico para la VOAE en  los CR .  3.Envío del equipo aprobado a cada CR</t>
  </si>
  <si>
    <t xml:space="preserve">Desarrollados los procesos de seguimiento y monitoreo del plan estrategico VOAE, plan operativo anual (Estudiantes) asi como el cumplimiento de lo correspondiente a la VOAE en las Normas Académicas UNAH. </t>
  </si>
  <si>
    <t xml:space="preserve">1.Realizadas 3 giras nacionales.                     2.Informes trimestrales   recibidos                                  3.Actividades con sus respectivos informes desarrollados en cumplimiento al art. 140 Normas Academicas UNAH </t>
  </si>
  <si>
    <t xml:space="preserve">1. Elaboracion de la agenda a desarrollar en cada centro regional. 2.Gestión de transporte.    3. Gestión de viaticos. </t>
  </si>
  <si>
    <t>Gestionado un (1) diálogo estudiantil anual en cada centro regional.</t>
  </si>
  <si>
    <t xml:space="preserve">Realizada una (1) gira nacional </t>
  </si>
  <si>
    <t xml:space="preserve">1.Calendarizacion de gira       2.Remision  de convocatorias                        3.Confirmacion de asistencia               </t>
  </si>
  <si>
    <t>Alimentando con información actualizada de todo lo concerniente a la VOAE.</t>
  </si>
  <si>
    <t>Pagina web y redes sociales actualizadas</t>
  </si>
  <si>
    <t>1. Recolección de información. 2. Publicación.</t>
  </si>
  <si>
    <t>Atendidos estudiantes universitarios que soliciten los servicios de información de la VOAE</t>
  </si>
  <si>
    <t xml:space="preserve">Estudiantes atendidos por demanda espontanea </t>
  </si>
  <si>
    <t>Demanda espontanea</t>
  </si>
  <si>
    <t>E.C.R.01</t>
  </si>
  <si>
    <t>E.C.R.02</t>
  </si>
  <si>
    <t>E.C.R.03</t>
  </si>
  <si>
    <t>U.C.I.01</t>
  </si>
  <si>
    <t>U.C.I.02</t>
  </si>
  <si>
    <t xml:space="preserve">Fortalecer de manera gradual los programas de la VOAE en cada Centro regional permitirá agilizar procesos, brindar mejores servicios a los estudiantes </t>
  </si>
  <si>
    <t xml:space="preserve">1.Oficios elaborados para la gestión de equipo tecnológico y de oficina.         </t>
  </si>
  <si>
    <t xml:space="preserve">Centros Regionales </t>
  </si>
  <si>
    <t xml:space="preserve">Kellyn Guevara </t>
  </si>
  <si>
    <t xml:space="preserve">Identificar en el campo las fortalezas y debilidades de los programas de la VOAE permitirá un seguimiento efectivo,  elaborando en conjunto plan de metas realizables en los tiempos establecidos. </t>
  </si>
  <si>
    <t xml:space="preserve">1. Informes recibidos de cada centro regional.                 2. Informes elaborados sobre la situación de la VOAE en cada centro regional.                                     3. Listados de asistencia de las reuniones desarrolladas 4.Ayuda memoria de las giras                                        5.-Grabaciones </t>
  </si>
  <si>
    <t xml:space="preserve">Una segunda gira permitirá dar seguimiento a las problematicas y situaciones planteadas por los estudiantes de los Centros Regionales en el año 2015.   </t>
  </si>
  <si>
    <t>1.Convocatorias               2.Listados de asistencia  3.Ayuda memoria            4.Grabaciones de audio</t>
  </si>
  <si>
    <t>Estudiantes universitarios.</t>
  </si>
  <si>
    <t>Para mantener a la comunidad universitaria informada sobre las diferentes actividades de la VOAE</t>
  </si>
  <si>
    <t xml:space="preserve">1. Pagina web          </t>
  </si>
  <si>
    <t xml:space="preserve">Comunidad universitaria </t>
  </si>
  <si>
    <t xml:space="preserve">Unidad de Comunicación e Información </t>
  </si>
  <si>
    <t>Contestar todas las dudas que los estudiantes y personas que llegan a la VOAE.</t>
  </si>
  <si>
    <t>Diferencia existente entre Presupuesto - Costos</t>
  </si>
  <si>
    <t>Diferencia existente entre Presupuesto - Dimensiones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</si>
</sst>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7"/>
      <color theme="1"/>
      <name val="Times New Roman"/>
      <family val="1"/>
    </font>
    <font>
      <sz val="12"/>
      <color theme="1"/>
      <name val="Calibri"/>
      <family val="2"/>
    </font>
    <font>
      <b/>
      <sz val="16"/>
      <color theme="1"/>
      <name val="Calibri"/>
      <family val="2"/>
    </font>
    <font>
      <sz val="12"/>
      <color rgb="FF0D0D0D"/>
      <name val="Calibri"/>
      <family val="2"/>
    </font>
    <font>
      <sz val="11"/>
      <color rgb="FF000000"/>
      <name val="Calibri"/>
      <family val="2"/>
      <scheme val="minor"/>
    </font>
    <font>
      <sz val="11"/>
      <color theme="4" tint="-0.499984740745262"/>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7" tint="0.59999389629810485"/>
        <bgColor indexed="64"/>
      </patternFill>
    </fill>
    <fill>
      <patternFill patternType="solid">
        <fgColor rgb="FF7030A0"/>
        <bgColor indexed="64"/>
      </patternFill>
    </fill>
    <fill>
      <patternFill patternType="solid">
        <fgColor theme="8" tint="0.39997558519241921"/>
        <bgColor indexed="64"/>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1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7"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6" fillId="2" borderId="26" xfId="0" applyNumberFormat="1" applyFont="1" applyFill="1" applyBorder="1" applyAlignment="1">
      <alignment horizontal="center" vertical="center" wrapText="1"/>
    </xf>
    <xf numFmtId="0" fontId="36"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7"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7"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8" fillId="0" borderId="26" xfId="19" applyFont="1" applyBorder="1" applyAlignment="1" applyProtection="1">
      <alignment horizontal="center" vertical="center" wrapText="1"/>
      <protection locked="0"/>
    </xf>
    <xf numFmtId="0" fontId="38" fillId="0" borderId="26" xfId="19" applyFont="1" applyBorder="1" applyAlignment="1">
      <alignment horizontal="center" vertical="center" wrapText="1"/>
    </xf>
    <xf numFmtId="3" fontId="38" fillId="0" borderId="26" xfId="19" applyNumberFormat="1" applyFont="1" applyBorder="1" applyAlignment="1">
      <alignment horizontal="center" vertical="center" wrapText="1"/>
    </xf>
    <xf numFmtId="9" fontId="38"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7"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39"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8" fillId="0" borderId="26" xfId="19" applyNumberFormat="1" applyFont="1" applyBorder="1" applyAlignment="1">
      <alignment horizontal="center" vertical="center" wrapText="1"/>
    </xf>
    <xf numFmtId="43" fontId="38" fillId="0" borderId="26" xfId="18" applyNumberFormat="1" applyFont="1" applyBorder="1" applyAlignment="1">
      <alignment horizontal="center" vertical="center" wrapText="1"/>
    </xf>
    <xf numFmtId="43" fontId="38"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8" fillId="0" borderId="26" xfId="19" applyNumberFormat="1" applyFont="1" applyFill="1" applyBorder="1" applyAlignment="1">
      <alignment horizontal="center" vertical="center"/>
    </xf>
    <xf numFmtId="43" fontId="38"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6" fillId="0" borderId="26" xfId="16" applyNumberFormat="1" applyFont="1" applyFill="1" applyBorder="1" applyAlignment="1">
      <alignment horizontal="center" vertical="center" wrapText="1"/>
    </xf>
    <xf numFmtId="43" fontId="36"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6" fillId="0" borderId="0" xfId="19" applyFont="1" applyBorder="1" applyAlignment="1">
      <alignment horizontal="left" vertical="center"/>
    </xf>
    <xf numFmtId="0" fontId="48" fillId="2" borderId="0" xfId="0" applyFont="1" applyFill="1" applyBorder="1" applyAlignment="1">
      <alignment vertical="center"/>
    </xf>
    <xf numFmtId="0" fontId="74" fillId="2" borderId="0" xfId="19" applyFont="1" applyFill="1" applyBorder="1" applyAlignment="1">
      <alignment horizontal="left" vertical="center"/>
    </xf>
    <xf numFmtId="0" fontId="38" fillId="0" borderId="0" xfId="19" applyFont="1" applyBorder="1" applyAlignment="1">
      <alignment vertical="center" wrapText="1"/>
    </xf>
    <xf numFmtId="0" fontId="75" fillId="2" borderId="0" xfId="19" applyFont="1" applyFill="1" applyBorder="1" applyAlignment="1">
      <alignment vertical="center"/>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0" fontId="4" fillId="0" borderId="30" xfId="19" applyFont="1" applyBorder="1" applyAlignment="1">
      <alignment horizontal="center" vertical="center" wrapText="1"/>
    </xf>
    <xf numFmtId="0" fontId="0" fillId="0" borderId="0" xfId="0" applyFont="1" applyAlignment="1">
      <alignment horizontal="justify" vertical="center"/>
    </xf>
    <xf numFmtId="0" fontId="0" fillId="0" borderId="0" xfId="0" applyFont="1" applyAlignment="1">
      <alignment horizontal="justify" vertical="top"/>
    </xf>
    <xf numFmtId="0" fontId="0" fillId="0" borderId="26" xfId="0" applyFont="1" applyBorder="1" applyAlignment="1">
      <alignment vertical="center" wrapText="1"/>
    </xf>
    <xf numFmtId="0" fontId="4" fillId="2" borderId="26" xfId="19" applyFont="1" applyFill="1" applyBorder="1" applyAlignment="1">
      <alignment horizontal="center" vertical="top" wrapText="1"/>
    </xf>
    <xf numFmtId="0" fontId="4" fillId="0" borderId="26" xfId="19" applyFont="1" applyBorder="1" applyAlignment="1">
      <alignment horizontal="center" vertical="center" wrapText="1"/>
    </xf>
    <xf numFmtId="0" fontId="0" fillId="0" borderId="0" xfId="0" applyFont="1" applyAlignment="1">
      <alignment vertical="center" wrapText="1"/>
    </xf>
    <xf numFmtId="0" fontId="0" fillId="0" borderId="0" xfId="0" applyFont="1" applyAlignment="1">
      <alignment vertical="top" wrapText="1"/>
    </xf>
    <xf numFmtId="0" fontId="4" fillId="2" borderId="26" xfId="19" applyFont="1" applyFill="1" applyBorder="1" applyAlignment="1">
      <alignment horizontal="center" vertical="center" wrapText="1"/>
    </xf>
    <xf numFmtId="0" fontId="22" fillId="5" borderId="12" xfId="0" applyFont="1" applyFill="1" applyBorder="1" applyAlignment="1">
      <alignment vertical="center" wrapText="1"/>
    </xf>
    <xf numFmtId="0" fontId="22" fillId="5" borderId="10" xfId="0" applyFont="1" applyFill="1" applyBorder="1" applyAlignment="1">
      <alignment vertical="center" wrapText="1"/>
    </xf>
    <xf numFmtId="0" fontId="22" fillId="5" borderId="20" xfId="0" applyFont="1" applyFill="1" applyBorder="1" applyAlignment="1">
      <alignment vertical="center" wrapText="1"/>
    </xf>
    <xf numFmtId="0" fontId="22" fillId="5" borderId="11" xfId="0" applyFont="1" applyFill="1" applyBorder="1" applyAlignment="1">
      <alignment vertical="center" wrapText="1"/>
    </xf>
    <xf numFmtId="0" fontId="80" fillId="0" borderId="0" xfId="0" applyFont="1" applyAlignment="1">
      <alignment horizontal="justify" vertical="center"/>
    </xf>
    <xf numFmtId="0" fontId="32" fillId="0" borderId="0" xfId="0" applyFont="1" applyAlignment="1">
      <alignment horizontal="justify" vertical="center"/>
    </xf>
    <xf numFmtId="0" fontId="32" fillId="0" borderId="0" xfId="0" applyFont="1" applyAlignment="1">
      <alignment vertical="center" wrapText="1"/>
    </xf>
    <xf numFmtId="0" fontId="32" fillId="0" borderId="0" xfId="0" applyFont="1" applyAlignment="1">
      <alignment horizontal="center" vertical="center" wrapText="1"/>
    </xf>
    <xf numFmtId="0" fontId="80" fillId="0" borderId="0" xfId="0" applyFont="1" applyAlignment="1">
      <alignment horizontal="justify"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0" fillId="0" borderId="0" xfId="0" applyFont="1" applyAlignment="1">
      <alignment horizontal="center" vertical="center" wrapText="1"/>
    </xf>
    <xf numFmtId="0" fontId="22" fillId="5" borderId="26" xfId="0" applyFont="1" applyFill="1" applyBorder="1" applyAlignment="1">
      <alignment vertical="center"/>
    </xf>
    <xf numFmtId="3" fontId="22" fillId="5" borderId="16" xfId="0" applyNumberFormat="1" applyFont="1" applyFill="1" applyBorder="1" applyAlignment="1">
      <alignment horizontal="center" vertical="center"/>
    </xf>
    <xf numFmtId="0" fontId="80" fillId="0" borderId="26" xfId="0" applyFont="1" applyBorder="1" applyAlignment="1">
      <alignment horizontal="justify" vertical="center"/>
    </xf>
    <xf numFmtId="0" fontId="4" fillId="0" borderId="26" xfId="19" applyFont="1" applyBorder="1" applyAlignment="1">
      <alignment vertical="center" wrapText="1"/>
    </xf>
    <xf numFmtId="0" fontId="80" fillId="0" borderId="26" xfId="0" applyFont="1" applyBorder="1" applyAlignment="1">
      <alignment horizontal="justify" vertical="center" wrapText="1"/>
    </xf>
    <xf numFmtId="0" fontId="80" fillId="0" borderId="26" xfId="0" applyFont="1" applyBorder="1" applyAlignment="1">
      <alignment horizontal="center" vertical="center" wrapText="1"/>
    </xf>
    <xf numFmtId="0" fontId="4" fillId="2" borderId="26" xfId="19" applyFont="1" applyFill="1" applyBorder="1" applyAlignment="1">
      <alignment horizontal="left" vertical="center" wrapText="1"/>
    </xf>
    <xf numFmtId="0" fontId="0" fillId="2" borderId="26" xfId="19" applyFont="1" applyFill="1" applyBorder="1" applyAlignment="1">
      <alignment horizontal="center" vertical="center" wrapText="1"/>
    </xf>
    <xf numFmtId="0" fontId="83" fillId="2" borderId="26" xfId="0" applyFont="1" applyFill="1" applyBorder="1" applyAlignment="1">
      <alignment vertical="center" wrapText="1"/>
    </xf>
    <xf numFmtId="0" fontId="4" fillId="2" borderId="30" xfId="19" applyFont="1" applyFill="1" applyBorder="1" applyAlignment="1">
      <alignment horizontal="center" vertical="top" wrapText="1"/>
    </xf>
    <xf numFmtId="0" fontId="4" fillId="2" borderId="27" xfId="19" applyFont="1" applyFill="1" applyBorder="1" applyAlignment="1">
      <alignment horizontal="center" vertical="center" wrapText="1"/>
    </xf>
    <xf numFmtId="0" fontId="4" fillId="2" borderId="27" xfId="19" applyFont="1" applyFill="1" applyBorder="1" applyAlignment="1">
      <alignment horizontal="left" vertical="center" wrapText="1"/>
    </xf>
    <xf numFmtId="0" fontId="4" fillId="2" borderId="26" xfId="0" applyFont="1" applyFill="1" applyBorder="1" applyAlignment="1">
      <alignment vertical="center" wrapText="1"/>
    </xf>
    <xf numFmtId="0" fontId="83" fillId="2" borderId="26" xfId="0" applyFont="1" applyFill="1" applyBorder="1" applyAlignment="1">
      <alignment horizontal="center" vertical="center" wrapText="1"/>
    </xf>
    <xf numFmtId="0" fontId="0" fillId="0" borderId="26" xfId="0" applyFont="1" applyBorder="1" applyAlignment="1">
      <alignment vertical="top" wrapText="1"/>
    </xf>
    <xf numFmtId="0" fontId="33" fillId="2" borderId="26" xfId="19" applyFont="1" applyFill="1" applyBorder="1" applyAlignment="1">
      <alignment horizontal="left" vertical="center" wrapText="1"/>
    </xf>
    <xf numFmtId="0" fontId="0" fillId="0" borderId="26" xfId="0" applyFont="1" applyBorder="1" applyAlignment="1">
      <alignment horizontal="center" vertical="center" wrapText="1"/>
    </xf>
    <xf numFmtId="171" fontId="22" fillId="5" borderId="33" xfId="0" applyNumberFormat="1" applyFont="1" applyFill="1" applyBorder="1" applyAlignment="1">
      <alignment vertical="center"/>
    </xf>
    <xf numFmtId="0" fontId="22" fillId="5" borderId="46" xfId="0" applyNumberFormat="1" applyFont="1" applyFill="1" applyBorder="1" applyAlignment="1">
      <alignment horizontal="center" vertical="center"/>
    </xf>
    <xf numFmtId="171" fontId="22" fillId="5" borderId="19" xfId="0" applyNumberFormat="1" applyFont="1" applyFill="1" applyBorder="1" applyAlignment="1">
      <alignment vertical="center"/>
    </xf>
    <xf numFmtId="171" fontId="22" fillId="5" borderId="17" xfId="0" applyNumberFormat="1" applyFont="1" applyFill="1" applyBorder="1" applyAlignment="1">
      <alignment vertical="center"/>
    </xf>
    <xf numFmtId="171" fontId="22" fillId="2" borderId="12" xfId="0" applyNumberFormat="1" applyFont="1" applyFill="1" applyBorder="1" applyAlignment="1">
      <alignment vertical="center"/>
    </xf>
    <xf numFmtId="171" fontId="22" fillId="2" borderId="11" xfId="0" applyNumberFormat="1" applyFont="1" applyFill="1" applyBorder="1" applyAlignment="1">
      <alignment vertical="center"/>
    </xf>
    <xf numFmtId="0" fontId="84" fillId="5" borderId="9" xfId="0" applyFont="1" applyFill="1" applyBorder="1" applyAlignment="1">
      <alignment vertical="center"/>
    </xf>
    <xf numFmtId="0" fontId="84" fillId="5" borderId="45" xfId="0" applyNumberFormat="1" applyFont="1" applyFill="1" applyBorder="1" applyAlignment="1">
      <alignment horizontal="center" vertical="center"/>
    </xf>
    <xf numFmtId="171" fontId="84" fillId="5" borderId="9" xfId="0" applyNumberFormat="1" applyFont="1" applyFill="1" applyBorder="1" applyAlignment="1">
      <alignment vertical="center"/>
    </xf>
    <xf numFmtId="0" fontId="84" fillId="5" borderId="10" xfId="0" applyFont="1" applyFill="1" applyBorder="1" applyAlignment="1">
      <alignment vertical="center" wrapText="1"/>
    </xf>
    <xf numFmtId="3" fontId="84" fillId="5" borderId="13" xfId="0" applyNumberFormat="1" applyFont="1" applyFill="1" applyBorder="1" applyAlignment="1">
      <alignment horizontal="center" vertical="center"/>
    </xf>
    <xf numFmtId="171" fontId="84" fillId="5" borderId="12" xfId="0" applyNumberFormat="1" applyFont="1" applyFill="1" applyBorder="1" applyAlignment="1">
      <alignment vertical="center"/>
    </xf>
    <xf numFmtId="0" fontId="84" fillId="5" borderId="12" xfId="0" applyFont="1" applyFill="1" applyBorder="1" applyAlignment="1">
      <alignment vertical="center"/>
    </xf>
    <xf numFmtId="0" fontId="84" fillId="5" borderId="13" xfId="0" applyNumberFormat="1" applyFont="1" applyFill="1" applyBorder="1" applyAlignment="1">
      <alignment horizontal="center" vertical="center"/>
    </xf>
    <xf numFmtId="0" fontId="84" fillId="5" borderId="0" xfId="0" applyNumberFormat="1" applyFont="1" applyFill="1" applyBorder="1" applyAlignment="1">
      <alignment horizontal="center" vertical="center"/>
    </xf>
    <xf numFmtId="171" fontId="84" fillId="5" borderId="1" xfId="0" applyNumberFormat="1" applyFont="1" applyFill="1" applyBorder="1" applyAlignment="1">
      <alignment vertical="center"/>
    </xf>
    <xf numFmtId="0" fontId="84" fillId="5" borderId="2" xfId="0" applyFont="1" applyFill="1" applyBorder="1" applyAlignment="1">
      <alignment vertical="center"/>
    </xf>
    <xf numFmtId="0" fontId="84" fillId="5" borderId="46" xfId="0" applyNumberFormat="1" applyFont="1" applyFill="1" applyBorder="1" applyAlignment="1">
      <alignment horizontal="center" vertical="center"/>
    </xf>
    <xf numFmtId="171" fontId="84" fillId="5" borderId="11" xfId="0" applyNumberFormat="1" applyFont="1" applyFill="1" applyBorder="1" applyAlignment="1">
      <alignment vertical="center"/>
    </xf>
    <xf numFmtId="171" fontId="84" fillId="5" borderId="33" xfId="0" applyNumberFormat="1" applyFont="1" applyFill="1" applyBorder="1" applyAlignment="1">
      <alignment vertical="center"/>
    </xf>
    <xf numFmtId="0" fontId="84" fillId="5" borderId="12" xfId="0" applyFont="1" applyFill="1" applyBorder="1" applyAlignment="1">
      <alignment vertical="center" wrapText="1"/>
    </xf>
    <xf numFmtId="3" fontId="22" fillId="5" borderId="13" xfId="0" applyNumberFormat="1" applyFont="1" applyFill="1" applyBorder="1" applyAlignment="1">
      <alignment horizontal="center" vertical="center"/>
    </xf>
    <xf numFmtId="0" fontId="84" fillId="5" borderId="10" xfId="0" applyFont="1" applyFill="1" applyBorder="1" applyAlignment="1">
      <alignment vertical="center"/>
    </xf>
    <xf numFmtId="0" fontId="84" fillId="5" borderId="11" xfId="0" applyFont="1" applyFill="1" applyBorder="1" applyAlignment="1">
      <alignment vertical="center" wrapText="1"/>
    </xf>
    <xf numFmtId="0" fontId="84" fillId="5" borderId="11" xfId="0" applyFont="1" applyFill="1" applyBorder="1" applyAlignment="1">
      <alignment vertical="center"/>
    </xf>
    <xf numFmtId="0" fontId="23" fillId="14" borderId="2" xfId="0" applyFont="1" applyFill="1" applyBorder="1" applyAlignment="1">
      <alignment vertical="center"/>
    </xf>
    <xf numFmtId="0" fontId="23" fillId="14" borderId="48" xfId="0" applyNumberFormat="1" applyFont="1" applyFill="1" applyBorder="1" applyAlignment="1">
      <alignment horizontal="center" vertical="center"/>
    </xf>
    <xf numFmtId="41" fontId="22" fillId="2" borderId="49" xfId="0" applyNumberFormat="1" applyFont="1" applyFill="1" applyBorder="1" applyAlignment="1">
      <alignment vertical="center"/>
    </xf>
    <xf numFmtId="41" fontId="22" fillId="2" borderId="2" xfId="0" applyNumberFormat="1" applyFont="1" applyFill="1" applyBorder="1" applyAlignment="1">
      <alignment vertical="center"/>
    </xf>
    <xf numFmtId="0" fontId="22" fillId="2" borderId="2" xfId="0" applyFont="1" applyFill="1" applyBorder="1" applyAlignment="1">
      <alignment horizontal="center" vertical="center"/>
    </xf>
    <xf numFmtId="0" fontId="23" fillId="14" borderId="10" xfId="0" applyFont="1" applyFill="1" applyBorder="1" applyAlignment="1">
      <alignment vertical="center"/>
    </xf>
    <xf numFmtId="0" fontId="23" fillId="14" borderId="12" xfId="0" applyFont="1" applyFill="1" applyBorder="1" applyAlignment="1">
      <alignment horizontal="center" vertical="center"/>
    </xf>
    <xf numFmtId="0" fontId="23" fillId="14" borderId="16" xfId="0" applyNumberFormat="1" applyFont="1" applyFill="1" applyBorder="1" applyAlignment="1">
      <alignment horizontal="center" vertical="center"/>
    </xf>
    <xf numFmtId="0" fontId="22" fillId="2" borderId="10" xfId="0" applyFont="1" applyFill="1" applyBorder="1" applyAlignment="1">
      <alignment horizontal="center" vertical="center"/>
    </xf>
    <xf numFmtId="41" fontId="22" fillId="2" borderId="2" xfId="0" applyNumberFormat="1" applyFont="1" applyFill="1" applyBorder="1" applyAlignment="1">
      <alignment horizontal="center" vertical="center"/>
    </xf>
    <xf numFmtId="41" fontId="22" fillId="2" borderId="9" xfId="0" applyNumberFormat="1" applyFont="1" applyFill="1" applyBorder="1" applyAlignment="1">
      <alignment horizontal="center" vertical="center"/>
    </xf>
    <xf numFmtId="0" fontId="0" fillId="0" borderId="0" xfId="0" applyAlignment="1">
      <alignment horizontal="right" vertical="center"/>
    </xf>
    <xf numFmtId="0" fontId="33" fillId="24" borderId="26" xfId="19" applyFont="1" applyFill="1" applyBorder="1" applyAlignment="1">
      <alignment horizontal="center" vertical="center" wrapText="1"/>
    </xf>
    <xf numFmtId="0" fontId="0" fillId="24" borderId="26" xfId="0" applyFont="1" applyFill="1" applyBorder="1" applyAlignment="1">
      <alignment horizontal="center" vertical="center" wrapText="1"/>
    </xf>
    <xf numFmtId="0" fontId="0" fillId="24" borderId="26" xfId="0" applyFont="1" applyFill="1" applyBorder="1" applyAlignment="1">
      <alignment vertical="top" wrapText="1"/>
    </xf>
    <xf numFmtId="43" fontId="33" fillId="24" borderId="26" xfId="18"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43" fontId="33" fillId="24" borderId="26" xfId="19" applyNumberFormat="1" applyFont="1" applyFill="1" applyBorder="1" applyAlignment="1">
      <alignment horizontal="center" vertical="center" wrapText="1"/>
    </xf>
    <xf numFmtId="43" fontId="33" fillId="24" borderId="26" xfId="18" applyNumberFormat="1" applyFont="1" applyFill="1" applyBorder="1" applyAlignment="1">
      <alignment horizontal="center" vertical="center" wrapText="1"/>
    </xf>
    <xf numFmtId="0" fontId="4" fillId="24" borderId="26" xfId="19" applyFont="1" applyFill="1" applyBorder="1" applyAlignment="1">
      <alignment horizontal="center" vertical="center" wrapText="1"/>
    </xf>
    <xf numFmtId="0" fontId="0" fillId="0" borderId="26" xfId="0" applyFont="1" applyBorder="1" applyAlignment="1">
      <alignment horizontal="left" vertical="top" wrapText="1"/>
    </xf>
    <xf numFmtId="0" fontId="0" fillId="25" borderId="26" xfId="0" applyFont="1" applyFill="1" applyBorder="1" applyAlignment="1">
      <alignment vertical="top" wrapText="1"/>
    </xf>
    <xf numFmtId="0" fontId="0" fillId="0" borderId="26" xfId="0" applyFont="1" applyFill="1" applyBorder="1" applyAlignment="1">
      <alignment horizontal="center" vertical="center" wrapText="1"/>
    </xf>
    <xf numFmtId="0" fontId="4" fillId="2" borderId="26" xfId="19" applyFont="1" applyFill="1" applyBorder="1" applyAlignment="1">
      <alignment horizontal="left" vertical="top" wrapText="1"/>
    </xf>
    <xf numFmtId="0" fontId="4" fillId="0" borderId="26" xfId="19" applyFont="1" applyFill="1" applyBorder="1" applyAlignment="1">
      <alignment horizontal="center" vertical="center" wrapText="1"/>
    </xf>
    <xf numFmtId="41" fontId="22" fillId="0" borderId="9" xfId="0" applyNumberFormat="1" applyFont="1" applyFill="1" applyBorder="1" applyAlignment="1">
      <alignment vertical="center"/>
    </xf>
    <xf numFmtId="41" fontId="22" fillId="0" borderId="10" xfId="0" applyNumberFormat="1" applyFont="1" applyFill="1" applyBorder="1" applyAlignment="1">
      <alignment vertical="center"/>
    </xf>
    <xf numFmtId="0" fontId="23" fillId="14" borderId="9" xfId="0" applyFont="1" applyFill="1" applyBorder="1" applyAlignment="1">
      <alignment vertical="center"/>
    </xf>
    <xf numFmtId="0" fontId="23" fillId="14" borderId="45" xfId="0" applyNumberFormat="1" applyFont="1" applyFill="1" applyBorder="1" applyAlignment="1">
      <alignment horizontal="center" vertical="center"/>
    </xf>
    <xf numFmtId="41" fontId="22" fillId="2" borderId="23" xfId="0" applyNumberFormat="1" applyFont="1" applyFill="1" applyBorder="1" applyAlignment="1">
      <alignment vertical="center"/>
    </xf>
    <xf numFmtId="0" fontId="22" fillId="5" borderId="23" xfId="0" applyFont="1" applyFill="1" applyBorder="1" applyAlignment="1">
      <alignment horizontal="center" vertical="center"/>
    </xf>
    <xf numFmtId="0" fontId="22" fillId="5" borderId="2" xfId="0"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2" xfId="0" applyNumberFormat="1" applyFont="1" applyFill="1" applyBorder="1" applyAlignment="1">
      <alignment vertical="center"/>
    </xf>
    <xf numFmtId="41" fontId="22" fillId="2" borderId="47" xfId="0" applyNumberFormat="1" applyFont="1" applyFill="1" applyBorder="1" applyAlignment="1">
      <alignment vertical="center"/>
    </xf>
    <xf numFmtId="0" fontId="22" fillId="5" borderId="47" xfId="0" applyFont="1" applyFill="1" applyBorder="1" applyAlignment="1">
      <alignment horizontal="center" vertical="center"/>
    </xf>
    <xf numFmtId="0" fontId="33" fillId="26" borderId="26" xfId="19" applyFont="1" applyFill="1" applyBorder="1" applyAlignment="1">
      <alignment horizontal="center" vertical="center" wrapText="1"/>
    </xf>
    <xf numFmtId="43" fontId="33" fillId="26" borderId="26" xfId="18" applyFont="1" applyFill="1" applyBorder="1" applyAlignment="1">
      <alignment horizontal="center" vertical="center" wrapText="1"/>
    </xf>
    <xf numFmtId="9" fontId="33" fillId="26" borderId="26" xfId="19" applyNumberFormat="1" applyFont="1" applyFill="1" applyBorder="1" applyAlignment="1">
      <alignment horizontal="center" vertical="center" wrapText="1"/>
    </xf>
    <xf numFmtId="43" fontId="33" fillId="26" borderId="26" xfId="19" applyNumberFormat="1" applyFont="1" applyFill="1" applyBorder="1" applyAlignment="1">
      <alignment horizontal="center" vertical="center" wrapText="1"/>
    </xf>
    <xf numFmtId="43" fontId="33" fillId="26" borderId="26" xfId="18" applyNumberFormat="1" applyFont="1" applyFill="1" applyBorder="1" applyAlignment="1">
      <alignment horizontal="center" vertical="center" wrapText="1"/>
    </xf>
    <xf numFmtId="0" fontId="4" fillId="0" borderId="26" xfId="19" applyFont="1" applyFill="1" applyBorder="1" applyAlignment="1">
      <alignment horizontal="center" vertical="top" wrapText="1"/>
    </xf>
    <xf numFmtId="41" fontId="22" fillId="27" borderId="26" xfId="0" applyNumberFormat="1" applyFont="1" applyFill="1" applyBorder="1" applyAlignment="1">
      <alignment horizontal="center" vertical="center"/>
    </xf>
    <xf numFmtId="41" fontId="21" fillId="27" borderId="24" xfId="0" applyNumberFormat="1" applyFont="1" applyFill="1" applyBorder="1" applyAlignment="1">
      <alignment horizontal="center" vertical="center"/>
    </xf>
    <xf numFmtId="41" fontId="22" fillId="27" borderId="12" xfId="0" applyNumberFormat="1" applyFont="1" applyFill="1" applyBorder="1" applyAlignment="1">
      <alignment horizontal="center" vertical="center"/>
    </xf>
    <xf numFmtId="41" fontId="22" fillId="27" borderId="15" xfId="0" applyNumberFormat="1" applyFont="1" applyFill="1" applyBorder="1" applyAlignment="1">
      <alignment horizontal="center" vertical="center"/>
    </xf>
    <xf numFmtId="41" fontId="22" fillId="27" borderId="47" xfId="0" applyNumberFormat="1" applyFont="1" applyFill="1" applyBorder="1" applyAlignment="1">
      <alignment horizontal="center" vertical="center"/>
    </xf>
    <xf numFmtId="44" fontId="0" fillId="0" borderId="0" xfId="0" applyNumberFormat="1" applyFill="1" applyAlignment="1">
      <alignment vertical="center"/>
    </xf>
    <xf numFmtId="0" fontId="22" fillId="27" borderId="18" xfId="0" applyFont="1" applyFill="1" applyBorder="1" applyAlignment="1">
      <alignment horizontal="center" vertical="center"/>
    </xf>
    <xf numFmtId="0" fontId="22" fillId="27" borderId="15"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2" xfId="0" applyFont="1" applyFill="1" applyBorder="1" applyAlignment="1">
      <alignment horizontal="center" vertical="center"/>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8" borderId="30" xfId="0" applyFont="1" applyFill="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71"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66" fillId="0" borderId="27" xfId="19" applyFont="1" applyFill="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3" fillId="0" borderId="26" xfId="19"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0"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4" fillId="3"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32</c:v>
                </c:pt>
                <c:pt idx="15">
                  <c:v>0</c:v>
                </c:pt>
                <c:pt idx="16">
                  <c:v>0</c:v>
                </c:pt>
              </c:numCache>
            </c:numRef>
          </c:val>
        </c:ser>
        <c:dLbls>
          <c:showLegendKey val="0"/>
          <c:showVal val="0"/>
          <c:showCatName val="0"/>
          <c:showSerName val="0"/>
          <c:showPercent val="0"/>
          <c:showBubbleSize val="0"/>
        </c:dLbls>
        <c:gapWidth val="150"/>
        <c:shape val="box"/>
        <c:axId val="75108352"/>
        <c:axId val="75109888"/>
        <c:axId val="0"/>
      </c:bar3DChart>
      <c:catAx>
        <c:axId val="75108352"/>
        <c:scaling>
          <c:orientation val="minMax"/>
        </c:scaling>
        <c:delete val="0"/>
        <c:axPos val="b"/>
        <c:numFmt formatCode="General" sourceLinked="0"/>
        <c:majorTickMark val="none"/>
        <c:minorTickMark val="none"/>
        <c:tickLblPos val="nextTo"/>
        <c:txPr>
          <a:bodyPr/>
          <a:lstStyle/>
          <a:p>
            <a:pPr>
              <a:defRPr lang="es-HN"/>
            </a:pPr>
            <a:endParaRPr lang="es-HN"/>
          </a:p>
        </c:txPr>
        <c:crossAx val="75109888"/>
        <c:crosses val="autoZero"/>
        <c:auto val="1"/>
        <c:lblAlgn val="ctr"/>
        <c:lblOffset val="100"/>
        <c:noMultiLvlLbl val="0"/>
      </c:catAx>
      <c:valAx>
        <c:axId val="751098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1083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5132288"/>
        <c:axId val="75162752"/>
        <c:axId val="0"/>
      </c:bar3DChart>
      <c:catAx>
        <c:axId val="75132288"/>
        <c:scaling>
          <c:orientation val="minMax"/>
        </c:scaling>
        <c:delete val="0"/>
        <c:axPos val="b"/>
        <c:numFmt formatCode="General" sourceLinked="0"/>
        <c:majorTickMark val="none"/>
        <c:minorTickMark val="none"/>
        <c:tickLblPos val="nextTo"/>
        <c:txPr>
          <a:bodyPr/>
          <a:lstStyle/>
          <a:p>
            <a:pPr>
              <a:defRPr lang="es-HN"/>
            </a:pPr>
            <a:endParaRPr lang="es-HN"/>
          </a:p>
        </c:txPr>
        <c:crossAx val="75162752"/>
        <c:crosses val="autoZero"/>
        <c:auto val="1"/>
        <c:lblAlgn val="ctr"/>
        <c:lblOffset val="100"/>
        <c:noMultiLvlLbl val="0"/>
      </c:catAx>
      <c:valAx>
        <c:axId val="751627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13228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1</c:v>
                </c:pt>
                <c:pt idx="3">
                  <c:v>0</c:v>
                </c:pt>
                <c:pt idx="4">
                  <c:v>0</c:v>
                </c:pt>
                <c:pt idx="5">
                  <c:v>0</c:v>
                </c:pt>
                <c:pt idx="6">
                  <c:v>0</c:v>
                </c:pt>
                <c:pt idx="7">
                  <c:v>0</c:v>
                </c:pt>
                <c:pt idx="8">
                  <c:v>0</c:v>
                </c:pt>
                <c:pt idx="9">
                  <c:v>0</c:v>
                </c:pt>
                <c:pt idx="10">
                  <c:v>0</c:v>
                </c:pt>
                <c:pt idx="11">
                  <c:v>1</c:v>
                </c:pt>
                <c:pt idx="12">
                  <c:v>3</c:v>
                </c:pt>
                <c:pt idx="13">
                  <c:v>0</c:v>
                </c:pt>
                <c:pt idx="14">
                  <c:v>0</c:v>
                </c:pt>
                <c:pt idx="15">
                  <c:v>0</c:v>
                </c:pt>
                <c:pt idx="16">
                  <c:v>0</c:v>
                </c:pt>
              </c:numCache>
            </c:numRef>
          </c:val>
        </c:ser>
        <c:dLbls>
          <c:showLegendKey val="0"/>
          <c:showVal val="0"/>
          <c:showCatName val="0"/>
          <c:showSerName val="0"/>
          <c:showPercent val="0"/>
          <c:showBubbleSize val="0"/>
        </c:dLbls>
        <c:gapWidth val="150"/>
        <c:shape val="box"/>
        <c:axId val="77470720"/>
        <c:axId val="77476608"/>
        <c:axId val="0"/>
      </c:bar3DChart>
      <c:catAx>
        <c:axId val="77470720"/>
        <c:scaling>
          <c:orientation val="minMax"/>
        </c:scaling>
        <c:delete val="0"/>
        <c:axPos val="b"/>
        <c:numFmt formatCode="General" sourceLinked="0"/>
        <c:majorTickMark val="none"/>
        <c:minorTickMark val="none"/>
        <c:tickLblPos val="nextTo"/>
        <c:txPr>
          <a:bodyPr/>
          <a:lstStyle/>
          <a:p>
            <a:pPr>
              <a:defRPr lang="es-HN"/>
            </a:pPr>
            <a:endParaRPr lang="es-HN"/>
          </a:p>
        </c:txPr>
        <c:crossAx val="77476608"/>
        <c:crosses val="autoZero"/>
        <c:auto val="1"/>
        <c:lblAlgn val="ctr"/>
        <c:lblOffset val="100"/>
        <c:noMultiLvlLbl val="0"/>
      </c:catAx>
      <c:valAx>
        <c:axId val="774766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74707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cuments/POA_2016_SEDI/RESPALDO%20CME%202016%20FINAL%203%2010%202015%201133%20P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OA%202016%20VOAE/CME%202016%20VOAE%20CORR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35"/>
      <c r="U2" s="635"/>
      <c r="V2" s="635"/>
      <c r="W2" s="635"/>
      <c r="X2" s="635"/>
      <c r="Y2" s="635"/>
      <c r="Z2" s="635"/>
      <c r="AA2" s="635"/>
      <c r="AB2" s="635"/>
      <c r="AC2" s="635" t="s">
        <v>25</v>
      </c>
      <c r="AD2" s="635"/>
      <c r="AE2" s="635"/>
      <c r="AF2" s="635"/>
      <c r="AG2" s="635"/>
      <c r="AH2" s="635"/>
      <c r="AI2" s="635"/>
      <c r="AJ2" s="635"/>
    </row>
    <row r="3" spans="2:36" ht="16.5" customHeight="1" x14ac:dyDescent="0.25">
      <c r="B3" s="33" t="s">
        <v>7</v>
      </c>
      <c r="C3" s="33"/>
      <c r="D3" s="33"/>
      <c r="E3" s="33"/>
      <c r="F3" s="33"/>
      <c r="G3" s="33"/>
      <c r="H3" s="33"/>
      <c r="I3" s="33"/>
      <c r="J3" s="33"/>
      <c r="K3" s="33"/>
      <c r="L3" s="33"/>
      <c r="M3" s="33"/>
      <c r="N3" s="33"/>
      <c r="O3" s="33"/>
      <c r="P3" s="33"/>
      <c r="Q3" s="33"/>
      <c r="R3" s="33"/>
      <c r="S3" s="33"/>
      <c r="T3" s="635"/>
      <c r="U3" s="635"/>
      <c r="V3" s="635"/>
      <c r="W3" s="635"/>
      <c r="X3" s="635"/>
      <c r="Y3" s="635"/>
      <c r="Z3" s="635"/>
      <c r="AA3" s="635"/>
      <c r="AB3" s="635"/>
      <c r="AC3" s="635" t="s">
        <v>7</v>
      </c>
      <c r="AD3" s="635"/>
      <c r="AE3" s="635"/>
      <c r="AF3" s="635"/>
      <c r="AG3" s="635"/>
      <c r="AH3" s="635"/>
      <c r="AI3" s="635"/>
      <c r="AJ3" s="635"/>
    </row>
    <row r="4" spans="2:36" ht="12.75" customHeight="1" x14ac:dyDescent="0.25">
      <c r="B4" s="33" t="s">
        <v>36</v>
      </c>
      <c r="C4" s="33"/>
      <c r="D4" s="33"/>
      <c r="E4" s="33"/>
      <c r="F4" s="33"/>
      <c r="G4" s="33"/>
      <c r="H4" s="33"/>
      <c r="I4" s="33"/>
      <c r="J4" s="33"/>
      <c r="K4" s="33"/>
      <c r="L4" s="33"/>
      <c r="M4" s="33"/>
      <c r="N4" s="33"/>
      <c r="O4" s="33"/>
      <c r="P4" s="33"/>
      <c r="Q4" s="33"/>
      <c r="R4" s="33"/>
      <c r="S4" s="33"/>
      <c r="T4" s="635"/>
      <c r="U4" s="635"/>
      <c r="V4" s="635"/>
      <c r="W4" s="635"/>
      <c r="X4" s="635"/>
      <c r="Y4" s="635"/>
      <c r="Z4" s="635"/>
      <c r="AA4" s="635"/>
      <c r="AB4" s="635"/>
      <c r="AC4" s="635" t="s">
        <v>36</v>
      </c>
      <c r="AD4" s="635"/>
      <c r="AE4" s="635"/>
      <c r="AF4" s="635"/>
      <c r="AG4" s="635"/>
      <c r="AH4" s="635"/>
      <c r="AI4" s="635"/>
      <c r="AJ4" s="635"/>
    </row>
    <row r="5" spans="2:36" ht="15.75" x14ac:dyDescent="0.25">
      <c r="B5" s="2"/>
      <c r="C5" s="2"/>
      <c r="D5" s="2"/>
    </row>
    <row r="6" spans="2:36" ht="16.5" thickBot="1" x14ac:dyDescent="0.3">
      <c r="B6" s="2"/>
      <c r="C6" s="2"/>
      <c r="D6" s="2"/>
    </row>
    <row r="7" spans="2:36" ht="75.75" customHeight="1" x14ac:dyDescent="0.25">
      <c r="B7" s="632" t="s">
        <v>20</v>
      </c>
      <c r="C7" s="632" t="s">
        <v>38</v>
      </c>
      <c r="D7" s="632" t="s">
        <v>39</v>
      </c>
      <c r="E7" s="641" t="s">
        <v>40</v>
      </c>
      <c r="F7" s="632" t="s">
        <v>37</v>
      </c>
      <c r="G7" s="641" t="s">
        <v>9</v>
      </c>
      <c r="H7" s="630" t="s">
        <v>0</v>
      </c>
      <c r="I7" s="630" t="s">
        <v>8</v>
      </c>
      <c r="J7" s="630" t="s">
        <v>16</v>
      </c>
      <c r="K7" s="630"/>
      <c r="L7" s="630" t="s">
        <v>13</v>
      </c>
      <c r="M7" s="630"/>
      <c r="N7" s="630"/>
      <c r="O7" s="630"/>
      <c r="P7" s="630"/>
      <c r="Q7" s="630"/>
      <c r="R7" s="630"/>
      <c r="S7" s="630"/>
      <c r="T7" s="632" t="s">
        <v>14</v>
      </c>
      <c r="U7" s="630" t="s">
        <v>18</v>
      </c>
      <c r="V7" s="630" t="s">
        <v>26</v>
      </c>
      <c r="W7" s="630"/>
      <c r="X7" s="630" t="s">
        <v>15</v>
      </c>
      <c r="Y7" s="630" t="s">
        <v>17</v>
      </c>
      <c r="Z7" s="630"/>
      <c r="AA7" s="630" t="s">
        <v>22</v>
      </c>
      <c r="AB7" s="630" t="s">
        <v>32</v>
      </c>
      <c r="AC7" s="636" t="s">
        <v>31</v>
      </c>
      <c r="AD7" s="636"/>
      <c r="AE7" s="636"/>
      <c r="AF7" s="636"/>
      <c r="AG7" s="630" t="s">
        <v>28</v>
      </c>
      <c r="AH7" s="630" t="s">
        <v>29</v>
      </c>
      <c r="AI7" s="630" t="s">
        <v>1</v>
      </c>
      <c r="AJ7" s="630" t="s">
        <v>2</v>
      </c>
    </row>
    <row r="8" spans="2:36" ht="15.75" customHeight="1" x14ac:dyDescent="0.25">
      <c r="B8" s="633"/>
      <c r="C8" s="633"/>
      <c r="D8" s="633"/>
      <c r="E8" s="642"/>
      <c r="F8" s="633"/>
      <c r="G8" s="642"/>
      <c r="H8" s="631"/>
      <c r="I8" s="631"/>
      <c r="J8" s="631" t="s">
        <v>33</v>
      </c>
      <c r="K8" s="631" t="s">
        <v>19</v>
      </c>
      <c r="L8" s="634" t="s">
        <v>3</v>
      </c>
      <c r="M8" s="634"/>
      <c r="N8" s="634" t="s">
        <v>4</v>
      </c>
      <c r="O8" s="634"/>
      <c r="P8" s="634" t="s">
        <v>5</v>
      </c>
      <c r="Q8" s="634"/>
      <c r="R8" s="634" t="s">
        <v>6</v>
      </c>
      <c r="S8" s="634"/>
      <c r="T8" s="633"/>
      <c r="U8" s="631"/>
      <c r="V8" s="631" t="s">
        <v>23</v>
      </c>
      <c r="W8" s="631" t="s">
        <v>21</v>
      </c>
      <c r="X8" s="631"/>
      <c r="Y8" s="631" t="s">
        <v>23</v>
      </c>
      <c r="Z8" s="631" t="s">
        <v>21</v>
      </c>
      <c r="AA8" s="631"/>
      <c r="AB8" s="631"/>
      <c r="AC8" s="14" t="s">
        <v>3</v>
      </c>
      <c r="AD8" s="14" t="s">
        <v>4</v>
      </c>
      <c r="AE8" s="14" t="s">
        <v>5</v>
      </c>
      <c r="AF8" s="14" t="s">
        <v>6</v>
      </c>
      <c r="AG8" s="631"/>
      <c r="AH8" s="631"/>
      <c r="AI8" s="631"/>
      <c r="AJ8" s="631"/>
    </row>
    <row r="9" spans="2:36" ht="78.75" x14ac:dyDescent="0.25">
      <c r="B9" s="633"/>
      <c r="C9" s="633"/>
      <c r="D9" s="633"/>
      <c r="E9" s="642"/>
      <c r="F9" s="633"/>
      <c r="G9" s="642"/>
      <c r="H9" s="631"/>
      <c r="I9" s="631"/>
      <c r="J9" s="631"/>
      <c r="K9" s="631"/>
      <c r="L9" s="32" t="s">
        <v>11</v>
      </c>
      <c r="M9" s="32" t="s">
        <v>12</v>
      </c>
      <c r="N9" s="32" t="s">
        <v>11</v>
      </c>
      <c r="O9" s="32" t="s">
        <v>12</v>
      </c>
      <c r="P9" s="32" t="s">
        <v>11</v>
      </c>
      <c r="Q9" s="32" t="s">
        <v>12</v>
      </c>
      <c r="R9" s="32" t="s">
        <v>11</v>
      </c>
      <c r="S9" s="32" t="s">
        <v>12</v>
      </c>
      <c r="T9" s="633"/>
      <c r="U9" s="631"/>
      <c r="V9" s="631"/>
      <c r="W9" s="631"/>
      <c r="X9" s="631"/>
      <c r="Y9" s="631"/>
      <c r="Z9" s="631"/>
      <c r="AA9" s="631"/>
      <c r="AB9" s="631"/>
      <c r="AC9" s="14" t="s">
        <v>24</v>
      </c>
      <c r="AD9" s="14" t="s">
        <v>24</v>
      </c>
      <c r="AE9" s="14" t="s">
        <v>24</v>
      </c>
      <c r="AF9" s="14" t="s">
        <v>24</v>
      </c>
      <c r="AG9" s="631"/>
      <c r="AH9" s="631"/>
      <c r="AI9" s="631"/>
      <c r="AJ9" s="631"/>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39" t="s">
        <v>10</v>
      </c>
      <c r="K31" s="640"/>
      <c r="L31" s="637"/>
      <c r="M31" s="638"/>
      <c r="N31" s="637"/>
      <c r="O31" s="638"/>
      <c r="P31" s="637"/>
      <c r="Q31" s="638"/>
      <c r="R31" s="637"/>
      <c r="S31" s="63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2">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8"/>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8"/>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8"/>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8"/>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8"/>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8"/>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8"/>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8"/>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8"/>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8"/>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4"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5" t="s">
        <v>1688</v>
      </c>
      <c r="C1" s="506"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656" t="s">
        <v>96</v>
      </c>
      <c r="B5" s="655" t="s">
        <v>110</v>
      </c>
      <c r="C5" s="658" t="s">
        <v>1537</v>
      </c>
      <c r="D5" s="658" t="s">
        <v>1538</v>
      </c>
      <c r="E5" s="658" t="s">
        <v>86</v>
      </c>
      <c r="F5" s="658" t="s">
        <v>391</v>
      </c>
      <c r="G5" s="658" t="s">
        <v>87</v>
      </c>
      <c r="H5" s="661" t="s">
        <v>99</v>
      </c>
      <c r="I5" s="667"/>
      <c r="J5" s="667"/>
      <c r="K5" s="667"/>
      <c r="L5" s="667"/>
      <c r="M5" s="667"/>
      <c r="N5" s="667"/>
      <c r="O5" s="662"/>
      <c r="P5" s="663" t="s">
        <v>100</v>
      </c>
      <c r="Q5" s="664"/>
      <c r="R5" s="655" t="s">
        <v>102</v>
      </c>
      <c r="S5" s="655" t="s">
        <v>109</v>
      </c>
      <c r="T5" s="655" t="s">
        <v>108</v>
      </c>
      <c r="U5" s="652" t="s">
        <v>88</v>
      </c>
    </row>
    <row r="6" spans="1:21" ht="14.45" customHeight="1" x14ac:dyDescent="0.25">
      <c r="A6" s="656"/>
      <c r="B6" s="656"/>
      <c r="C6" s="659"/>
      <c r="D6" s="659"/>
      <c r="E6" s="659"/>
      <c r="F6" s="659"/>
      <c r="G6" s="659"/>
      <c r="H6" s="661" t="s">
        <v>103</v>
      </c>
      <c r="I6" s="662"/>
      <c r="J6" s="661" t="s">
        <v>104</v>
      </c>
      <c r="K6" s="662"/>
      <c r="L6" s="661" t="s">
        <v>105</v>
      </c>
      <c r="M6" s="662"/>
      <c r="N6" s="661" t="s">
        <v>106</v>
      </c>
      <c r="O6" s="662"/>
      <c r="P6" s="665"/>
      <c r="Q6" s="666"/>
      <c r="R6" s="656"/>
      <c r="S6" s="656"/>
      <c r="T6" s="656"/>
      <c r="U6" s="653"/>
    </row>
    <row r="7" spans="1:21" ht="25.5" x14ac:dyDescent="0.25">
      <c r="A7" s="657"/>
      <c r="B7" s="657"/>
      <c r="C7" s="660"/>
      <c r="D7" s="660"/>
      <c r="E7" s="660"/>
      <c r="F7" s="660"/>
      <c r="G7" s="660"/>
      <c r="H7" s="439" t="s">
        <v>107</v>
      </c>
      <c r="I7" s="439" t="s">
        <v>12</v>
      </c>
      <c r="J7" s="439" t="s">
        <v>107</v>
      </c>
      <c r="K7" s="439" t="s">
        <v>12</v>
      </c>
      <c r="L7" s="439" t="s">
        <v>107</v>
      </c>
      <c r="M7" s="439" t="s">
        <v>12</v>
      </c>
      <c r="N7" s="439" t="s">
        <v>107</v>
      </c>
      <c r="O7" s="439" t="s">
        <v>12</v>
      </c>
      <c r="P7" s="439" t="s">
        <v>107</v>
      </c>
      <c r="Q7" s="439" t="s">
        <v>12</v>
      </c>
      <c r="R7" s="657"/>
      <c r="S7" s="657"/>
      <c r="T7" s="657"/>
      <c r="U7" s="654"/>
    </row>
    <row r="8" spans="1:21" ht="15.75" x14ac:dyDescent="0.25">
      <c r="A8" s="440"/>
      <c r="B8" s="441"/>
      <c r="C8" s="442"/>
      <c r="D8" s="442"/>
      <c r="E8" s="442"/>
      <c r="F8" s="443"/>
      <c r="G8" s="442"/>
      <c r="H8" s="444"/>
      <c r="I8" s="444"/>
      <c r="J8" s="444"/>
      <c r="K8" s="444"/>
      <c r="L8" s="444"/>
      <c r="M8" s="444"/>
      <c r="N8" s="444"/>
      <c r="O8" s="444"/>
      <c r="P8" s="444"/>
      <c r="Q8" s="444"/>
      <c r="R8" s="445"/>
      <c r="S8" s="445"/>
      <c r="T8" s="445"/>
      <c r="U8" s="446"/>
    </row>
    <row r="9" spans="1:21" ht="15.75" x14ac:dyDescent="0.25">
      <c r="A9" s="674" t="s">
        <v>1373</v>
      </c>
      <c r="B9" s="671" t="s">
        <v>1374</v>
      </c>
      <c r="C9" s="324"/>
      <c r="D9" s="324"/>
      <c r="E9" s="324"/>
      <c r="F9" s="71"/>
      <c r="G9" s="71"/>
      <c r="H9" s="203"/>
      <c r="I9" s="204"/>
      <c r="J9" s="203"/>
      <c r="K9" s="204"/>
      <c r="L9" s="203"/>
      <c r="M9" s="204"/>
      <c r="N9" s="203"/>
      <c r="O9" s="204"/>
      <c r="P9" s="378">
        <f>H9+J9+L9+N9</f>
        <v>0</v>
      </c>
      <c r="Q9" s="378">
        <f>I9+K9+M9+O9</f>
        <v>0</v>
      </c>
      <c r="R9" s="71"/>
      <c r="S9" s="71"/>
      <c r="T9" s="71"/>
      <c r="U9" s="71"/>
    </row>
    <row r="10" spans="1:21" ht="15.75" x14ac:dyDescent="0.25">
      <c r="A10" s="675"/>
      <c r="B10" s="672"/>
      <c r="C10" s="324"/>
      <c r="D10" s="324"/>
      <c r="E10" s="324"/>
      <c r="F10" s="71"/>
      <c r="G10" s="71"/>
      <c r="H10" s="203"/>
      <c r="I10" s="204"/>
      <c r="J10" s="203"/>
      <c r="K10" s="204"/>
      <c r="L10" s="203"/>
      <c r="M10" s="204"/>
      <c r="N10" s="203"/>
      <c r="O10" s="204"/>
      <c r="P10" s="378">
        <f t="shared" ref="P10:P27" si="0">H10+J10+L10+N10</f>
        <v>0</v>
      </c>
      <c r="Q10" s="378">
        <f t="shared" ref="Q10:Q27" si="1">I10+K10+M10+O10</f>
        <v>0</v>
      </c>
      <c r="R10" s="71"/>
      <c r="S10" s="71"/>
      <c r="T10" s="71"/>
      <c r="U10" s="71"/>
    </row>
    <row r="11" spans="1:21" ht="15.75" x14ac:dyDescent="0.25">
      <c r="A11" s="675"/>
      <c r="B11" s="672"/>
      <c r="C11" s="324"/>
      <c r="D11" s="324"/>
      <c r="E11" s="324"/>
      <c r="F11" s="71"/>
      <c r="G11" s="71"/>
      <c r="H11" s="203"/>
      <c r="I11" s="204"/>
      <c r="J11" s="203"/>
      <c r="K11" s="204"/>
      <c r="L11" s="203"/>
      <c r="M11" s="204"/>
      <c r="N11" s="203"/>
      <c r="O11" s="204"/>
      <c r="P11" s="378">
        <f t="shared" si="0"/>
        <v>0</v>
      </c>
      <c r="Q11" s="378">
        <f t="shared" si="1"/>
        <v>0</v>
      </c>
      <c r="R11" s="71"/>
      <c r="S11" s="71"/>
      <c r="T11" s="71"/>
      <c r="U11" s="71"/>
    </row>
    <row r="12" spans="1:21" ht="15.75" x14ac:dyDescent="0.25">
      <c r="A12" s="675"/>
      <c r="B12" s="672"/>
      <c r="C12" s="324"/>
      <c r="D12" s="324"/>
      <c r="E12" s="324"/>
      <c r="F12" s="71"/>
      <c r="G12" s="71"/>
      <c r="H12" s="203"/>
      <c r="I12" s="204"/>
      <c r="J12" s="203"/>
      <c r="K12" s="204"/>
      <c r="L12" s="203"/>
      <c r="M12" s="204"/>
      <c r="N12" s="203"/>
      <c r="O12" s="204"/>
      <c r="P12" s="378">
        <f t="shared" si="0"/>
        <v>0</v>
      </c>
      <c r="Q12" s="378">
        <f t="shared" si="1"/>
        <v>0</v>
      </c>
      <c r="R12" s="71"/>
      <c r="S12" s="71"/>
      <c r="T12" s="71"/>
      <c r="U12" s="71"/>
    </row>
    <row r="13" spans="1:21" ht="15.75" x14ac:dyDescent="0.25">
      <c r="A13" s="675"/>
      <c r="B13" s="672"/>
      <c r="C13" s="324"/>
      <c r="D13" s="324"/>
      <c r="E13" s="324"/>
      <c r="F13" s="71"/>
      <c r="G13" s="71"/>
      <c r="H13" s="203"/>
      <c r="I13" s="204"/>
      <c r="J13" s="203"/>
      <c r="K13" s="204"/>
      <c r="L13" s="203"/>
      <c r="M13" s="204"/>
      <c r="N13" s="203"/>
      <c r="O13" s="204"/>
      <c r="P13" s="378">
        <f t="shared" si="0"/>
        <v>0</v>
      </c>
      <c r="Q13" s="378">
        <f t="shared" si="1"/>
        <v>0</v>
      </c>
      <c r="R13" s="71"/>
      <c r="S13" s="71"/>
      <c r="T13" s="71"/>
      <c r="U13" s="71"/>
    </row>
    <row r="14" spans="1:21" ht="15.75" x14ac:dyDescent="0.25">
      <c r="A14" s="675"/>
      <c r="B14" s="672"/>
      <c r="C14" s="324"/>
      <c r="D14" s="324"/>
      <c r="E14" s="324"/>
      <c r="F14" s="71"/>
      <c r="G14" s="71"/>
      <c r="H14" s="203"/>
      <c r="I14" s="204"/>
      <c r="J14" s="203"/>
      <c r="K14" s="204"/>
      <c r="L14" s="203"/>
      <c r="M14" s="204"/>
      <c r="N14" s="203"/>
      <c r="O14" s="204"/>
      <c r="P14" s="378">
        <f t="shared" si="0"/>
        <v>0</v>
      </c>
      <c r="Q14" s="378">
        <f t="shared" si="1"/>
        <v>0</v>
      </c>
      <c r="R14" s="71"/>
      <c r="S14" s="71"/>
      <c r="T14" s="71"/>
      <c r="U14" s="71"/>
    </row>
    <row r="15" spans="1:21" ht="15.75" x14ac:dyDescent="0.25">
      <c r="A15" s="675"/>
      <c r="B15" s="672"/>
      <c r="C15" s="324"/>
      <c r="D15" s="324"/>
      <c r="E15" s="324"/>
      <c r="F15" s="71"/>
      <c r="G15" s="71"/>
      <c r="H15" s="203"/>
      <c r="I15" s="204"/>
      <c r="J15" s="203"/>
      <c r="K15" s="204"/>
      <c r="L15" s="203"/>
      <c r="M15" s="204"/>
      <c r="N15" s="203"/>
      <c r="O15" s="204"/>
      <c r="P15" s="378">
        <f t="shared" si="0"/>
        <v>0</v>
      </c>
      <c r="Q15" s="378">
        <f t="shared" si="1"/>
        <v>0</v>
      </c>
      <c r="R15" s="71"/>
      <c r="S15" s="71"/>
      <c r="T15" s="71"/>
      <c r="U15" s="71"/>
    </row>
    <row r="16" spans="1:21" ht="15.75" x14ac:dyDescent="0.25">
      <c r="A16" s="675"/>
      <c r="B16" s="672"/>
      <c r="C16" s="324"/>
      <c r="D16" s="324"/>
      <c r="E16" s="324"/>
      <c r="F16" s="71"/>
      <c r="G16" s="71"/>
      <c r="H16" s="203"/>
      <c r="I16" s="204"/>
      <c r="J16" s="203"/>
      <c r="K16" s="204"/>
      <c r="L16" s="203"/>
      <c r="M16" s="204"/>
      <c r="N16" s="203"/>
      <c r="O16" s="204"/>
      <c r="P16" s="378">
        <f t="shared" si="0"/>
        <v>0</v>
      </c>
      <c r="Q16" s="378">
        <f t="shared" si="1"/>
        <v>0</v>
      </c>
      <c r="R16" s="71"/>
      <c r="S16" s="71"/>
      <c r="T16" s="71"/>
      <c r="U16" s="71"/>
    </row>
    <row r="17" spans="1:21" ht="15.75" x14ac:dyDescent="0.25">
      <c r="A17" s="675"/>
      <c r="B17" s="672"/>
      <c r="C17" s="324"/>
      <c r="D17" s="324"/>
      <c r="E17" s="324"/>
      <c r="F17" s="71"/>
      <c r="G17" s="71"/>
      <c r="H17" s="203"/>
      <c r="I17" s="204"/>
      <c r="J17" s="203"/>
      <c r="K17" s="204"/>
      <c r="L17" s="203"/>
      <c r="M17" s="204"/>
      <c r="N17" s="203"/>
      <c r="O17" s="204"/>
      <c r="P17" s="378">
        <f t="shared" si="0"/>
        <v>0</v>
      </c>
      <c r="Q17" s="378">
        <f t="shared" si="1"/>
        <v>0</v>
      </c>
      <c r="R17" s="71"/>
      <c r="S17" s="71"/>
      <c r="T17" s="71"/>
      <c r="U17" s="71"/>
    </row>
    <row r="18" spans="1:21" ht="15.75" x14ac:dyDescent="0.25">
      <c r="A18" s="676"/>
      <c r="B18" s="673"/>
      <c r="C18" s="324"/>
      <c r="D18" s="324"/>
      <c r="E18" s="324"/>
      <c r="F18" s="71"/>
      <c r="G18" s="71"/>
      <c r="H18" s="203"/>
      <c r="I18" s="204"/>
      <c r="J18" s="203"/>
      <c r="K18" s="204"/>
      <c r="L18" s="203"/>
      <c r="M18" s="204"/>
      <c r="N18" s="203"/>
      <c r="O18" s="204"/>
      <c r="P18" s="378">
        <f t="shared" si="0"/>
        <v>0</v>
      </c>
      <c r="Q18" s="378">
        <f t="shared" si="1"/>
        <v>0</v>
      </c>
      <c r="R18" s="71"/>
      <c r="S18" s="71"/>
      <c r="T18" s="71"/>
      <c r="U18" s="71"/>
    </row>
    <row r="19" spans="1:21" ht="15.75" x14ac:dyDescent="0.25">
      <c r="A19" s="668" t="s">
        <v>1375</v>
      </c>
      <c r="B19" s="668" t="s">
        <v>1374</v>
      </c>
      <c r="C19" s="344"/>
      <c r="D19" s="344"/>
      <c r="E19" s="324"/>
      <c r="F19" s="71"/>
      <c r="G19" s="71"/>
      <c r="H19" s="71"/>
      <c r="I19" s="345"/>
      <c r="J19" s="71"/>
      <c r="K19" s="71"/>
      <c r="L19" s="71"/>
      <c r="M19" s="345"/>
      <c r="N19" s="71"/>
      <c r="O19" s="71"/>
      <c r="P19" s="378">
        <f t="shared" si="0"/>
        <v>0</v>
      </c>
      <c r="Q19" s="378">
        <f t="shared" si="1"/>
        <v>0</v>
      </c>
      <c r="R19" s="71"/>
      <c r="S19" s="71"/>
      <c r="T19" s="71"/>
      <c r="U19" s="71"/>
    </row>
    <row r="20" spans="1:21" ht="15.75" x14ac:dyDescent="0.25">
      <c r="A20" s="669"/>
      <c r="B20" s="669"/>
      <c r="C20" s="344"/>
      <c r="D20" s="344"/>
      <c r="E20" s="324"/>
      <c r="F20" s="71"/>
      <c r="G20" s="71"/>
      <c r="H20" s="71"/>
      <c r="I20" s="345"/>
      <c r="J20" s="71"/>
      <c r="K20" s="71"/>
      <c r="L20" s="71"/>
      <c r="M20" s="345"/>
      <c r="N20" s="71"/>
      <c r="O20" s="71"/>
      <c r="P20" s="378">
        <f t="shared" si="0"/>
        <v>0</v>
      </c>
      <c r="Q20" s="378">
        <f t="shared" si="1"/>
        <v>0</v>
      </c>
      <c r="R20" s="71"/>
      <c r="S20" s="71"/>
      <c r="T20" s="71"/>
      <c r="U20" s="71"/>
    </row>
    <row r="21" spans="1:21" ht="15.75" x14ac:dyDescent="0.25">
      <c r="A21" s="669"/>
      <c r="B21" s="669"/>
      <c r="C21" s="344"/>
      <c r="D21" s="344"/>
      <c r="E21" s="324"/>
      <c r="F21" s="71"/>
      <c r="G21" s="71"/>
      <c r="H21" s="71"/>
      <c r="I21" s="345"/>
      <c r="J21" s="71"/>
      <c r="K21" s="71"/>
      <c r="L21" s="71"/>
      <c r="M21" s="345"/>
      <c r="N21" s="71"/>
      <c r="O21" s="71"/>
      <c r="P21" s="378">
        <f t="shared" si="0"/>
        <v>0</v>
      </c>
      <c r="Q21" s="378">
        <f t="shared" si="1"/>
        <v>0</v>
      </c>
      <c r="R21" s="71"/>
      <c r="S21" s="71"/>
      <c r="T21" s="71"/>
      <c r="U21" s="71"/>
    </row>
    <row r="22" spans="1:21" ht="15.75" x14ac:dyDescent="0.25">
      <c r="A22" s="669"/>
      <c r="B22" s="669"/>
      <c r="C22" s="344"/>
      <c r="D22" s="344"/>
      <c r="E22" s="324"/>
      <c r="F22" s="71"/>
      <c r="G22" s="71"/>
      <c r="H22" s="71"/>
      <c r="I22" s="345"/>
      <c r="J22" s="71"/>
      <c r="K22" s="71"/>
      <c r="L22" s="71"/>
      <c r="M22" s="345"/>
      <c r="N22" s="71"/>
      <c r="O22" s="71"/>
      <c r="P22" s="378">
        <f t="shared" si="0"/>
        <v>0</v>
      </c>
      <c r="Q22" s="378">
        <f t="shared" si="1"/>
        <v>0</v>
      </c>
      <c r="R22" s="71"/>
      <c r="S22" s="71"/>
      <c r="T22" s="71"/>
      <c r="U22" s="71"/>
    </row>
    <row r="23" spans="1:21" ht="15.75" x14ac:dyDescent="0.25">
      <c r="A23" s="669"/>
      <c r="B23" s="669"/>
      <c r="C23" s="344"/>
      <c r="D23" s="344"/>
      <c r="E23" s="324"/>
      <c r="F23" s="71"/>
      <c r="G23" s="71"/>
      <c r="H23" s="71"/>
      <c r="I23" s="345"/>
      <c r="J23" s="71"/>
      <c r="K23" s="71"/>
      <c r="L23" s="71"/>
      <c r="M23" s="345"/>
      <c r="N23" s="71"/>
      <c r="O23" s="71"/>
      <c r="P23" s="378">
        <f t="shared" si="0"/>
        <v>0</v>
      </c>
      <c r="Q23" s="378">
        <f t="shared" si="1"/>
        <v>0</v>
      </c>
      <c r="R23" s="71"/>
      <c r="S23" s="71"/>
      <c r="T23" s="71"/>
      <c r="U23" s="71"/>
    </row>
    <row r="24" spans="1:21" ht="15.75" x14ac:dyDescent="0.25">
      <c r="A24" s="669"/>
      <c r="B24" s="669"/>
      <c r="C24" s="344"/>
      <c r="D24" s="344"/>
      <c r="E24" s="324"/>
      <c r="F24" s="71"/>
      <c r="G24" s="71"/>
      <c r="H24" s="71"/>
      <c r="I24" s="345"/>
      <c r="J24" s="71"/>
      <c r="K24" s="71"/>
      <c r="L24" s="71"/>
      <c r="M24" s="345"/>
      <c r="N24" s="71"/>
      <c r="O24" s="71"/>
      <c r="P24" s="378">
        <f t="shared" si="0"/>
        <v>0</v>
      </c>
      <c r="Q24" s="378">
        <f t="shared" si="1"/>
        <v>0</v>
      </c>
      <c r="R24" s="71"/>
      <c r="S24" s="71"/>
      <c r="T24" s="71"/>
      <c r="U24" s="71"/>
    </row>
    <row r="25" spans="1:21" ht="15.75" x14ac:dyDescent="0.25">
      <c r="A25" s="669"/>
      <c r="B25" s="669"/>
      <c r="C25" s="344"/>
      <c r="D25" s="344"/>
      <c r="E25" s="324"/>
      <c r="F25" s="71"/>
      <c r="G25" s="71"/>
      <c r="H25" s="203"/>
      <c r="I25" s="71"/>
      <c r="J25" s="71"/>
      <c r="K25" s="71"/>
      <c r="L25" s="71"/>
      <c r="M25" s="71"/>
      <c r="N25" s="71"/>
      <c r="O25" s="71"/>
      <c r="P25" s="378">
        <f t="shared" si="0"/>
        <v>0</v>
      </c>
      <c r="Q25" s="378">
        <f t="shared" si="1"/>
        <v>0</v>
      </c>
      <c r="R25" s="71"/>
      <c r="S25" s="71"/>
      <c r="T25" s="71"/>
      <c r="U25" s="71"/>
    </row>
    <row r="26" spans="1:21" ht="15.75" x14ac:dyDescent="0.25">
      <c r="A26" s="669"/>
      <c r="B26" s="669"/>
      <c r="C26" s="344"/>
      <c r="D26" s="344"/>
      <c r="E26" s="344"/>
      <c r="F26" s="71"/>
      <c r="G26" s="71"/>
      <c r="H26" s="71"/>
      <c r="I26" s="71"/>
      <c r="J26" s="71"/>
      <c r="K26" s="71"/>
      <c r="L26" s="71"/>
      <c r="M26" s="71"/>
      <c r="N26" s="71"/>
      <c r="O26" s="71"/>
      <c r="P26" s="378">
        <f t="shared" si="0"/>
        <v>0</v>
      </c>
      <c r="Q26" s="378">
        <f t="shared" si="1"/>
        <v>0</v>
      </c>
      <c r="R26" s="71"/>
      <c r="S26" s="71"/>
      <c r="T26" s="71"/>
      <c r="U26" s="71"/>
    </row>
    <row r="27" spans="1:21" ht="15.75" x14ac:dyDescent="0.25">
      <c r="A27" s="670"/>
      <c r="B27" s="670"/>
      <c r="C27" s="344"/>
      <c r="D27" s="344"/>
      <c r="E27" s="344"/>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4"/>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5" customWidth="1"/>
    <col min="17" max="17" width="16.28515625" style="385"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08" t="s">
        <v>1539</v>
      </c>
      <c r="M1" s="508" t="s">
        <v>1540</v>
      </c>
      <c r="N1" s="508" t="s">
        <v>1541</v>
      </c>
      <c r="O1" s="508" t="s">
        <v>1542</v>
      </c>
      <c r="P1" s="508" t="s">
        <v>1543</v>
      </c>
      <c r="Q1" s="508" t="s">
        <v>1544</v>
      </c>
      <c r="R1" s="508" t="s">
        <v>1545</v>
      </c>
      <c r="S1" s="508" t="s">
        <v>1546</v>
      </c>
      <c r="T1" s="508" t="s">
        <v>1547</v>
      </c>
      <c r="U1" s="508" t="s">
        <v>1548</v>
      </c>
      <c r="V1" s="508" t="s">
        <v>1549</v>
      </c>
      <c r="W1" s="508" t="s">
        <v>1550</v>
      </c>
      <c r="X1" s="508" t="s">
        <v>1551</v>
      </c>
      <c r="Y1" s="508" t="s">
        <v>1552</v>
      </c>
      <c r="Z1" s="508" t="s">
        <v>1553</v>
      </c>
      <c r="AA1" s="508" t="s">
        <v>1554</v>
      </c>
      <c r="AB1" s="508" t="s">
        <v>1555</v>
      </c>
    </row>
    <row r="2" spans="1:28" s="244" customFormat="1" ht="18.75" x14ac:dyDescent="0.25">
      <c r="A2" s="311" t="s">
        <v>1341</v>
      </c>
      <c r="B2" s="289"/>
      <c r="C2" s="289"/>
      <c r="D2" s="289"/>
      <c r="E2" s="289"/>
      <c r="F2" s="289"/>
      <c r="G2" s="289"/>
      <c r="H2" s="289"/>
      <c r="I2" s="289"/>
      <c r="J2" s="289"/>
      <c r="K2" s="289"/>
      <c r="L2" s="289"/>
      <c r="M2" s="289"/>
      <c r="N2" s="289"/>
      <c r="O2" s="289"/>
      <c r="P2" s="379"/>
      <c r="Q2" s="379"/>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0"/>
      <c r="Q3" s="380"/>
      <c r="R3" s="246"/>
      <c r="S3" s="246"/>
      <c r="T3" s="246"/>
      <c r="U3" s="246"/>
    </row>
    <row r="4" spans="1:28" s="67" customFormat="1" ht="23.2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102</v>
      </c>
      <c r="S4" s="655" t="s">
        <v>109</v>
      </c>
      <c r="T4" s="655" t="s">
        <v>108</v>
      </c>
      <c r="U4" s="652" t="s">
        <v>88</v>
      </c>
    </row>
    <row r="5" spans="1:28" s="67" customFormat="1"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3"/>
    </row>
    <row r="6" spans="1:28" s="67" customFormat="1" ht="24" customHeight="1"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4"/>
    </row>
    <row r="7" spans="1:28" s="67"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8" ht="15.75" x14ac:dyDescent="0.25">
      <c r="A8" s="677" t="s">
        <v>1377</v>
      </c>
      <c r="B8" s="677" t="s">
        <v>1454</v>
      </c>
      <c r="C8" s="307"/>
      <c r="D8" s="307"/>
      <c r="E8" s="307"/>
      <c r="F8" s="307"/>
      <c r="G8" s="307"/>
      <c r="H8" s="249"/>
      <c r="I8" s="249"/>
      <c r="J8" s="250"/>
      <c r="K8" s="251"/>
      <c r="L8" s="249"/>
      <c r="M8" s="230"/>
      <c r="N8" s="250"/>
      <c r="O8" s="230"/>
      <c r="P8" s="381">
        <f>H8+J8+L8+N8</f>
        <v>0</v>
      </c>
      <c r="Q8" s="382">
        <f>I8+K8+M8+O8</f>
        <v>0</v>
      </c>
      <c r="R8" s="249"/>
      <c r="S8" s="249"/>
      <c r="T8" s="249"/>
      <c r="U8" s="307"/>
    </row>
    <row r="9" spans="1:28" ht="15.75" x14ac:dyDescent="0.25">
      <c r="A9" s="678"/>
      <c r="B9" s="678"/>
      <c r="C9" s="307"/>
      <c r="D9" s="307"/>
      <c r="E9" s="307"/>
      <c r="F9" s="307"/>
      <c r="G9" s="307"/>
      <c r="H9" s="249"/>
      <c r="I9" s="249"/>
      <c r="J9" s="250"/>
      <c r="K9" s="251"/>
      <c r="L9" s="249"/>
      <c r="M9" s="230"/>
      <c r="N9" s="250"/>
      <c r="O9" s="230"/>
      <c r="P9" s="381">
        <f t="shared" ref="P9:P46" si="0">H9+J9+L9+N9</f>
        <v>0</v>
      </c>
      <c r="Q9" s="382">
        <f t="shared" ref="Q9:Q46" si="1">I9+K9+M9+O9</f>
        <v>0</v>
      </c>
      <c r="R9" s="249"/>
      <c r="S9" s="249"/>
      <c r="T9" s="249"/>
      <c r="U9" s="307"/>
    </row>
    <row r="10" spans="1:28" ht="15.75" x14ac:dyDescent="0.25">
      <c r="A10" s="678"/>
      <c r="B10" s="678"/>
      <c r="C10" s="307"/>
      <c r="D10" s="307"/>
      <c r="E10" s="307"/>
      <c r="F10" s="307"/>
      <c r="G10" s="307"/>
      <c r="H10" s="249"/>
      <c r="I10" s="249"/>
      <c r="J10" s="250"/>
      <c r="K10" s="251"/>
      <c r="L10" s="249"/>
      <c r="M10" s="230"/>
      <c r="N10" s="250"/>
      <c r="O10" s="230"/>
      <c r="P10" s="381">
        <f t="shared" si="0"/>
        <v>0</v>
      </c>
      <c r="Q10" s="382">
        <f t="shared" si="1"/>
        <v>0</v>
      </c>
      <c r="R10" s="249"/>
      <c r="S10" s="249"/>
      <c r="T10" s="249"/>
      <c r="U10" s="307"/>
    </row>
    <row r="11" spans="1:28" ht="15.75" x14ac:dyDescent="0.25">
      <c r="A11" s="678"/>
      <c r="B11" s="678"/>
      <c r="C11" s="307"/>
      <c r="D11" s="307"/>
      <c r="E11" s="307"/>
      <c r="F11" s="307"/>
      <c r="G11" s="307"/>
      <c r="H11" s="249"/>
      <c r="I11" s="249"/>
      <c r="J11" s="250"/>
      <c r="K11" s="251"/>
      <c r="L11" s="249"/>
      <c r="M11" s="230"/>
      <c r="N11" s="250"/>
      <c r="O11" s="230"/>
      <c r="P11" s="381">
        <f t="shared" si="0"/>
        <v>0</v>
      </c>
      <c r="Q11" s="382">
        <f t="shared" si="1"/>
        <v>0</v>
      </c>
      <c r="R11" s="249"/>
      <c r="S11" s="249"/>
      <c r="T11" s="249"/>
      <c r="U11" s="307"/>
    </row>
    <row r="12" spans="1:28" ht="15.75" x14ac:dyDescent="0.25">
      <c r="A12" s="678"/>
      <c r="B12" s="678"/>
      <c r="C12" s="307"/>
      <c r="D12" s="307"/>
      <c r="E12" s="307"/>
      <c r="F12" s="307"/>
      <c r="G12" s="307"/>
      <c r="H12" s="249"/>
      <c r="I12" s="249"/>
      <c r="J12" s="250"/>
      <c r="K12" s="251"/>
      <c r="L12" s="249"/>
      <c r="M12" s="230"/>
      <c r="N12" s="250"/>
      <c r="O12" s="230"/>
      <c r="P12" s="381">
        <f t="shared" si="0"/>
        <v>0</v>
      </c>
      <c r="Q12" s="382">
        <f t="shared" si="1"/>
        <v>0</v>
      </c>
      <c r="R12" s="249"/>
      <c r="S12" s="249"/>
      <c r="T12" s="249"/>
      <c r="U12" s="307"/>
    </row>
    <row r="13" spans="1:28" ht="15.75" x14ac:dyDescent="0.25">
      <c r="A13" s="678"/>
      <c r="B13" s="679"/>
      <c r="C13" s="307"/>
      <c r="D13" s="307"/>
      <c r="E13" s="307"/>
      <c r="F13" s="307"/>
      <c r="G13" s="307"/>
      <c r="H13" s="249"/>
      <c r="I13" s="249"/>
      <c r="J13" s="250"/>
      <c r="K13" s="251"/>
      <c r="L13" s="249"/>
      <c r="M13" s="230"/>
      <c r="N13" s="250"/>
      <c r="O13" s="230"/>
      <c r="P13" s="381">
        <f t="shared" si="0"/>
        <v>0</v>
      </c>
      <c r="Q13" s="382">
        <f t="shared" si="1"/>
        <v>0</v>
      </c>
      <c r="R13" s="249"/>
      <c r="S13" s="249"/>
      <c r="T13" s="249"/>
      <c r="U13" s="307"/>
    </row>
    <row r="14" spans="1:28" ht="15.75" x14ac:dyDescent="0.25">
      <c r="A14" s="678"/>
      <c r="B14" s="677" t="s">
        <v>1455</v>
      </c>
      <c r="C14" s="307"/>
      <c r="D14" s="307"/>
      <c r="E14" s="307"/>
      <c r="F14" s="307"/>
      <c r="G14" s="307"/>
      <c r="H14" s="249"/>
      <c r="I14" s="249"/>
      <c r="J14" s="250"/>
      <c r="K14" s="251"/>
      <c r="L14" s="249"/>
      <c r="M14" s="230"/>
      <c r="N14" s="250"/>
      <c r="O14" s="230"/>
      <c r="P14" s="381">
        <f t="shared" si="0"/>
        <v>0</v>
      </c>
      <c r="Q14" s="382">
        <f t="shared" si="1"/>
        <v>0</v>
      </c>
      <c r="R14" s="249"/>
      <c r="S14" s="249"/>
      <c r="T14" s="249"/>
      <c r="U14" s="307"/>
    </row>
    <row r="15" spans="1:28" ht="15.75" x14ac:dyDescent="0.25">
      <c r="A15" s="678"/>
      <c r="B15" s="678"/>
      <c r="C15" s="307"/>
      <c r="D15" s="307"/>
      <c r="E15" s="307"/>
      <c r="F15" s="307"/>
      <c r="G15" s="307"/>
      <c r="H15" s="249"/>
      <c r="I15" s="249"/>
      <c r="J15" s="250"/>
      <c r="K15" s="251"/>
      <c r="L15" s="249"/>
      <c r="M15" s="230"/>
      <c r="N15" s="250"/>
      <c r="O15" s="230"/>
      <c r="P15" s="381">
        <f t="shared" si="0"/>
        <v>0</v>
      </c>
      <c r="Q15" s="382">
        <f t="shared" si="1"/>
        <v>0</v>
      </c>
      <c r="R15" s="249"/>
      <c r="S15" s="249"/>
      <c r="T15" s="249"/>
      <c r="U15" s="307"/>
    </row>
    <row r="16" spans="1:28" ht="15.75" x14ac:dyDescent="0.25">
      <c r="A16" s="678"/>
      <c r="B16" s="678"/>
      <c r="C16" s="307"/>
      <c r="D16" s="307"/>
      <c r="E16" s="307"/>
      <c r="F16" s="307"/>
      <c r="G16" s="307"/>
      <c r="H16" s="249"/>
      <c r="I16" s="249"/>
      <c r="J16" s="250"/>
      <c r="K16" s="251"/>
      <c r="L16" s="249"/>
      <c r="M16" s="230"/>
      <c r="N16" s="250"/>
      <c r="O16" s="230"/>
      <c r="P16" s="381">
        <f t="shared" si="0"/>
        <v>0</v>
      </c>
      <c r="Q16" s="382">
        <f t="shared" si="1"/>
        <v>0</v>
      </c>
      <c r="R16" s="249"/>
      <c r="S16" s="249"/>
      <c r="T16" s="249"/>
      <c r="U16" s="307"/>
    </row>
    <row r="17" spans="1:21" ht="15.75" x14ac:dyDescent="0.25">
      <c r="A17" s="678"/>
      <c r="B17" s="678"/>
      <c r="C17" s="307"/>
      <c r="D17" s="307"/>
      <c r="E17" s="307"/>
      <c r="F17" s="307"/>
      <c r="G17" s="346"/>
      <c r="H17" s="249"/>
      <c r="I17" s="249"/>
      <c r="J17" s="249"/>
      <c r="K17" s="249"/>
      <c r="L17" s="249"/>
      <c r="M17" s="230"/>
      <c r="N17" s="249"/>
      <c r="O17" s="230"/>
      <c r="P17" s="381">
        <f t="shared" si="0"/>
        <v>0</v>
      </c>
      <c r="Q17" s="382">
        <f t="shared" si="1"/>
        <v>0</v>
      </c>
      <c r="R17" s="254"/>
      <c r="S17" s="254"/>
      <c r="T17" s="254"/>
      <c r="U17" s="307"/>
    </row>
    <row r="18" spans="1:21" ht="15.75" x14ac:dyDescent="0.25">
      <c r="A18" s="678"/>
      <c r="B18" s="678"/>
      <c r="C18" s="307"/>
      <c r="D18" s="307"/>
      <c r="E18" s="307"/>
      <c r="F18" s="307"/>
      <c r="G18" s="346"/>
      <c r="H18" s="249"/>
      <c r="I18" s="249"/>
      <c r="J18" s="249"/>
      <c r="K18" s="249"/>
      <c r="L18" s="249"/>
      <c r="M18" s="230"/>
      <c r="N18" s="249"/>
      <c r="O18" s="230"/>
      <c r="P18" s="381">
        <f t="shared" si="0"/>
        <v>0</v>
      </c>
      <c r="Q18" s="382">
        <f t="shared" si="1"/>
        <v>0</v>
      </c>
      <c r="R18" s="254"/>
      <c r="S18" s="254"/>
      <c r="T18" s="254"/>
      <c r="U18" s="307"/>
    </row>
    <row r="19" spans="1:21" ht="15.75" x14ac:dyDescent="0.25">
      <c r="A19" s="678"/>
      <c r="B19" s="679"/>
      <c r="C19" s="307"/>
      <c r="D19" s="307"/>
      <c r="E19" s="307"/>
      <c r="F19" s="307"/>
      <c r="G19" s="307"/>
      <c r="H19" s="249"/>
      <c r="I19" s="347"/>
      <c r="J19" s="249"/>
      <c r="K19" s="347"/>
      <c r="L19" s="249"/>
      <c r="M19" s="230"/>
      <c r="N19" s="249"/>
      <c r="O19" s="230"/>
      <c r="P19" s="381">
        <f t="shared" si="0"/>
        <v>0</v>
      </c>
      <c r="Q19" s="382">
        <f t="shared" si="1"/>
        <v>0</v>
      </c>
      <c r="R19" s="249"/>
      <c r="S19" s="249"/>
      <c r="T19" s="249"/>
      <c r="U19" s="307"/>
    </row>
    <row r="20" spans="1:21" ht="15.75" x14ac:dyDescent="0.25">
      <c r="A20" s="678"/>
      <c r="B20" s="677" t="s">
        <v>1456</v>
      </c>
      <c r="C20" s="307"/>
      <c r="D20" s="307"/>
      <c r="E20" s="307"/>
      <c r="F20" s="307"/>
      <c r="G20" s="307"/>
      <c r="H20" s="249"/>
      <c r="I20" s="347"/>
      <c r="J20" s="249"/>
      <c r="K20" s="347"/>
      <c r="L20" s="249"/>
      <c r="M20" s="230"/>
      <c r="N20" s="249"/>
      <c r="O20" s="230"/>
      <c r="P20" s="381">
        <f t="shared" si="0"/>
        <v>0</v>
      </c>
      <c r="Q20" s="382">
        <f t="shared" si="1"/>
        <v>0</v>
      </c>
      <c r="R20" s="249"/>
      <c r="S20" s="249"/>
      <c r="T20" s="249"/>
      <c r="U20" s="307"/>
    </row>
    <row r="21" spans="1:21" ht="15.75" x14ac:dyDescent="0.25">
      <c r="A21" s="678"/>
      <c r="B21" s="678"/>
      <c r="C21" s="307"/>
      <c r="D21" s="307"/>
      <c r="E21" s="307"/>
      <c r="F21" s="307"/>
      <c r="G21" s="249"/>
      <c r="H21" s="250"/>
      <c r="I21" s="249"/>
      <c r="J21" s="250"/>
      <c r="K21" s="249"/>
      <c r="L21" s="250"/>
      <c r="M21" s="230"/>
      <c r="N21" s="250"/>
      <c r="O21" s="230"/>
      <c r="P21" s="381">
        <f t="shared" si="0"/>
        <v>0</v>
      </c>
      <c r="Q21" s="382">
        <f t="shared" si="1"/>
        <v>0</v>
      </c>
      <c r="R21" s="249"/>
      <c r="S21" s="249"/>
      <c r="T21" s="249"/>
      <c r="U21" s="249"/>
    </row>
    <row r="22" spans="1:21" ht="15.75" x14ac:dyDescent="0.25">
      <c r="A22" s="678"/>
      <c r="B22" s="678"/>
      <c r="C22" s="307"/>
      <c r="D22" s="307"/>
      <c r="E22" s="307"/>
      <c r="F22" s="307"/>
      <c r="G22" s="249"/>
      <c r="H22" s="250"/>
      <c r="I22" s="249"/>
      <c r="J22" s="250"/>
      <c r="K22" s="249"/>
      <c r="L22" s="250"/>
      <c r="M22" s="230"/>
      <c r="N22" s="250"/>
      <c r="O22" s="230"/>
      <c r="P22" s="381">
        <f t="shared" si="0"/>
        <v>0</v>
      </c>
      <c r="Q22" s="382">
        <f t="shared" si="1"/>
        <v>0</v>
      </c>
      <c r="R22" s="249"/>
      <c r="S22" s="249"/>
      <c r="T22" s="249"/>
      <c r="U22" s="249"/>
    </row>
    <row r="23" spans="1:21" ht="15.75" x14ac:dyDescent="0.25">
      <c r="A23" s="678"/>
      <c r="B23" s="678"/>
      <c r="C23" s="307"/>
      <c r="D23" s="307"/>
      <c r="E23" s="307"/>
      <c r="F23" s="307"/>
      <c r="G23" s="249"/>
      <c r="H23" s="250"/>
      <c r="I23" s="249"/>
      <c r="J23" s="250"/>
      <c r="K23" s="249"/>
      <c r="L23" s="250"/>
      <c r="M23" s="230"/>
      <c r="N23" s="250"/>
      <c r="O23" s="230"/>
      <c r="P23" s="381">
        <f t="shared" si="0"/>
        <v>0</v>
      </c>
      <c r="Q23" s="382">
        <f t="shared" si="1"/>
        <v>0</v>
      </c>
      <c r="R23" s="249"/>
      <c r="S23" s="249"/>
      <c r="T23" s="249"/>
      <c r="U23" s="249"/>
    </row>
    <row r="24" spans="1:21" ht="15.75" x14ac:dyDescent="0.25">
      <c r="A24" s="678"/>
      <c r="B24" s="678"/>
      <c r="C24" s="307"/>
      <c r="D24" s="307"/>
      <c r="E24" s="307"/>
      <c r="F24" s="307"/>
      <c r="G24" s="249"/>
      <c r="H24" s="250"/>
      <c r="I24" s="249"/>
      <c r="J24" s="250"/>
      <c r="K24" s="249"/>
      <c r="L24" s="250"/>
      <c r="M24" s="230"/>
      <c r="N24" s="250"/>
      <c r="O24" s="230"/>
      <c r="P24" s="381">
        <f t="shared" si="0"/>
        <v>0</v>
      </c>
      <c r="Q24" s="382">
        <f t="shared" si="1"/>
        <v>0</v>
      </c>
      <c r="R24" s="249"/>
      <c r="S24" s="249"/>
      <c r="T24" s="249"/>
      <c r="U24" s="249"/>
    </row>
    <row r="25" spans="1:21" ht="15.75" x14ac:dyDescent="0.25">
      <c r="A25" s="678"/>
      <c r="B25" s="678"/>
      <c r="C25" s="307"/>
      <c r="D25" s="307"/>
      <c r="E25" s="307"/>
      <c r="F25" s="307"/>
      <c r="G25" s="249"/>
      <c r="H25" s="250"/>
      <c r="I25" s="249"/>
      <c r="J25" s="250"/>
      <c r="K25" s="249"/>
      <c r="L25" s="250"/>
      <c r="M25" s="230"/>
      <c r="N25" s="250"/>
      <c r="O25" s="230"/>
      <c r="P25" s="381">
        <f t="shared" si="0"/>
        <v>0</v>
      </c>
      <c r="Q25" s="382">
        <f t="shared" si="1"/>
        <v>0</v>
      </c>
      <c r="R25" s="249"/>
      <c r="S25" s="249"/>
      <c r="T25" s="249"/>
      <c r="U25" s="249"/>
    </row>
    <row r="26" spans="1:21" ht="15.75" x14ac:dyDescent="0.25">
      <c r="A26" s="678"/>
      <c r="B26" s="678"/>
      <c r="C26" s="248"/>
      <c r="D26" s="248"/>
      <c r="E26" s="307"/>
      <c r="F26" s="307"/>
      <c r="G26" s="307"/>
      <c r="H26" s="250"/>
      <c r="I26" s="253"/>
      <c r="J26" s="250"/>
      <c r="K26" s="253"/>
      <c r="L26" s="250"/>
      <c r="M26" s="230"/>
      <c r="N26" s="250"/>
      <c r="O26" s="230"/>
      <c r="P26" s="381">
        <f t="shared" si="0"/>
        <v>0</v>
      </c>
      <c r="Q26" s="382">
        <f t="shared" si="1"/>
        <v>0</v>
      </c>
      <c r="R26" s="249"/>
      <c r="S26" s="249"/>
      <c r="T26" s="249"/>
      <c r="U26" s="307"/>
    </row>
    <row r="27" spans="1:21" ht="15.75" x14ac:dyDescent="0.25">
      <c r="A27" s="678"/>
      <c r="B27" s="679"/>
      <c r="C27" s="248"/>
      <c r="D27" s="248"/>
      <c r="E27" s="307"/>
      <c r="F27" s="307"/>
      <c r="G27" s="277"/>
      <c r="H27" s="250"/>
      <c r="I27" s="249"/>
      <c r="J27" s="250"/>
      <c r="K27" s="249"/>
      <c r="L27" s="250"/>
      <c r="M27" s="230"/>
      <c r="N27" s="250"/>
      <c r="O27" s="230"/>
      <c r="P27" s="381">
        <f t="shared" si="0"/>
        <v>0</v>
      </c>
      <c r="Q27" s="382">
        <f t="shared" si="1"/>
        <v>0</v>
      </c>
      <c r="R27" s="249"/>
      <c r="S27" s="249"/>
      <c r="T27" s="249"/>
      <c r="U27" s="307"/>
    </row>
    <row r="28" spans="1:21" ht="15.75" customHeight="1" x14ac:dyDescent="0.25">
      <c r="A28" s="678"/>
      <c r="B28" s="680" t="s">
        <v>1505</v>
      </c>
      <c r="C28" s="248"/>
      <c r="D28" s="248"/>
      <c r="E28" s="307"/>
      <c r="F28" s="307"/>
      <c r="G28" s="307"/>
      <c r="H28" s="249"/>
      <c r="I28" s="249"/>
      <c r="J28" s="205"/>
      <c r="K28" s="249"/>
      <c r="L28" s="249"/>
      <c r="M28" s="230"/>
      <c r="N28" s="249"/>
      <c r="O28" s="230"/>
      <c r="P28" s="381">
        <f t="shared" si="0"/>
        <v>0</v>
      </c>
      <c r="Q28" s="382">
        <f t="shared" si="1"/>
        <v>0</v>
      </c>
      <c r="R28" s="249"/>
      <c r="S28" s="249"/>
      <c r="T28" s="249"/>
      <c r="U28" s="307"/>
    </row>
    <row r="29" spans="1:21" ht="15.75" x14ac:dyDescent="0.25">
      <c r="A29" s="678"/>
      <c r="B29" s="680"/>
      <c r="C29" s="248"/>
      <c r="D29" s="248"/>
      <c r="E29" s="307"/>
      <c r="F29" s="307"/>
      <c r="G29" s="307"/>
      <c r="H29" s="249"/>
      <c r="I29" s="249"/>
      <c r="J29" s="205"/>
      <c r="K29" s="249"/>
      <c r="L29" s="249"/>
      <c r="M29" s="230"/>
      <c r="N29" s="249"/>
      <c r="O29" s="230"/>
      <c r="P29" s="381">
        <f t="shared" si="0"/>
        <v>0</v>
      </c>
      <c r="Q29" s="382">
        <f t="shared" si="1"/>
        <v>0</v>
      </c>
      <c r="R29" s="249"/>
      <c r="S29" s="249"/>
      <c r="T29" s="249"/>
      <c r="U29" s="307"/>
    </row>
    <row r="30" spans="1:21" ht="15.75" x14ac:dyDescent="0.25">
      <c r="A30" s="678"/>
      <c r="B30" s="680"/>
      <c r="C30" s="248"/>
      <c r="D30" s="248"/>
      <c r="E30" s="307"/>
      <c r="F30" s="307"/>
      <c r="G30" s="307"/>
      <c r="H30" s="249"/>
      <c r="I30" s="249"/>
      <c r="J30" s="205"/>
      <c r="K30" s="249"/>
      <c r="L30" s="249"/>
      <c r="M30" s="230"/>
      <c r="N30" s="249"/>
      <c r="O30" s="230"/>
      <c r="P30" s="381">
        <f t="shared" si="0"/>
        <v>0</v>
      </c>
      <c r="Q30" s="382">
        <f t="shared" si="1"/>
        <v>0</v>
      </c>
      <c r="R30" s="249"/>
      <c r="S30" s="249"/>
      <c r="T30" s="249"/>
      <c r="U30" s="307"/>
    </row>
    <row r="31" spans="1:21" ht="15.75" x14ac:dyDescent="0.25">
      <c r="A31" s="678"/>
      <c r="B31" s="680"/>
      <c r="C31" s="248"/>
      <c r="D31" s="248"/>
      <c r="E31" s="307"/>
      <c r="F31" s="307"/>
      <c r="G31" s="307"/>
      <c r="H31" s="249"/>
      <c r="I31" s="249"/>
      <c r="J31" s="205"/>
      <c r="K31" s="249"/>
      <c r="L31" s="249"/>
      <c r="M31" s="230"/>
      <c r="N31" s="249"/>
      <c r="O31" s="230"/>
      <c r="P31" s="381"/>
      <c r="Q31" s="382"/>
      <c r="R31" s="249"/>
      <c r="S31" s="249"/>
      <c r="T31" s="249"/>
      <c r="U31" s="307"/>
    </row>
    <row r="32" spans="1:21" ht="15.75" x14ac:dyDescent="0.25">
      <c r="A32" s="678"/>
      <c r="B32" s="680"/>
      <c r="C32" s="248"/>
      <c r="D32" s="248"/>
      <c r="E32" s="307"/>
      <c r="F32" s="307"/>
      <c r="G32" s="307"/>
      <c r="H32" s="249"/>
      <c r="I32" s="249"/>
      <c r="J32" s="205"/>
      <c r="K32" s="249"/>
      <c r="L32" s="249"/>
      <c r="M32" s="230"/>
      <c r="N32" s="249"/>
      <c r="O32" s="230"/>
      <c r="P32" s="381"/>
      <c r="Q32" s="382"/>
      <c r="R32" s="249"/>
      <c r="S32" s="249"/>
      <c r="T32" s="249"/>
      <c r="U32" s="307"/>
    </row>
    <row r="33" spans="1:21" ht="15.75" x14ac:dyDescent="0.25">
      <c r="A33" s="678"/>
      <c r="B33" s="680"/>
      <c r="C33" s="248"/>
      <c r="D33" s="248"/>
      <c r="E33" s="307"/>
      <c r="F33" s="307"/>
      <c r="G33" s="307"/>
      <c r="H33" s="249"/>
      <c r="I33" s="249"/>
      <c r="J33" s="205"/>
      <c r="K33" s="249"/>
      <c r="L33" s="249"/>
      <c r="M33" s="230"/>
      <c r="N33" s="249"/>
      <c r="O33" s="230"/>
      <c r="P33" s="381">
        <f t="shared" si="0"/>
        <v>0</v>
      </c>
      <c r="Q33" s="382">
        <f t="shared" si="1"/>
        <v>0</v>
      </c>
      <c r="R33" s="249"/>
      <c r="S33" s="249"/>
      <c r="T33" s="249"/>
      <c r="U33" s="307"/>
    </row>
    <row r="34" spans="1:21" ht="15.75" x14ac:dyDescent="0.25">
      <c r="A34" s="678"/>
      <c r="B34" s="680"/>
      <c r="C34" s="248"/>
      <c r="D34" s="248"/>
      <c r="E34" s="307"/>
      <c r="F34" s="307"/>
      <c r="G34" s="307"/>
      <c r="H34" s="249"/>
      <c r="I34" s="249"/>
      <c r="J34" s="205"/>
      <c r="K34" s="249"/>
      <c r="L34" s="249"/>
      <c r="M34" s="230"/>
      <c r="N34" s="249"/>
      <c r="O34" s="230"/>
      <c r="P34" s="381">
        <f t="shared" si="0"/>
        <v>0</v>
      </c>
      <c r="Q34" s="382">
        <f t="shared" si="1"/>
        <v>0</v>
      </c>
      <c r="R34" s="249"/>
      <c r="S34" s="249"/>
      <c r="T34" s="249"/>
      <c r="U34" s="307"/>
    </row>
    <row r="35" spans="1:21" ht="15.75" x14ac:dyDescent="0.25">
      <c r="A35" s="678"/>
      <c r="B35" s="680"/>
      <c r="C35" s="248"/>
      <c r="D35" s="248"/>
      <c r="E35" s="307"/>
      <c r="F35" s="307"/>
      <c r="G35" s="307"/>
      <c r="H35" s="249"/>
      <c r="I35" s="249"/>
      <c r="J35" s="205"/>
      <c r="K35" s="249"/>
      <c r="L35" s="249"/>
      <c r="M35" s="230"/>
      <c r="N35" s="249"/>
      <c r="O35" s="230"/>
      <c r="P35" s="381">
        <f t="shared" si="0"/>
        <v>0</v>
      </c>
      <c r="Q35" s="382">
        <f t="shared" si="1"/>
        <v>0</v>
      </c>
      <c r="R35" s="249"/>
      <c r="S35" s="249"/>
      <c r="T35" s="249"/>
      <c r="U35" s="307"/>
    </row>
    <row r="36" spans="1:21" ht="15.75" x14ac:dyDescent="0.25">
      <c r="A36" s="678"/>
      <c r="B36" s="680"/>
      <c r="C36" s="248"/>
      <c r="D36" s="248"/>
      <c r="E36" s="307"/>
      <c r="F36" s="307"/>
      <c r="G36" s="307"/>
      <c r="H36" s="249"/>
      <c r="I36" s="249"/>
      <c r="J36" s="205"/>
      <c r="K36" s="249"/>
      <c r="L36" s="249"/>
      <c r="M36" s="230"/>
      <c r="N36" s="249"/>
      <c r="O36" s="230"/>
      <c r="P36" s="381">
        <f t="shared" si="0"/>
        <v>0</v>
      </c>
      <c r="Q36" s="382">
        <f t="shared" si="1"/>
        <v>0</v>
      </c>
      <c r="R36" s="249"/>
      <c r="S36" s="249"/>
      <c r="T36" s="249"/>
      <c r="U36" s="307"/>
    </row>
    <row r="37" spans="1:21" ht="15.75" x14ac:dyDescent="0.25">
      <c r="A37" s="678"/>
      <c r="B37" s="680"/>
      <c r="C37" s="248"/>
      <c r="D37" s="248"/>
      <c r="E37" s="307"/>
      <c r="F37" s="307"/>
      <c r="G37" s="307"/>
      <c r="H37" s="249"/>
      <c r="I37" s="249"/>
      <c r="J37" s="205"/>
      <c r="K37" s="249"/>
      <c r="L37" s="249"/>
      <c r="M37" s="230"/>
      <c r="N37" s="249"/>
      <c r="O37" s="230"/>
      <c r="P37" s="381">
        <f t="shared" si="0"/>
        <v>0</v>
      </c>
      <c r="Q37" s="382">
        <f t="shared" si="1"/>
        <v>0</v>
      </c>
      <c r="R37" s="249"/>
      <c r="S37" s="249"/>
      <c r="T37" s="249"/>
      <c r="U37" s="307"/>
    </row>
    <row r="38" spans="1:21" ht="15.75" x14ac:dyDescent="0.25">
      <c r="A38" s="678"/>
      <c r="B38" s="680"/>
      <c r="C38" s="248"/>
      <c r="D38" s="248"/>
      <c r="E38" s="307"/>
      <c r="F38" s="307"/>
      <c r="G38" s="307"/>
      <c r="H38" s="249"/>
      <c r="I38" s="249"/>
      <c r="J38" s="205"/>
      <c r="K38" s="249"/>
      <c r="L38" s="249"/>
      <c r="M38" s="230"/>
      <c r="N38" s="249"/>
      <c r="O38" s="230"/>
      <c r="P38" s="381">
        <f t="shared" si="0"/>
        <v>0</v>
      </c>
      <c r="Q38" s="382">
        <f t="shared" si="1"/>
        <v>0</v>
      </c>
      <c r="R38" s="249"/>
      <c r="S38" s="249"/>
      <c r="T38" s="249"/>
      <c r="U38" s="307"/>
    </row>
    <row r="39" spans="1:21" ht="15.75" x14ac:dyDescent="0.25">
      <c r="A39" s="678"/>
      <c r="B39" s="680" t="s">
        <v>1457</v>
      </c>
      <c r="C39" s="248"/>
      <c r="D39" s="248"/>
      <c r="E39" s="307"/>
      <c r="F39" s="307"/>
      <c r="G39" s="307"/>
      <c r="H39" s="249"/>
      <c r="I39" s="249"/>
      <c r="J39" s="205"/>
      <c r="K39" s="249"/>
      <c r="L39" s="249"/>
      <c r="M39" s="230"/>
      <c r="N39" s="249"/>
      <c r="O39" s="230"/>
      <c r="P39" s="381">
        <f t="shared" si="0"/>
        <v>0</v>
      </c>
      <c r="Q39" s="382">
        <f t="shared" si="1"/>
        <v>0</v>
      </c>
      <c r="R39" s="249"/>
      <c r="S39" s="249"/>
      <c r="T39" s="249"/>
      <c r="U39" s="307"/>
    </row>
    <row r="40" spans="1:21" ht="15.75" x14ac:dyDescent="0.25">
      <c r="A40" s="678"/>
      <c r="B40" s="680"/>
      <c r="C40" s="307"/>
      <c r="D40" s="307"/>
      <c r="E40" s="307"/>
      <c r="F40" s="307"/>
      <c r="G40" s="307"/>
      <c r="H40" s="249"/>
      <c r="I40" s="249"/>
      <c r="J40" s="205"/>
      <c r="K40" s="249"/>
      <c r="L40" s="249"/>
      <c r="M40" s="230"/>
      <c r="N40" s="249"/>
      <c r="O40" s="230"/>
      <c r="P40" s="381">
        <f t="shared" si="0"/>
        <v>0</v>
      </c>
      <c r="Q40" s="382">
        <f t="shared" si="1"/>
        <v>0</v>
      </c>
      <c r="R40" s="249"/>
      <c r="S40" s="249"/>
      <c r="T40" s="249"/>
      <c r="U40" s="307"/>
    </row>
    <row r="41" spans="1:21" ht="15.75" x14ac:dyDescent="0.25">
      <c r="A41" s="678"/>
      <c r="B41" s="680"/>
      <c r="C41" s="307"/>
      <c r="D41" s="307"/>
      <c r="E41" s="307"/>
      <c r="F41" s="307"/>
      <c r="G41" s="307"/>
      <c r="H41" s="249"/>
      <c r="I41" s="249"/>
      <c r="J41" s="205"/>
      <c r="K41" s="249"/>
      <c r="L41" s="249"/>
      <c r="M41" s="230"/>
      <c r="N41" s="249"/>
      <c r="O41" s="230"/>
      <c r="P41" s="381">
        <f t="shared" si="0"/>
        <v>0</v>
      </c>
      <c r="Q41" s="382">
        <f t="shared" si="1"/>
        <v>0</v>
      </c>
      <c r="R41" s="249"/>
      <c r="S41" s="249"/>
      <c r="T41" s="249"/>
      <c r="U41" s="307"/>
    </row>
    <row r="42" spans="1:21" ht="15.75" x14ac:dyDescent="0.25">
      <c r="A42" s="678"/>
      <c r="B42" s="680"/>
      <c r="C42" s="307"/>
      <c r="D42" s="307"/>
      <c r="E42" s="307"/>
      <c r="F42" s="307"/>
      <c r="G42" s="307"/>
      <c r="H42" s="249"/>
      <c r="I42" s="249"/>
      <c r="J42" s="205"/>
      <c r="K42" s="249"/>
      <c r="L42" s="249"/>
      <c r="M42" s="230"/>
      <c r="N42" s="249"/>
      <c r="O42" s="230"/>
      <c r="P42" s="381">
        <f t="shared" si="0"/>
        <v>0</v>
      </c>
      <c r="Q42" s="382">
        <f t="shared" si="1"/>
        <v>0</v>
      </c>
      <c r="R42" s="249"/>
      <c r="S42" s="249"/>
      <c r="T42" s="249"/>
      <c r="U42" s="307"/>
    </row>
    <row r="43" spans="1:21" ht="15.75" x14ac:dyDescent="0.25">
      <c r="A43" s="678"/>
      <c r="B43" s="680"/>
      <c r="C43" s="307"/>
      <c r="D43" s="307"/>
      <c r="E43" s="307"/>
      <c r="F43" s="307"/>
      <c r="G43" s="307"/>
      <c r="H43" s="249"/>
      <c r="I43" s="249"/>
      <c r="J43" s="205"/>
      <c r="K43" s="249"/>
      <c r="L43" s="249"/>
      <c r="M43" s="230"/>
      <c r="N43" s="249"/>
      <c r="O43" s="230"/>
      <c r="P43" s="381">
        <f t="shared" si="0"/>
        <v>0</v>
      </c>
      <c r="Q43" s="382">
        <f t="shared" si="1"/>
        <v>0</v>
      </c>
      <c r="R43" s="249"/>
      <c r="S43" s="249"/>
      <c r="T43" s="249"/>
      <c r="U43" s="307"/>
    </row>
    <row r="44" spans="1:21" ht="15.75" x14ac:dyDescent="0.25">
      <c r="A44" s="678"/>
      <c r="B44" s="680"/>
      <c r="C44" s="307"/>
      <c r="D44" s="307"/>
      <c r="E44" s="307"/>
      <c r="F44" s="307"/>
      <c r="G44" s="307"/>
      <c r="H44" s="249"/>
      <c r="I44" s="249"/>
      <c r="J44" s="205"/>
      <c r="K44" s="249"/>
      <c r="L44" s="249"/>
      <c r="M44" s="230"/>
      <c r="N44" s="249"/>
      <c r="O44" s="230"/>
      <c r="P44" s="381">
        <f t="shared" si="0"/>
        <v>0</v>
      </c>
      <c r="Q44" s="382">
        <f t="shared" si="1"/>
        <v>0</v>
      </c>
      <c r="R44" s="249"/>
      <c r="S44" s="249"/>
      <c r="T44" s="249"/>
      <c r="U44" s="307"/>
    </row>
    <row r="45" spans="1:21" ht="15.75" x14ac:dyDescent="0.25">
      <c r="A45" s="678"/>
      <c r="B45" s="680"/>
      <c r="C45" s="307"/>
      <c r="D45" s="307"/>
      <c r="E45" s="307"/>
      <c r="F45" s="307"/>
      <c r="G45" s="307"/>
      <c r="H45" s="249"/>
      <c r="I45" s="249"/>
      <c r="J45" s="205"/>
      <c r="K45" s="249"/>
      <c r="L45" s="249"/>
      <c r="M45" s="230"/>
      <c r="N45" s="249"/>
      <c r="O45" s="230"/>
      <c r="P45" s="381">
        <f t="shared" si="0"/>
        <v>0</v>
      </c>
      <c r="Q45" s="382">
        <f t="shared" si="1"/>
        <v>0</v>
      </c>
      <c r="R45" s="249"/>
      <c r="S45" s="249"/>
      <c r="T45" s="249"/>
      <c r="U45" s="307"/>
    </row>
    <row r="46" spans="1:21" ht="15.75" x14ac:dyDescent="0.25">
      <c r="A46" s="678"/>
      <c r="B46" s="680"/>
      <c r="C46" s="307"/>
      <c r="D46" s="307"/>
      <c r="E46" s="307"/>
      <c r="F46" s="307"/>
      <c r="G46" s="307"/>
      <c r="H46" s="249"/>
      <c r="I46" s="249"/>
      <c r="J46" s="205"/>
      <c r="K46" s="249"/>
      <c r="L46" s="249"/>
      <c r="M46" s="230"/>
      <c r="N46" s="249"/>
      <c r="O46" s="230"/>
      <c r="P46" s="381">
        <f t="shared" si="0"/>
        <v>0</v>
      </c>
      <c r="Q46" s="382">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4"/>
      <c r="Q48" s="384"/>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4"/>
      <c r="Q49" s="384"/>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4"/>
      <c r="Q50" s="384"/>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4"/>
      <c r="Q51" s="384"/>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4"/>
      <c r="Q52" s="384"/>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4"/>
      <c r="Q53" s="384"/>
      <c r="R53" s="258"/>
      <c r="S53" s="258"/>
      <c r="T53" s="258"/>
      <c r="U53" s="258"/>
    </row>
    <row r="54" spans="1:21" ht="15" x14ac:dyDescent="0.25">
      <c r="C54" s="507"/>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09" t="s">
        <v>1579</v>
      </c>
      <c r="N1" s="509" t="s">
        <v>1578</v>
      </c>
      <c r="O1" s="509" t="s">
        <v>1577</v>
      </c>
      <c r="P1" s="509" t="s">
        <v>1576</v>
      </c>
      <c r="Q1" s="509" t="s">
        <v>1575</v>
      </c>
      <c r="R1" s="509" t="s">
        <v>1574</v>
      </c>
      <c r="S1" s="509" t="s">
        <v>1573</v>
      </c>
      <c r="T1" s="509" t="s">
        <v>1572</v>
      </c>
      <c r="U1" s="509" t="s">
        <v>1571</v>
      </c>
      <c r="V1" s="509" t="s">
        <v>1556</v>
      </c>
      <c r="W1" s="509" t="s">
        <v>1557</v>
      </c>
      <c r="X1" s="509" t="s">
        <v>1558</v>
      </c>
      <c r="Y1" s="509" t="s">
        <v>1559</v>
      </c>
      <c r="Z1" s="509" t="s">
        <v>1560</v>
      </c>
      <c r="AA1" s="509" t="s">
        <v>1561</v>
      </c>
      <c r="AB1" s="509" t="s">
        <v>1562</v>
      </c>
      <c r="AC1" s="509" t="s">
        <v>1563</v>
      </c>
      <c r="AD1" s="509" t="s">
        <v>1564</v>
      </c>
      <c r="AE1" s="509" t="s">
        <v>1565</v>
      </c>
      <c r="AF1" s="509" t="s">
        <v>1566</v>
      </c>
      <c r="AG1" s="509" t="s">
        <v>1567</v>
      </c>
      <c r="AH1" s="509" t="s">
        <v>1568</v>
      </c>
      <c r="AI1" s="509" t="s">
        <v>1569</v>
      </c>
      <c r="AJ1" s="509"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1"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656" t="s">
        <v>96</v>
      </c>
      <c r="B5" s="655" t="s">
        <v>110</v>
      </c>
      <c r="C5" s="658" t="s">
        <v>1537</v>
      </c>
      <c r="D5" s="658" t="s">
        <v>1538</v>
      </c>
      <c r="E5" s="658" t="s">
        <v>86</v>
      </c>
      <c r="F5" s="658" t="s">
        <v>391</v>
      </c>
      <c r="G5" s="658" t="s">
        <v>87</v>
      </c>
      <c r="H5" s="661" t="s">
        <v>99</v>
      </c>
      <c r="I5" s="667"/>
      <c r="J5" s="667"/>
      <c r="K5" s="667"/>
      <c r="L5" s="667"/>
      <c r="M5" s="667"/>
      <c r="N5" s="667"/>
      <c r="O5" s="662"/>
      <c r="P5" s="663" t="s">
        <v>100</v>
      </c>
      <c r="Q5" s="664"/>
      <c r="R5" s="655" t="s">
        <v>102</v>
      </c>
      <c r="S5" s="655" t="s">
        <v>109</v>
      </c>
      <c r="T5" s="655" t="s">
        <v>108</v>
      </c>
      <c r="U5" s="652" t="s">
        <v>88</v>
      </c>
    </row>
    <row r="6" spans="1:36" s="66" customFormat="1" ht="15" customHeight="1" x14ac:dyDescent="0.25">
      <c r="A6" s="656"/>
      <c r="B6" s="656"/>
      <c r="C6" s="659"/>
      <c r="D6" s="659"/>
      <c r="E6" s="659"/>
      <c r="F6" s="659"/>
      <c r="G6" s="659"/>
      <c r="H6" s="661" t="s">
        <v>103</v>
      </c>
      <c r="I6" s="662"/>
      <c r="J6" s="661" t="s">
        <v>104</v>
      </c>
      <c r="K6" s="662"/>
      <c r="L6" s="661" t="s">
        <v>105</v>
      </c>
      <c r="M6" s="662"/>
      <c r="N6" s="661" t="s">
        <v>106</v>
      </c>
      <c r="O6" s="662"/>
      <c r="P6" s="665"/>
      <c r="Q6" s="666"/>
      <c r="R6" s="656"/>
      <c r="S6" s="656"/>
      <c r="T6" s="656"/>
      <c r="U6" s="653"/>
    </row>
    <row r="7" spans="1:36" s="66" customFormat="1" ht="24" customHeight="1" x14ac:dyDescent="0.25">
      <c r="A7" s="657"/>
      <c r="B7" s="657"/>
      <c r="C7" s="660"/>
      <c r="D7" s="660"/>
      <c r="E7" s="660"/>
      <c r="F7" s="660"/>
      <c r="G7" s="660"/>
      <c r="H7" s="439" t="s">
        <v>107</v>
      </c>
      <c r="I7" s="439" t="s">
        <v>12</v>
      </c>
      <c r="J7" s="439" t="s">
        <v>107</v>
      </c>
      <c r="K7" s="439" t="s">
        <v>12</v>
      </c>
      <c r="L7" s="439" t="s">
        <v>107</v>
      </c>
      <c r="M7" s="439" t="s">
        <v>12</v>
      </c>
      <c r="N7" s="439" t="s">
        <v>107</v>
      </c>
      <c r="O7" s="439" t="s">
        <v>12</v>
      </c>
      <c r="P7" s="439" t="s">
        <v>107</v>
      </c>
      <c r="Q7" s="439" t="s">
        <v>12</v>
      </c>
      <c r="R7" s="657"/>
      <c r="S7" s="657"/>
      <c r="T7" s="657"/>
      <c r="U7" s="654"/>
    </row>
    <row r="8" spans="1:36" ht="15.75" customHeight="1" x14ac:dyDescent="0.25">
      <c r="A8" s="440"/>
      <c r="B8" s="441"/>
      <c r="C8" s="442"/>
      <c r="D8" s="442"/>
      <c r="E8" s="442"/>
      <c r="F8" s="443"/>
      <c r="G8" s="442"/>
      <c r="H8" s="444"/>
      <c r="I8" s="444"/>
      <c r="J8" s="444"/>
      <c r="K8" s="444"/>
      <c r="L8" s="444"/>
      <c r="M8" s="444"/>
      <c r="N8" s="444"/>
      <c r="O8" s="444"/>
      <c r="P8" s="444"/>
      <c r="Q8" s="444"/>
      <c r="R8" s="445"/>
      <c r="S8" s="445"/>
      <c r="T8" s="445"/>
      <c r="U8" s="446"/>
    </row>
    <row r="9" spans="1:36" ht="15.75" x14ac:dyDescent="0.25">
      <c r="A9" s="681" t="s">
        <v>1460</v>
      </c>
      <c r="B9" s="680" t="s">
        <v>1458</v>
      </c>
      <c r="C9" s="307"/>
      <c r="D9" s="307"/>
      <c r="E9" s="249"/>
      <c r="F9" s="307"/>
      <c r="G9" s="307"/>
      <c r="H9" s="250"/>
      <c r="I9" s="349"/>
      <c r="J9" s="351"/>
      <c r="K9" s="349"/>
      <c r="L9" s="351"/>
      <c r="M9" s="349"/>
      <c r="N9" s="351"/>
      <c r="O9" s="349"/>
      <c r="P9" s="386">
        <f t="shared" ref="P9:P40" si="0">H9+J9+L9+N9</f>
        <v>0</v>
      </c>
      <c r="Q9" s="387">
        <f t="shared" ref="Q9:Q40" si="1">I9+K9+M9+O9</f>
        <v>0</v>
      </c>
      <c r="R9" s="349"/>
      <c r="S9" s="249"/>
      <c r="T9" s="249"/>
      <c r="U9" s="249"/>
    </row>
    <row r="10" spans="1:36" ht="15.75" x14ac:dyDescent="0.25">
      <c r="A10" s="682"/>
      <c r="B10" s="680"/>
      <c r="C10" s="307"/>
      <c r="D10" s="307"/>
      <c r="E10" s="249"/>
      <c r="F10" s="307"/>
      <c r="G10" s="307"/>
      <c r="H10" s="250"/>
      <c r="I10" s="349"/>
      <c r="J10" s="351"/>
      <c r="K10" s="349"/>
      <c r="L10" s="351"/>
      <c r="M10" s="349"/>
      <c r="N10" s="351"/>
      <c r="O10" s="349"/>
      <c r="P10" s="386">
        <f t="shared" si="0"/>
        <v>0</v>
      </c>
      <c r="Q10" s="387">
        <f t="shared" si="1"/>
        <v>0</v>
      </c>
      <c r="R10" s="349"/>
      <c r="S10" s="249"/>
      <c r="T10" s="249"/>
      <c r="U10" s="249"/>
    </row>
    <row r="11" spans="1:36" ht="15.75" x14ac:dyDescent="0.25">
      <c r="A11" s="682"/>
      <c r="B11" s="680"/>
      <c r="C11" s="307"/>
      <c r="D11" s="307"/>
      <c r="E11" s="249"/>
      <c r="F11" s="307"/>
      <c r="G11" s="307"/>
      <c r="H11" s="250"/>
      <c r="I11" s="349"/>
      <c r="J11" s="351"/>
      <c r="K11" s="349"/>
      <c r="L11" s="351"/>
      <c r="M11" s="349"/>
      <c r="N11" s="351"/>
      <c r="O11" s="349"/>
      <c r="P11" s="386">
        <f t="shared" si="0"/>
        <v>0</v>
      </c>
      <c r="Q11" s="387">
        <f t="shared" si="1"/>
        <v>0</v>
      </c>
      <c r="R11" s="349"/>
      <c r="S11" s="249"/>
      <c r="T11" s="249"/>
      <c r="U11" s="249"/>
    </row>
    <row r="12" spans="1:36" ht="15.75" x14ac:dyDescent="0.25">
      <c r="A12" s="682"/>
      <c r="B12" s="680"/>
      <c r="C12" s="307"/>
      <c r="D12" s="307"/>
      <c r="E12" s="249"/>
      <c r="F12" s="307"/>
      <c r="G12" s="307"/>
      <c r="H12" s="250"/>
      <c r="I12" s="349"/>
      <c r="J12" s="351"/>
      <c r="K12" s="349"/>
      <c r="L12" s="351"/>
      <c r="M12" s="349"/>
      <c r="N12" s="351"/>
      <c r="O12" s="349"/>
      <c r="P12" s="386">
        <f t="shared" si="0"/>
        <v>0</v>
      </c>
      <c r="Q12" s="387">
        <f t="shared" si="1"/>
        <v>0</v>
      </c>
      <c r="R12" s="349"/>
      <c r="S12" s="249"/>
      <c r="T12" s="249"/>
      <c r="U12" s="249"/>
    </row>
    <row r="13" spans="1:36" ht="15.75" x14ac:dyDescent="0.25">
      <c r="A13" s="682"/>
      <c r="B13" s="680"/>
      <c r="C13" s="307"/>
      <c r="D13" s="307"/>
      <c r="E13" s="249"/>
      <c r="F13" s="307"/>
      <c r="G13" s="307"/>
      <c r="H13" s="250"/>
      <c r="I13" s="349"/>
      <c r="J13" s="351"/>
      <c r="K13" s="349"/>
      <c r="L13" s="351"/>
      <c r="M13" s="349"/>
      <c r="N13" s="351"/>
      <c r="O13" s="349"/>
      <c r="P13" s="386">
        <f t="shared" si="0"/>
        <v>0</v>
      </c>
      <c r="Q13" s="387">
        <f t="shared" si="1"/>
        <v>0</v>
      </c>
      <c r="R13" s="349"/>
      <c r="S13" s="249"/>
      <c r="T13" s="249"/>
      <c r="U13" s="249"/>
    </row>
    <row r="14" spans="1:36" ht="15.75" x14ac:dyDescent="0.25">
      <c r="A14" s="682"/>
      <c r="B14" s="680"/>
      <c r="C14" s="307"/>
      <c r="D14" s="307"/>
      <c r="E14" s="249"/>
      <c r="F14" s="307"/>
      <c r="G14" s="307"/>
      <c r="H14" s="250"/>
      <c r="I14" s="349"/>
      <c r="J14" s="351"/>
      <c r="K14" s="349"/>
      <c r="L14" s="351"/>
      <c r="M14" s="349"/>
      <c r="N14" s="351"/>
      <c r="O14" s="349"/>
      <c r="P14" s="386">
        <f t="shared" si="0"/>
        <v>0</v>
      </c>
      <c r="Q14" s="387">
        <f t="shared" si="1"/>
        <v>0</v>
      </c>
      <c r="R14" s="349"/>
      <c r="S14" s="249"/>
      <c r="T14" s="249"/>
      <c r="U14" s="249"/>
    </row>
    <row r="15" spans="1:36" ht="15.75" x14ac:dyDescent="0.25">
      <c r="A15" s="682"/>
      <c r="B15" s="680"/>
      <c r="C15" s="307"/>
      <c r="D15" s="307"/>
      <c r="E15" s="249"/>
      <c r="F15" s="307"/>
      <c r="G15" s="307"/>
      <c r="H15" s="250"/>
      <c r="I15" s="349"/>
      <c r="J15" s="351"/>
      <c r="K15" s="349"/>
      <c r="L15" s="351"/>
      <c r="M15" s="349"/>
      <c r="N15" s="351"/>
      <c r="O15" s="349"/>
      <c r="P15" s="386">
        <f t="shared" si="0"/>
        <v>0</v>
      </c>
      <c r="Q15" s="387">
        <f t="shared" si="1"/>
        <v>0</v>
      </c>
      <c r="R15" s="349"/>
      <c r="S15" s="249"/>
      <c r="T15" s="249"/>
      <c r="U15" s="249"/>
    </row>
    <row r="16" spans="1:36" ht="15.75" x14ac:dyDescent="0.25">
      <c r="A16" s="683"/>
      <c r="B16" s="680"/>
      <c r="C16" s="307"/>
      <c r="D16" s="307"/>
      <c r="E16" s="249"/>
      <c r="F16" s="307"/>
      <c r="G16" s="307"/>
      <c r="H16" s="250"/>
      <c r="I16" s="349"/>
      <c r="J16" s="351"/>
      <c r="K16" s="349"/>
      <c r="L16" s="351"/>
      <c r="M16" s="349"/>
      <c r="N16" s="351"/>
      <c r="O16" s="349"/>
      <c r="P16" s="386">
        <f t="shared" si="0"/>
        <v>0</v>
      </c>
      <c r="Q16" s="387">
        <f t="shared" si="1"/>
        <v>0</v>
      </c>
      <c r="R16" s="349"/>
      <c r="S16" s="249"/>
      <c r="T16" s="249"/>
      <c r="U16" s="249"/>
    </row>
    <row r="17" spans="1:21" ht="15.75" customHeight="1" x14ac:dyDescent="0.25">
      <c r="A17" s="677" t="s">
        <v>1459</v>
      </c>
      <c r="B17" s="677" t="s">
        <v>1461</v>
      </c>
      <c r="C17" s="307"/>
      <c r="D17" s="307"/>
      <c r="E17" s="249"/>
      <c r="F17" s="307"/>
      <c r="G17" s="307"/>
      <c r="H17" s="249"/>
      <c r="I17" s="349"/>
      <c r="J17" s="349"/>
      <c r="K17" s="349"/>
      <c r="L17" s="349"/>
      <c r="M17" s="349"/>
      <c r="N17" s="349"/>
      <c r="O17" s="349"/>
      <c r="P17" s="386">
        <f t="shared" si="0"/>
        <v>0</v>
      </c>
      <c r="Q17" s="387">
        <f t="shared" si="1"/>
        <v>0</v>
      </c>
      <c r="R17" s="349"/>
      <c r="S17" s="249"/>
      <c r="T17" s="249"/>
      <c r="U17" s="249"/>
    </row>
    <row r="18" spans="1:21" ht="15.75" x14ac:dyDescent="0.25">
      <c r="A18" s="678"/>
      <c r="B18" s="678"/>
      <c r="C18" s="307"/>
      <c r="D18" s="307"/>
      <c r="E18" s="249"/>
      <c r="F18" s="307"/>
      <c r="G18" s="307"/>
      <c r="H18" s="249"/>
      <c r="I18" s="349"/>
      <c r="J18" s="349"/>
      <c r="K18" s="349"/>
      <c r="L18" s="349"/>
      <c r="M18" s="349"/>
      <c r="N18" s="349"/>
      <c r="O18" s="349"/>
      <c r="P18" s="386">
        <f t="shared" si="0"/>
        <v>0</v>
      </c>
      <c r="Q18" s="387">
        <f t="shared" si="1"/>
        <v>0</v>
      </c>
      <c r="R18" s="349"/>
      <c r="S18" s="249"/>
      <c r="T18" s="249"/>
      <c r="U18" s="249"/>
    </row>
    <row r="19" spans="1:21" ht="15.75" x14ac:dyDescent="0.25">
      <c r="A19" s="678"/>
      <c r="B19" s="678"/>
      <c r="C19" s="307"/>
      <c r="D19" s="307"/>
      <c r="E19" s="249"/>
      <c r="F19" s="307"/>
      <c r="G19" s="307"/>
      <c r="H19" s="249"/>
      <c r="I19" s="349"/>
      <c r="J19" s="349"/>
      <c r="K19" s="349"/>
      <c r="L19" s="349"/>
      <c r="M19" s="349"/>
      <c r="N19" s="349"/>
      <c r="O19" s="349"/>
      <c r="P19" s="386">
        <f t="shared" si="0"/>
        <v>0</v>
      </c>
      <c r="Q19" s="387">
        <f t="shared" si="1"/>
        <v>0</v>
      </c>
      <c r="R19" s="349"/>
      <c r="S19" s="249"/>
      <c r="T19" s="249"/>
      <c r="U19" s="249"/>
    </row>
    <row r="20" spans="1:21" ht="15.75" x14ac:dyDescent="0.25">
      <c r="A20" s="678"/>
      <c r="B20" s="678"/>
      <c r="C20" s="307"/>
      <c r="D20" s="307"/>
      <c r="E20" s="249"/>
      <c r="F20" s="307"/>
      <c r="G20" s="307"/>
      <c r="H20" s="249"/>
      <c r="I20" s="349"/>
      <c r="J20" s="349"/>
      <c r="K20" s="349"/>
      <c r="L20" s="349"/>
      <c r="M20" s="349"/>
      <c r="N20" s="349"/>
      <c r="O20" s="349"/>
      <c r="P20" s="386">
        <f t="shared" si="0"/>
        <v>0</v>
      </c>
      <c r="Q20" s="387">
        <f t="shared" si="1"/>
        <v>0</v>
      </c>
      <c r="R20" s="349"/>
      <c r="S20" s="249"/>
      <c r="T20" s="249"/>
      <c r="U20" s="249"/>
    </row>
    <row r="21" spans="1:21" ht="15.75" x14ac:dyDescent="0.25">
      <c r="A21" s="678"/>
      <c r="B21" s="678"/>
      <c r="C21" s="307"/>
      <c r="D21" s="307"/>
      <c r="E21" s="249"/>
      <c r="F21" s="307"/>
      <c r="G21" s="307"/>
      <c r="H21" s="249"/>
      <c r="I21" s="349"/>
      <c r="J21" s="349"/>
      <c r="K21" s="349"/>
      <c r="L21" s="349"/>
      <c r="M21" s="349"/>
      <c r="N21" s="349"/>
      <c r="O21" s="349"/>
      <c r="P21" s="386">
        <f t="shared" si="0"/>
        <v>0</v>
      </c>
      <c r="Q21" s="387">
        <f t="shared" si="1"/>
        <v>0</v>
      </c>
      <c r="R21" s="349"/>
      <c r="S21" s="249"/>
      <c r="T21" s="249"/>
      <c r="U21" s="249"/>
    </row>
    <row r="22" spans="1:21" ht="15.75" x14ac:dyDescent="0.25">
      <c r="A22" s="678"/>
      <c r="B22" s="679"/>
      <c r="C22" s="307"/>
      <c r="D22" s="307"/>
      <c r="E22" s="249"/>
      <c r="F22" s="307"/>
      <c r="G22" s="307"/>
      <c r="H22" s="249"/>
      <c r="I22" s="349"/>
      <c r="J22" s="349"/>
      <c r="K22" s="349"/>
      <c r="L22" s="349"/>
      <c r="M22" s="349"/>
      <c r="N22" s="349"/>
      <c r="O22" s="349"/>
      <c r="P22" s="386">
        <f t="shared" si="0"/>
        <v>0</v>
      </c>
      <c r="Q22" s="387">
        <f t="shared" si="1"/>
        <v>0</v>
      </c>
      <c r="R22" s="349"/>
      <c r="S22" s="249"/>
      <c r="T22" s="249"/>
      <c r="U22" s="249"/>
    </row>
    <row r="23" spans="1:21" ht="15.75" customHeight="1" x14ac:dyDescent="0.25">
      <c r="A23" s="678"/>
      <c r="B23" s="677" t="s">
        <v>1462</v>
      </c>
      <c r="C23" s="307"/>
      <c r="D23" s="307"/>
      <c r="E23" s="249"/>
      <c r="F23" s="307"/>
      <c r="G23" s="307"/>
      <c r="H23" s="250"/>
      <c r="I23" s="350"/>
      <c r="J23" s="351"/>
      <c r="K23" s="350"/>
      <c r="L23" s="351"/>
      <c r="M23" s="350"/>
      <c r="N23" s="351"/>
      <c r="O23" s="350"/>
      <c r="P23" s="386">
        <f t="shared" si="0"/>
        <v>0</v>
      </c>
      <c r="Q23" s="388">
        <f t="shared" si="1"/>
        <v>0</v>
      </c>
      <c r="R23" s="348"/>
      <c r="S23" s="249"/>
      <c r="T23" s="249"/>
      <c r="U23" s="249"/>
    </row>
    <row r="24" spans="1:21" ht="15.75" x14ac:dyDescent="0.25">
      <c r="A24" s="678"/>
      <c r="B24" s="678"/>
      <c r="C24" s="307"/>
      <c r="D24" s="307"/>
      <c r="E24" s="249"/>
      <c r="F24" s="307"/>
      <c r="G24" s="307"/>
      <c r="H24" s="250"/>
      <c r="I24" s="350"/>
      <c r="J24" s="351"/>
      <c r="K24" s="350"/>
      <c r="L24" s="351"/>
      <c r="M24" s="350"/>
      <c r="N24" s="351"/>
      <c r="O24" s="350"/>
      <c r="P24" s="386">
        <f t="shared" si="0"/>
        <v>0</v>
      </c>
      <c r="Q24" s="388">
        <f t="shared" si="1"/>
        <v>0</v>
      </c>
      <c r="R24" s="348"/>
      <c r="S24" s="249"/>
      <c r="T24" s="249"/>
      <c r="U24" s="249"/>
    </row>
    <row r="25" spans="1:21" ht="15.75" x14ac:dyDescent="0.25">
      <c r="A25" s="678"/>
      <c r="B25" s="678"/>
      <c r="C25" s="307"/>
      <c r="D25" s="307"/>
      <c r="E25" s="249"/>
      <c r="F25" s="307"/>
      <c r="G25" s="307"/>
      <c r="H25" s="250"/>
      <c r="I25" s="350"/>
      <c r="J25" s="351"/>
      <c r="K25" s="350"/>
      <c r="L25" s="351"/>
      <c r="M25" s="350"/>
      <c r="N25" s="351"/>
      <c r="O25" s="350"/>
      <c r="P25" s="386">
        <f t="shared" si="0"/>
        <v>0</v>
      </c>
      <c r="Q25" s="388">
        <f t="shared" si="1"/>
        <v>0</v>
      </c>
      <c r="R25" s="348"/>
      <c r="S25" s="249"/>
      <c r="T25" s="249"/>
      <c r="U25" s="249"/>
    </row>
    <row r="26" spans="1:21" ht="15.75" x14ac:dyDescent="0.25">
      <c r="A26" s="678"/>
      <c r="B26" s="678"/>
      <c r="C26" s="307"/>
      <c r="D26" s="307"/>
      <c r="E26" s="249"/>
      <c r="F26" s="307"/>
      <c r="G26" s="307"/>
      <c r="H26" s="249"/>
      <c r="I26" s="350"/>
      <c r="J26" s="349"/>
      <c r="K26" s="349"/>
      <c r="L26" s="349"/>
      <c r="M26" s="349"/>
      <c r="N26" s="349"/>
      <c r="O26" s="349"/>
      <c r="P26" s="386">
        <f t="shared" si="0"/>
        <v>0</v>
      </c>
      <c r="Q26" s="387">
        <f t="shared" si="1"/>
        <v>0</v>
      </c>
      <c r="R26" s="249"/>
      <c r="S26" s="249"/>
      <c r="T26" s="249"/>
      <c r="U26" s="249"/>
    </row>
    <row r="27" spans="1:21" ht="15.75" x14ac:dyDescent="0.25">
      <c r="A27" s="678"/>
      <c r="B27" s="678"/>
      <c r="C27" s="307"/>
      <c r="D27" s="307"/>
      <c r="E27" s="249"/>
      <c r="F27" s="307"/>
      <c r="G27" s="307"/>
      <c r="H27" s="249"/>
      <c r="I27" s="350"/>
      <c r="J27" s="349"/>
      <c r="K27" s="349"/>
      <c r="L27" s="349"/>
      <c r="M27" s="349"/>
      <c r="N27" s="349"/>
      <c r="O27" s="349"/>
      <c r="P27" s="386">
        <f t="shared" si="0"/>
        <v>0</v>
      </c>
      <c r="Q27" s="387">
        <f t="shared" si="1"/>
        <v>0</v>
      </c>
      <c r="R27" s="249"/>
      <c r="S27" s="249"/>
      <c r="T27" s="249"/>
      <c r="U27" s="249"/>
    </row>
    <row r="28" spans="1:21" ht="15.75" x14ac:dyDescent="0.25">
      <c r="A28" s="678"/>
      <c r="B28" s="678"/>
      <c r="C28" s="307"/>
      <c r="D28" s="307"/>
      <c r="E28" s="249"/>
      <c r="F28" s="307"/>
      <c r="G28" s="307"/>
      <c r="H28" s="249"/>
      <c r="I28" s="350"/>
      <c r="J28" s="349"/>
      <c r="K28" s="349"/>
      <c r="L28" s="349"/>
      <c r="M28" s="349"/>
      <c r="N28" s="349"/>
      <c r="O28" s="349"/>
      <c r="P28" s="386">
        <f t="shared" si="0"/>
        <v>0</v>
      </c>
      <c r="Q28" s="387">
        <f t="shared" si="1"/>
        <v>0</v>
      </c>
      <c r="R28" s="249"/>
      <c r="S28" s="249"/>
      <c r="T28" s="249"/>
      <c r="U28" s="249"/>
    </row>
    <row r="29" spans="1:21" ht="15.75" x14ac:dyDescent="0.25">
      <c r="A29" s="678"/>
      <c r="B29" s="680" t="s">
        <v>1463</v>
      </c>
      <c r="C29" s="307"/>
      <c r="D29" s="307"/>
      <c r="E29" s="249"/>
      <c r="F29" s="307"/>
      <c r="G29" s="307"/>
      <c r="H29" s="249"/>
      <c r="I29" s="350"/>
      <c r="J29" s="349"/>
      <c r="K29" s="349"/>
      <c r="L29" s="349"/>
      <c r="M29" s="349"/>
      <c r="N29" s="349"/>
      <c r="O29" s="349"/>
      <c r="P29" s="386">
        <f t="shared" si="0"/>
        <v>0</v>
      </c>
      <c r="Q29" s="387">
        <f t="shared" si="1"/>
        <v>0</v>
      </c>
      <c r="R29" s="249"/>
      <c r="S29" s="249"/>
      <c r="T29" s="249"/>
      <c r="U29" s="249"/>
    </row>
    <row r="30" spans="1:21" ht="15.75" x14ac:dyDescent="0.25">
      <c r="A30" s="678"/>
      <c r="B30" s="680"/>
      <c r="C30" s="307"/>
      <c r="D30" s="307"/>
      <c r="E30" s="249"/>
      <c r="F30" s="307"/>
      <c r="G30" s="307"/>
      <c r="H30" s="249"/>
      <c r="I30" s="350"/>
      <c r="J30" s="349"/>
      <c r="K30" s="349"/>
      <c r="L30" s="349"/>
      <c r="M30" s="349"/>
      <c r="N30" s="349"/>
      <c r="O30" s="349"/>
      <c r="P30" s="386">
        <f t="shared" si="0"/>
        <v>0</v>
      </c>
      <c r="Q30" s="387">
        <f t="shared" si="1"/>
        <v>0</v>
      </c>
      <c r="R30" s="249"/>
      <c r="S30" s="249"/>
      <c r="T30" s="249"/>
      <c r="U30" s="249"/>
    </row>
    <row r="31" spans="1:21" ht="15.75" x14ac:dyDescent="0.25">
      <c r="A31" s="678"/>
      <c r="B31" s="680"/>
      <c r="C31" s="307"/>
      <c r="D31" s="307"/>
      <c r="E31" s="249"/>
      <c r="F31" s="307"/>
      <c r="G31" s="307"/>
      <c r="H31" s="249"/>
      <c r="I31" s="350"/>
      <c r="J31" s="349"/>
      <c r="K31" s="349"/>
      <c r="L31" s="349"/>
      <c r="M31" s="349"/>
      <c r="N31" s="349"/>
      <c r="O31" s="349"/>
      <c r="P31" s="386">
        <f t="shared" si="0"/>
        <v>0</v>
      </c>
      <c r="Q31" s="387">
        <f t="shared" si="1"/>
        <v>0</v>
      </c>
      <c r="R31" s="249"/>
      <c r="S31" s="249"/>
      <c r="T31" s="249"/>
      <c r="U31" s="249"/>
    </row>
    <row r="32" spans="1:21" ht="15.75" x14ac:dyDescent="0.25">
      <c r="A32" s="678"/>
      <c r="B32" s="680"/>
      <c r="C32" s="307"/>
      <c r="D32" s="307"/>
      <c r="E32" s="249"/>
      <c r="F32" s="307"/>
      <c r="G32" s="307"/>
      <c r="H32" s="249"/>
      <c r="I32" s="350"/>
      <c r="J32" s="349"/>
      <c r="K32" s="349"/>
      <c r="L32" s="349"/>
      <c r="M32" s="349"/>
      <c r="N32" s="349"/>
      <c r="O32" s="349"/>
      <c r="P32" s="386">
        <f t="shared" si="0"/>
        <v>0</v>
      </c>
      <c r="Q32" s="387">
        <f t="shared" si="1"/>
        <v>0</v>
      </c>
      <c r="R32" s="249"/>
      <c r="S32" s="249"/>
      <c r="T32" s="249"/>
      <c r="U32" s="249"/>
    </row>
    <row r="33" spans="1:21" ht="15.75" x14ac:dyDescent="0.25">
      <c r="A33" s="678"/>
      <c r="B33" s="680"/>
      <c r="C33" s="307"/>
      <c r="D33" s="307"/>
      <c r="E33" s="249"/>
      <c r="F33" s="307"/>
      <c r="G33" s="307"/>
      <c r="H33" s="249"/>
      <c r="I33" s="350"/>
      <c r="J33" s="349"/>
      <c r="K33" s="349"/>
      <c r="L33" s="349"/>
      <c r="M33" s="349"/>
      <c r="N33" s="349"/>
      <c r="O33" s="349"/>
      <c r="P33" s="386">
        <f t="shared" si="0"/>
        <v>0</v>
      </c>
      <c r="Q33" s="387">
        <f t="shared" si="1"/>
        <v>0</v>
      </c>
      <c r="R33" s="249"/>
      <c r="S33" s="249"/>
      <c r="T33" s="249"/>
      <c r="U33" s="249"/>
    </row>
    <row r="34" spans="1:21" ht="15.75" x14ac:dyDescent="0.25">
      <c r="A34" s="678"/>
      <c r="B34" s="680" t="s">
        <v>1464</v>
      </c>
      <c r="C34" s="307"/>
      <c r="D34" s="307"/>
      <c r="E34" s="249"/>
      <c r="F34" s="307"/>
      <c r="G34" s="307"/>
      <c r="H34" s="249"/>
      <c r="I34" s="350"/>
      <c r="J34" s="349"/>
      <c r="K34" s="349"/>
      <c r="L34" s="349"/>
      <c r="M34" s="349"/>
      <c r="N34" s="349"/>
      <c r="O34" s="349"/>
      <c r="P34" s="386">
        <f t="shared" si="0"/>
        <v>0</v>
      </c>
      <c r="Q34" s="387">
        <f t="shared" si="1"/>
        <v>0</v>
      </c>
      <c r="R34" s="249"/>
      <c r="S34" s="249"/>
      <c r="T34" s="249"/>
      <c r="U34" s="249"/>
    </row>
    <row r="35" spans="1:21" ht="15.75" x14ac:dyDescent="0.25">
      <c r="A35" s="678"/>
      <c r="B35" s="680"/>
      <c r="C35" s="307"/>
      <c r="D35" s="307"/>
      <c r="E35" s="249"/>
      <c r="F35" s="307"/>
      <c r="G35" s="307"/>
      <c r="H35" s="249"/>
      <c r="I35" s="350"/>
      <c r="J35" s="349"/>
      <c r="K35" s="349"/>
      <c r="L35" s="349"/>
      <c r="M35" s="349"/>
      <c r="N35" s="349"/>
      <c r="O35" s="349"/>
      <c r="P35" s="386">
        <f t="shared" si="0"/>
        <v>0</v>
      </c>
      <c r="Q35" s="387">
        <f t="shared" si="1"/>
        <v>0</v>
      </c>
      <c r="R35" s="249"/>
      <c r="S35" s="249"/>
      <c r="T35" s="249"/>
      <c r="U35" s="249"/>
    </row>
    <row r="36" spans="1:21" ht="15.75" x14ac:dyDescent="0.25">
      <c r="A36" s="678"/>
      <c r="B36" s="680"/>
      <c r="C36" s="307"/>
      <c r="D36" s="307"/>
      <c r="E36" s="249"/>
      <c r="F36" s="307"/>
      <c r="G36" s="307"/>
      <c r="H36" s="249"/>
      <c r="I36" s="350"/>
      <c r="J36" s="349"/>
      <c r="K36" s="349"/>
      <c r="L36" s="349"/>
      <c r="M36" s="349"/>
      <c r="N36" s="349"/>
      <c r="O36" s="349"/>
      <c r="P36" s="386">
        <f t="shared" si="0"/>
        <v>0</v>
      </c>
      <c r="Q36" s="387">
        <f t="shared" si="1"/>
        <v>0</v>
      </c>
      <c r="R36" s="249"/>
      <c r="S36" s="249"/>
      <c r="T36" s="249"/>
      <c r="U36" s="249"/>
    </row>
    <row r="37" spans="1:21" ht="15.75" x14ac:dyDescent="0.25">
      <c r="A37" s="678"/>
      <c r="B37" s="680"/>
      <c r="C37" s="307"/>
      <c r="D37" s="307"/>
      <c r="E37" s="249"/>
      <c r="F37" s="307"/>
      <c r="G37" s="307"/>
      <c r="H37" s="249"/>
      <c r="I37" s="350"/>
      <c r="J37" s="349"/>
      <c r="K37" s="349"/>
      <c r="L37" s="349"/>
      <c r="M37" s="349"/>
      <c r="N37" s="349"/>
      <c r="O37" s="349"/>
      <c r="P37" s="386">
        <f t="shared" si="0"/>
        <v>0</v>
      </c>
      <c r="Q37" s="387">
        <f t="shared" si="1"/>
        <v>0</v>
      </c>
      <c r="R37" s="249"/>
      <c r="S37" s="249"/>
      <c r="T37" s="249"/>
      <c r="U37" s="249"/>
    </row>
    <row r="38" spans="1:21" ht="15.75" x14ac:dyDescent="0.25">
      <c r="A38" s="678"/>
      <c r="B38" s="680" t="s">
        <v>1465</v>
      </c>
      <c r="C38" s="307"/>
      <c r="D38" s="307"/>
      <c r="E38" s="249"/>
      <c r="F38" s="307"/>
      <c r="G38" s="307"/>
      <c r="H38" s="249"/>
      <c r="I38" s="350"/>
      <c r="J38" s="349"/>
      <c r="K38" s="349"/>
      <c r="L38" s="349"/>
      <c r="M38" s="349"/>
      <c r="N38" s="349"/>
      <c r="O38" s="349"/>
      <c r="P38" s="386">
        <f t="shared" si="0"/>
        <v>0</v>
      </c>
      <c r="Q38" s="387">
        <f t="shared" si="1"/>
        <v>0</v>
      </c>
      <c r="R38" s="249"/>
      <c r="S38" s="249"/>
      <c r="T38" s="249"/>
      <c r="U38" s="249"/>
    </row>
    <row r="39" spans="1:21" ht="15.75" x14ac:dyDescent="0.25">
      <c r="A39" s="678"/>
      <c r="B39" s="680"/>
      <c r="C39" s="307"/>
      <c r="D39" s="307"/>
      <c r="E39" s="249"/>
      <c r="F39" s="307"/>
      <c r="G39" s="307"/>
      <c r="H39" s="249"/>
      <c r="I39" s="350"/>
      <c r="J39" s="349"/>
      <c r="K39" s="349"/>
      <c r="L39" s="349"/>
      <c r="M39" s="349"/>
      <c r="N39" s="349"/>
      <c r="O39" s="349"/>
      <c r="P39" s="386">
        <f t="shared" si="0"/>
        <v>0</v>
      </c>
      <c r="Q39" s="387">
        <f t="shared" si="1"/>
        <v>0</v>
      </c>
      <c r="R39" s="249"/>
      <c r="S39" s="249"/>
      <c r="T39" s="249"/>
      <c r="U39" s="249"/>
    </row>
    <row r="40" spans="1:21" ht="15.75" x14ac:dyDescent="0.25">
      <c r="A40" s="678"/>
      <c r="B40" s="680"/>
      <c r="C40" s="307"/>
      <c r="D40" s="307"/>
      <c r="E40" s="249"/>
      <c r="F40" s="307"/>
      <c r="G40" s="307"/>
      <c r="H40" s="249"/>
      <c r="I40" s="350"/>
      <c r="J40" s="349"/>
      <c r="K40" s="349"/>
      <c r="L40" s="349"/>
      <c r="M40" s="349"/>
      <c r="N40" s="349"/>
      <c r="O40" s="349"/>
      <c r="P40" s="386">
        <f t="shared" si="0"/>
        <v>0</v>
      </c>
      <c r="Q40" s="387">
        <f t="shared" si="1"/>
        <v>0</v>
      </c>
      <c r="R40" s="249"/>
      <c r="S40" s="249"/>
      <c r="T40" s="249"/>
      <c r="U40" s="249"/>
    </row>
    <row r="41" spans="1:21" ht="15.75" x14ac:dyDescent="0.25">
      <c r="A41" s="678"/>
      <c r="B41" s="680"/>
      <c r="C41" s="307"/>
      <c r="D41" s="307"/>
      <c r="E41" s="249"/>
      <c r="F41" s="307"/>
      <c r="G41" s="307"/>
      <c r="H41" s="249"/>
      <c r="I41" s="350"/>
      <c r="J41" s="349"/>
      <c r="K41" s="349"/>
      <c r="L41" s="349"/>
      <c r="M41" s="349"/>
      <c r="N41" s="349"/>
      <c r="O41" s="349"/>
      <c r="P41" s="386">
        <f t="shared" ref="P41:P73" si="2">H41+J41+L41+N41</f>
        <v>0</v>
      </c>
      <c r="Q41" s="387">
        <f t="shared" ref="Q41:Q73" si="3">I41+K41+M41+O41</f>
        <v>0</v>
      </c>
      <c r="R41" s="249"/>
      <c r="S41" s="249"/>
      <c r="T41" s="249"/>
      <c r="U41" s="249"/>
    </row>
    <row r="42" spans="1:21" ht="15.75" x14ac:dyDescent="0.25">
      <c r="A42" s="678"/>
      <c r="B42" s="680"/>
      <c r="C42" s="307"/>
      <c r="D42" s="307"/>
      <c r="E42" s="249"/>
      <c r="F42" s="307"/>
      <c r="G42" s="307"/>
      <c r="H42" s="249"/>
      <c r="I42" s="350"/>
      <c r="J42" s="349"/>
      <c r="K42" s="349"/>
      <c r="L42" s="349"/>
      <c r="M42" s="349"/>
      <c r="N42" s="349"/>
      <c r="O42" s="349"/>
      <c r="P42" s="386">
        <f t="shared" si="2"/>
        <v>0</v>
      </c>
      <c r="Q42" s="387">
        <f t="shared" si="3"/>
        <v>0</v>
      </c>
      <c r="R42" s="249"/>
      <c r="S42" s="249"/>
      <c r="T42" s="249"/>
      <c r="U42" s="249"/>
    </row>
    <row r="43" spans="1:21" ht="15.75" x14ac:dyDescent="0.25">
      <c r="A43" s="677" t="s">
        <v>1460</v>
      </c>
      <c r="B43" s="680" t="s">
        <v>1466</v>
      </c>
      <c r="C43" s="307"/>
      <c r="D43" s="307"/>
      <c r="E43" s="249"/>
      <c r="F43" s="307"/>
      <c r="G43" s="307"/>
      <c r="H43" s="250"/>
      <c r="I43" s="349"/>
      <c r="J43" s="351"/>
      <c r="K43" s="349"/>
      <c r="L43" s="351"/>
      <c r="M43" s="349"/>
      <c r="N43" s="351"/>
      <c r="O43" s="349"/>
      <c r="P43" s="386">
        <f t="shared" si="2"/>
        <v>0</v>
      </c>
      <c r="Q43" s="387">
        <f t="shared" si="3"/>
        <v>0</v>
      </c>
      <c r="R43" s="349"/>
      <c r="S43" s="249"/>
      <c r="T43" s="249"/>
      <c r="U43" s="249"/>
    </row>
    <row r="44" spans="1:21" ht="15.75" x14ac:dyDescent="0.25">
      <c r="A44" s="678"/>
      <c r="B44" s="680"/>
      <c r="C44" s="307"/>
      <c r="D44" s="307"/>
      <c r="E44" s="249"/>
      <c r="F44" s="307"/>
      <c r="G44" s="307"/>
      <c r="H44" s="250"/>
      <c r="I44" s="349"/>
      <c r="J44" s="351"/>
      <c r="K44" s="349"/>
      <c r="L44" s="351"/>
      <c r="M44" s="349"/>
      <c r="N44" s="351"/>
      <c r="O44" s="349"/>
      <c r="P44" s="386">
        <f t="shared" si="2"/>
        <v>0</v>
      </c>
      <c r="Q44" s="387">
        <f t="shared" si="3"/>
        <v>0</v>
      </c>
      <c r="R44" s="349"/>
      <c r="S44" s="249"/>
      <c r="T44" s="249"/>
      <c r="U44" s="249"/>
    </row>
    <row r="45" spans="1:21" ht="15.75" x14ac:dyDescent="0.25">
      <c r="A45" s="678"/>
      <c r="B45" s="680"/>
      <c r="C45" s="307"/>
      <c r="D45" s="307"/>
      <c r="E45" s="249"/>
      <c r="F45" s="307"/>
      <c r="G45" s="307"/>
      <c r="H45" s="250"/>
      <c r="I45" s="349"/>
      <c r="J45" s="351"/>
      <c r="K45" s="349"/>
      <c r="L45" s="351"/>
      <c r="M45" s="349"/>
      <c r="N45" s="351"/>
      <c r="O45" s="349"/>
      <c r="P45" s="386">
        <f t="shared" si="2"/>
        <v>0</v>
      </c>
      <c r="Q45" s="387">
        <f t="shared" si="3"/>
        <v>0</v>
      </c>
      <c r="R45" s="349"/>
      <c r="S45" s="249"/>
      <c r="T45" s="249"/>
      <c r="U45" s="249"/>
    </row>
    <row r="46" spans="1:21" ht="15.75" x14ac:dyDescent="0.25">
      <c r="A46" s="678"/>
      <c r="B46" s="680"/>
      <c r="C46" s="307"/>
      <c r="D46" s="307"/>
      <c r="E46" s="249"/>
      <c r="F46" s="307"/>
      <c r="G46" s="307"/>
      <c r="H46" s="250"/>
      <c r="I46" s="349"/>
      <c r="J46" s="351"/>
      <c r="K46" s="349"/>
      <c r="L46" s="351"/>
      <c r="M46" s="349"/>
      <c r="N46" s="351"/>
      <c r="O46" s="349"/>
      <c r="P46" s="386">
        <f t="shared" si="2"/>
        <v>0</v>
      </c>
      <c r="Q46" s="387">
        <f t="shared" si="3"/>
        <v>0</v>
      </c>
      <c r="R46" s="349"/>
      <c r="S46" s="249"/>
      <c r="T46" s="249"/>
      <c r="U46" s="249"/>
    </row>
    <row r="47" spans="1:21" ht="15.75" x14ac:dyDescent="0.25">
      <c r="A47" s="678"/>
      <c r="B47" s="680"/>
      <c r="C47" s="307"/>
      <c r="D47" s="307"/>
      <c r="E47" s="249"/>
      <c r="F47" s="307"/>
      <c r="G47" s="307"/>
      <c r="H47" s="250"/>
      <c r="I47" s="349"/>
      <c r="J47" s="351"/>
      <c r="K47" s="349"/>
      <c r="L47" s="351"/>
      <c r="M47" s="349"/>
      <c r="N47" s="351"/>
      <c r="O47" s="349"/>
      <c r="P47" s="386">
        <f t="shared" si="2"/>
        <v>0</v>
      </c>
      <c r="Q47" s="387">
        <f t="shared" si="3"/>
        <v>0</v>
      </c>
      <c r="R47" s="349"/>
      <c r="S47" s="249"/>
      <c r="T47" s="249"/>
      <c r="U47" s="249"/>
    </row>
    <row r="48" spans="1:21" ht="15.75" x14ac:dyDescent="0.25">
      <c r="A48" s="678"/>
      <c r="B48" s="680"/>
      <c r="C48" s="307"/>
      <c r="D48" s="307"/>
      <c r="E48" s="249"/>
      <c r="F48" s="307"/>
      <c r="G48" s="307"/>
      <c r="H48" s="250"/>
      <c r="I48" s="349"/>
      <c r="J48" s="351"/>
      <c r="K48" s="349"/>
      <c r="L48" s="351"/>
      <c r="M48" s="349"/>
      <c r="N48" s="351"/>
      <c r="O48" s="349"/>
      <c r="P48" s="386">
        <f t="shared" si="2"/>
        <v>0</v>
      </c>
      <c r="Q48" s="387">
        <f t="shared" si="3"/>
        <v>0</v>
      </c>
      <c r="R48" s="349"/>
      <c r="S48" s="249"/>
      <c r="T48" s="249"/>
      <c r="U48" s="249"/>
    </row>
    <row r="49" spans="1:21" ht="15.75" customHeight="1" x14ac:dyDescent="0.25">
      <c r="A49" s="678"/>
      <c r="B49" s="680" t="s">
        <v>1467</v>
      </c>
      <c r="C49" s="307"/>
      <c r="D49" s="307"/>
      <c r="E49" s="249"/>
      <c r="F49" s="307"/>
      <c r="G49" s="307"/>
      <c r="H49" s="250"/>
      <c r="I49" s="349"/>
      <c r="J49" s="351"/>
      <c r="K49" s="349"/>
      <c r="L49" s="351"/>
      <c r="M49" s="349"/>
      <c r="N49" s="351"/>
      <c r="O49" s="349"/>
      <c r="P49" s="386">
        <f t="shared" si="2"/>
        <v>0</v>
      </c>
      <c r="Q49" s="387">
        <f t="shared" si="3"/>
        <v>0</v>
      </c>
      <c r="R49" s="349"/>
      <c r="S49" s="249"/>
      <c r="T49" s="249"/>
      <c r="U49" s="249"/>
    </row>
    <row r="50" spans="1:21" ht="15.75" customHeight="1" x14ac:dyDescent="0.25">
      <c r="A50" s="678"/>
      <c r="B50" s="680"/>
      <c r="C50" s="307"/>
      <c r="D50" s="307"/>
      <c r="E50" s="249"/>
      <c r="F50" s="307"/>
      <c r="G50" s="307"/>
      <c r="H50" s="250"/>
      <c r="I50" s="349"/>
      <c r="J50" s="351"/>
      <c r="K50" s="349"/>
      <c r="L50" s="351"/>
      <c r="M50" s="349"/>
      <c r="N50" s="351"/>
      <c r="O50" s="349"/>
      <c r="P50" s="386">
        <f t="shared" si="2"/>
        <v>0</v>
      </c>
      <c r="Q50" s="387">
        <f t="shared" si="3"/>
        <v>0</v>
      </c>
      <c r="R50" s="349"/>
      <c r="S50" s="249"/>
      <c r="T50" s="249"/>
      <c r="U50" s="249"/>
    </row>
    <row r="51" spans="1:21" ht="15.75" customHeight="1" x14ac:dyDescent="0.25">
      <c r="A51" s="678"/>
      <c r="B51" s="680"/>
      <c r="C51" s="307"/>
      <c r="D51" s="307"/>
      <c r="E51" s="249"/>
      <c r="F51" s="307"/>
      <c r="G51" s="307"/>
      <c r="H51" s="250"/>
      <c r="I51" s="349"/>
      <c r="J51" s="351"/>
      <c r="K51" s="349"/>
      <c r="L51" s="351"/>
      <c r="M51" s="349"/>
      <c r="N51" s="351"/>
      <c r="O51" s="349"/>
      <c r="P51" s="386">
        <f t="shared" si="2"/>
        <v>0</v>
      </c>
      <c r="Q51" s="387">
        <f t="shared" si="3"/>
        <v>0</v>
      </c>
      <c r="R51" s="349"/>
      <c r="S51" s="249"/>
      <c r="T51" s="249"/>
      <c r="U51" s="249"/>
    </row>
    <row r="52" spans="1:21" ht="15.75" customHeight="1" x14ac:dyDescent="0.25">
      <c r="A52" s="678"/>
      <c r="B52" s="680" t="s">
        <v>1468</v>
      </c>
      <c r="C52" s="307"/>
      <c r="D52" s="307"/>
      <c r="E52" s="249"/>
      <c r="F52" s="307"/>
      <c r="G52" s="307"/>
      <c r="H52" s="250"/>
      <c r="I52" s="349"/>
      <c r="J52" s="351"/>
      <c r="K52" s="349"/>
      <c r="L52" s="351"/>
      <c r="M52" s="349"/>
      <c r="N52" s="351"/>
      <c r="O52" s="349"/>
      <c r="P52" s="386">
        <f t="shared" si="2"/>
        <v>0</v>
      </c>
      <c r="Q52" s="387">
        <f t="shared" si="3"/>
        <v>0</v>
      </c>
      <c r="R52" s="349"/>
      <c r="S52" s="249"/>
      <c r="T52" s="249"/>
      <c r="U52" s="249"/>
    </row>
    <row r="53" spans="1:21" ht="15.75" customHeight="1" x14ac:dyDescent="0.25">
      <c r="A53" s="678"/>
      <c r="B53" s="680"/>
      <c r="C53" s="307"/>
      <c r="D53" s="307"/>
      <c r="E53" s="249"/>
      <c r="F53" s="307"/>
      <c r="G53" s="307"/>
      <c r="H53" s="250"/>
      <c r="I53" s="349"/>
      <c r="J53" s="351"/>
      <c r="K53" s="349"/>
      <c r="L53" s="351"/>
      <c r="M53" s="349"/>
      <c r="N53" s="351"/>
      <c r="O53" s="349"/>
      <c r="P53" s="386">
        <f t="shared" si="2"/>
        <v>0</v>
      </c>
      <c r="Q53" s="387">
        <f t="shared" si="3"/>
        <v>0</v>
      </c>
      <c r="R53" s="349"/>
      <c r="S53" s="249"/>
      <c r="T53" s="249"/>
      <c r="U53" s="249"/>
    </row>
    <row r="54" spans="1:21" ht="15.75" customHeight="1" x14ac:dyDescent="0.25">
      <c r="A54" s="678"/>
      <c r="B54" s="680"/>
      <c r="C54" s="307"/>
      <c r="D54" s="307"/>
      <c r="E54" s="249"/>
      <c r="F54" s="307"/>
      <c r="G54" s="307"/>
      <c r="H54" s="250"/>
      <c r="I54" s="349"/>
      <c r="J54" s="351"/>
      <c r="K54" s="349"/>
      <c r="L54" s="351"/>
      <c r="M54" s="349"/>
      <c r="N54" s="351"/>
      <c r="O54" s="349"/>
      <c r="P54" s="386">
        <f t="shared" si="2"/>
        <v>0</v>
      </c>
      <c r="Q54" s="387">
        <f t="shared" si="3"/>
        <v>0</v>
      </c>
      <c r="R54" s="349"/>
      <c r="S54" s="249"/>
      <c r="T54" s="249"/>
      <c r="U54" s="249"/>
    </row>
    <row r="55" spans="1:21" ht="15.75" customHeight="1" x14ac:dyDescent="0.25">
      <c r="A55" s="678"/>
      <c r="B55" s="680"/>
      <c r="C55" s="307"/>
      <c r="D55" s="307"/>
      <c r="E55" s="249"/>
      <c r="F55" s="307"/>
      <c r="G55" s="307"/>
      <c r="H55" s="250"/>
      <c r="I55" s="349"/>
      <c r="J55" s="351"/>
      <c r="K55" s="349"/>
      <c r="L55" s="351"/>
      <c r="M55" s="349"/>
      <c r="N55" s="351"/>
      <c r="O55" s="349"/>
      <c r="P55" s="386">
        <f t="shared" si="2"/>
        <v>0</v>
      </c>
      <c r="Q55" s="387">
        <f t="shared" si="3"/>
        <v>0</v>
      </c>
      <c r="R55" s="349"/>
      <c r="S55" s="249"/>
      <c r="T55" s="249"/>
      <c r="U55" s="249"/>
    </row>
    <row r="56" spans="1:21" ht="15.75" customHeight="1" x14ac:dyDescent="0.25">
      <c r="A56" s="678"/>
      <c r="B56" s="680" t="s">
        <v>1469</v>
      </c>
      <c r="C56" s="307"/>
      <c r="D56" s="307"/>
      <c r="E56" s="249"/>
      <c r="F56" s="307"/>
      <c r="G56" s="307"/>
      <c r="H56" s="250"/>
      <c r="I56" s="349"/>
      <c r="J56" s="351"/>
      <c r="K56" s="349"/>
      <c r="L56" s="351"/>
      <c r="M56" s="349"/>
      <c r="N56" s="351"/>
      <c r="O56" s="349"/>
      <c r="P56" s="386">
        <f t="shared" si="2"/>
        <v>0</v>
      </c>
      <c r="Q56" s="387">
        <f t="shared" si="3"/>
        <v>0</v>
      </c>
      <c r="R56" s="349"/>
      <c r="S56" s="249"/>
      <c r="T56" s="249"/>
      <c r="U56" s="249"/>
    </row>
    <row r="57" spans="1:21" ht="15.75" customHeight="1" x14ac:dyDescent="0.25">
      <c r="A57" s="678"/>
      <c r="B57" s="680"/>
      <c r="C57" s="307"/>
      <c r="D57" s="307"/>
      <c r="E57" s="249"/>
      <c r="F57" s="307"/>
      <c r="G57" s="307"/>
      <c r="H57" s="250"/>
      <c r="I57" s="349"/>
      <c r="J57" s="351"/>
      <c r="K57" s="349"/>
      <c r="L57" s="351"/>
      <c r="M57" s="349"/>
      <c r="N57" s="351"/>
      <c r="O57" s="349"/>
      <c r="P57" s="386">
        <f t="shared" si="2"/>
        <v>0</v>
      </c>
      <c r="Q57" s="387">
        <f t="shared" si="3"/>
        <v>0</v>
      </c>
      <c r="R57" s="349"/>
      <c r="S57" s="249"/>
      <c r="T57" s="249"/>
      <c r="U57" s="249"/>
    </row>
    <row r="58" spans="1:21" ht="15.75" customHeight="1" x14ac:dyDescent="0.25">
      <c r="A58" s="678"/>
      <c r="B58" s="680"/>
      <c r="C58" s="307"/>
      <c r="D58" s="307"/>
      <c r="E58" s="249"/>
      <c r="F58" s="307"/>
      <c r="G58" s="307"/>
      <c r="H58" s="250"/>
      <c r="I58" s="349"/>
      <c r="J58" s="351"/>
      <c r="K58" s="349"/>
      <c r="L58" s="351"/>
      <c r="M58" s="349"/>
      <c r="N58" s="351"/>
      <c r="O58" s="349"/>
      <c r="P58" s="386">
        <f t="shared" si="2"/>
        <v>0</v>
      </c>
      <c r="Q58" s="387">
        <f t="shared" si="3"/>
        <v>0</v>
      </c>
      <c r="R58" s="349"/>
      <c r="S58" s="249"/>
      <c r="T58" s="249"/>
      <c r="U58" s="249"/>
    </row>
    <row r="59" spans="1:21" ht="15.75" customHeight="1" x14ac:dyDescent="0.25">
      <c r="A59" s="678"/>
      <c r="B59" s="680"/>
      <c r="C59" s="307"/>
      <c r="D59" s="307"/>
      <c r="E59" s="249"/>
      <c r="F59" s="307"/>
      <c r="G59" s="307"/>
      <c r="H59" s="250"/>
      <c r="I59" s="349"/>
      <c r="J59" s="351"/>
      <c r="K59" s="349"/>
      <c r="L59" s="351"/>
      <c r="M59" s="349"/>
      <c r="N59" s="351"/>
      <c r="O59" s="349"/>
      <c r="P59" s="386">
        <f t="shared" si="2"/>
        <v>0</v>
      </c>
      <c r="Q59" s="387">
        <f t="shared" si="3"/>
        <v>0</v>
      </c>
      <c r="R59" s="349"/>
      <c r="S59" s="249"/>
      <c r="T59" s="249"/>
      <c r="U59" s="249"/>
    </row>
    <row r="60" spans="1:21" ht="15.75" x14ac:dyDescent="0.25">
      <c r="A60" s="678"/>
      <c r="B60" s="680" t="s">
        <v>1470</v>
      </c>
      <c r="C60" s="307"/>
      <c r="D60" s="307"/>
      <c r="E60" s="249"/>
      <c r="F60" s="307"/>
      <c r="G60" s="307"/>
      <c r="H60" s="250"/>
      <c r="I60" s="349"/>
      <c r="J60" s="351"/>
      <c r="K60" s="349"/>
      <c r="L60" s="351"/>
      <c r="M60" s="349"/>
      <c r="N60" s="351"/>
      <c r="O60" s="349"/>
      <c r="P60" s="386">
        <f t="shared" si="2"/>
        <v>0</v>
      </c>
      <c r="Q60" s="387">
        <f t="shared" si="3"/>
        <v>0</v>
      </c>
      <c r="R60" s="349"/>
      <c r="S60" s="249"/>
      <c r="T60" s="249"/>
      <c r="U60" s="249"/>
    </row>
    <row r="61" spans="1:21" ht="15.75" x14ac:dyDescent="0.25">
      <c r="A61" s="678"/>
      <c r="B61" s="680"/>
      <c r="C61" s="307"/>
      <c r="D61" s="307"/>
      <c r="E61" s="249"/>
      <c r="F61" s="307"/>
      <c r="G61" s="307"/>
      <c r="H61" s="250"/>
      <c r="I61" s="349"/>
      <c r="J61" s="351"/>
      <c r="K61" s="349"/>
      <c r="L61" s="351"/>
      <c r="M61" s="349"/>
      <c r="N61" s="351"/>
      <c r="O61" s="349"/>
      <c r="P61" s="386">
        <f t="shared" si="2"/>
        <v>0</v>
      </c>
      <c r="Q61" s="387">
        <f t="shared" si="3"/>
        <v>0</v>
      </c>
      <c r="R61" s="349"/>
      <c r="S61" s="249"/>
      <c r="T61" s="249"/>
      <c r="U61" s="249"/>
    </row>
    <row r="62" spans="1:21" ht="15.75" x14ac:dyDescent="0.25">
      <c r="A62" s="678"/>
      <c r="B62" s="680"/>
      <c r="C62" s="307"/>
      <c r="D62" s="307"/>
      <c r="E62" s="249"/>
      <c r="F62" s="307"/>
      <c r="G62" s="307"/>
      <c r="H62" s="250"/>
      <c r="I62" s="349"/>
      <c r="J62" s="351"/>
      <c r="K62" s="349"/>
      <c r="L62" s="351"/>
      <c r="M62" s="349"/>
      <c r="N62" s="351"/>
      <c r="O62" s="349"/>
      <c r="P62" s="386">
        <f t="shared" si="2"/>
        <v>0</v>
      </c>
      <c r="Q62" s="387">
        <f t="shared" si="3"/>
        <v>0</v>
      </c>
      <c r="R62" s="349"/>
      <c r="S62" s="249"/>
      <c r="T62" s="249"/>
      <c r="U62" s="249"/>
    </row>
    <row r="63" spans="1:21" ht="15.75" x14ac:dyDescent="0.25">
      <c r="A63" s="678"/>
      <c r="B63" s="680"/>
      <c r="C63" s="307"/>
      <c r="D63" s="307"/>
      <c r="E63" s="249"/>
      <c r="F63" s="307"/>
      <c r="G63" s="307"/>
      <c r="H63" s="250"/>
      <c r="I63" s="349"/>
      <c r="J63" s="351"/>
      <c r="K63" s="349"/>
      <c r="L63" s="351"/>
      <c r="M63" s="349"/>
      <c r="N63" s="351"/>
      <c r="O63" s="349"/>
      <c r="P63" s="386">
        <f t="shared" si="2"/>
        <v>0</v>
      </c>
      <c r="Q63" s="387">
        <f t="shared" si="3"/>
        <v>0</v>
      </c>
      <c r="R63" s="349"/>
      <c r="S63" s="249"/>
      <c r="T63" s="249"/>
      <c r="U63" s="249"/>
    </row>
    <row r="64" spans="1:21" ht="15.75" customHeight="1" x14ac:dyDescent="0.25">
      <c r="A64" s="678"/>
      <c r="B64" s="685" t="s">
        <v>1471</v>
      </c>
      <c r="C64" s="307"/>
      <c r="D64" s="307"/>
      <c r="E64" s="249"/>
      <c r="F64" s="307"/>
      <c r="G64" s="307"/>
      <c r="H64" s="250"/>
      <c r="I64" s="349"/>
      <c r="J64" s="351"/>
      <c r="K64" s="349"/>
      <c r="L64" s="351"/>
      <c r="M64" s="349"/>
      <c r="N64" s="351"/>
      <c r="O64" s="349"/>
      <c r="P64" s="386">
        <f t="shared" si="2"/>
        <v>0</v>
      </c>
      <c r="Q64" s="387">
        <f t="shared" si="3"/>
        <v>0</v>
      </c>
      <c r="R64" s="349"/>
      <c r="S64" s="249"/>
      <c r="T64" s="249"/>
      <c r="U64" s="249"/>
    </row>
    <row r="65" spans="1:21" ht="15.75" customHeight="1" x14ac:dyDescent="0.25">
      <c r="A65" s="678"/>
      <c r="B65" s="686"/>
      <c r="C65" s="307"/>
      <c r="D65" s="307"/>
      <c r="E65" s="249"/>
      <c r="F65" s="307"/>
      <c r="G65" s="307"/>
      <c r="H65" s="250"/>
      <c r="I65" s="349"/>
      <c r="J65" s="351"/>
      <c r="K65" s="349"/>
      <c r="L65" s="351"/>
      <c r="M65" s="349"/>
      <c r="N65" s="351"/>
      <c r="O65" s="349"/>
      <c r="P65" s="386">
        <f t="shared" si="2"/>
        <v>0</v>
      </c>
      <c r="Q65" s="387">
        <f t="shared" si="3"/>
        <v>0</v>
      </c>
      <c r="R65" s="349"/>
      <c r="S65" s="249"/>
      <c r="T65" s="249"/>
      <c r="U65" s="249"/>
    </row>
    <row r="66" spans="1:21" ht="15.75" customHeight="1" x14ac:dyDescent="0.25">
      <c r="A66" s="678"/>
      <c r="B66" s="686"/>
      <c r="C66" s="307"/>
      <c r="D66" s="307"/>
      <c r="E66" s="249"/>
      <c r="F66" s="307"/>
      <c r="G66" s="307"/>
      <c r="H66" s="250"/>
      <c r="I66" s="349"/>
      <c r="J66" s="351"/>
      <c r="K66" s="349"/>
      <c r="L66" s="351"/>
      <c r="M66" s="349"/>
      <c r="N66" s="351"/>
      <c r="O66" s="349"/>
      <c r="P66" s="386">
        <f t="shared" si="2"/>
        <v>0</v>
      </c>
      <c r="Q66" s="387">
        <f t="shared" si="3"/>
        <v>0</v>
      </c>
      <c r="R66" s="349"/>
      <c r="S66" s="249"/>
      <c r="T66" s="249"/>
      <c r="U66" s="249"/>
    </row>
    <row r="67" spans="1:21" ht="18" customHeight="1" x14ac:dyDescent="0.25">
      <c r="A67" s="678"/>
      <c r="B67" s="687"/>
      <c r="C67" s="307"/>
      <c r="D67" s="307"/>
      <c r="E67" s="249"/>
      <c r="F67" s="307"/>
      <c r="G67" s="307"/>
      <c r="H67" s="250"/>
      <c r="I67" s="349"/>
      <c r="J67" s="351"/>
      <c r="K67" s="349"/>
      <c r="L67" s="351"/>
      <c r="M67" s="349"/>
      <c r="N67" s="351"/>
      <c r="O67" s="349"/>
      <c r="P67" s="386">
        <f t="shared" si="2"/>
        <v>0</v>
      </c>
      <c r="Q67" s="387">
        <f t="shared" si="3"/>
        <v>0</v>
      </c>
      <c r="R67" s="349"/>
      <c r="S67" s="249"/>
      <c r="T67" s="249"/>
      <c r="U67" s="249"/>
    </row>
    <row r="68" spans="1:21" ht="15.75" x14ac:dyDescent="0.25">
      <c r="A68" s="678"/>
      <c r="B68" s="684" t="s">
        <v>1472</v>
      </c>
      <c r="C68" s="307"/>
      <c r="D68" s="307"/>
      <c r="E68" s="249"/>
      <c r="F68" s="307"/>
      <c r="G68" s="307"/>
      <c r="H68" s="250"/>
      <c r="I68" s="349"/>
      <c r="J68" s="351"/>
      <c r="K68" s="349"/>
      <c r="L68" s="351"/>
      <c r="M68" s="349"/>
      <c r="N68" s="351"/>
      <c r="O68" s="349"/>
      <c r="P68" s="386">
        <f t="shared" si="2"/>
        <v>0</v>
      </c>
      <c r="Q68" s="387">
        <f t="shared" si="3"/>
        <v>0</v>
      </c>
      <c r="R68" s="349"/>
      <c r="S68" s="249"/>
      <c r="T68" s="249"/>
      <c r="U68" s="249"/>
    </row>
    <row r="69" spans="1:21" ht="15.75" x14ac:dyDescent="0.25">
      <c r="A69" s="678"/>
      <c r="B69" s="684"/>
      <c r="C69" s="307"/>
      <c r="D69" s="307"/>
      <c r="E69" s="249"/>
      <c r="F69" s="307"/>
      <c r="G69" s="307"/>
      <c r="H69" s="250"/>
      <c r="I69" s="349"/>
      <c r="J69" s="351"/>
      <c r="K69" s="349"/>
      <c r="L69" s="351"/>
      <c r="M69" s="349"/>
      <c r="N69" s="351"/>
      <c r="O69" s="349"/>
      <c r="P69" s="386">
        <f t="shared" si="2"/>
        <v>0</v>
      </c>
      <c r="Q69" s="387">
        <f t="shared" si="3"/>
        <v>0</v>
      </c>
      <c r="R69" s="349"/>
      <c r="S69" s="249"/>
      <c r="T69" s="249"/>
      <c r="U69" s="249"/>
    </row>
    <row r="70" spans="1:21" ht="15.75" x14ac:dyDescent="0.25">
      <c r="A70" s="678"/>
      <c r="B70" s="684"/>
      <c r="C70" s="307"/>
      <c r="D70" s="307"/>
      <c r="E70" s="249"/>
      <c r="F70" s="307"/>
      <c r="G70" s="307"/>
      <c r="H70" s="250"/>
      <c r="I70" s="349"/>
      <c r="J70" s="351"/>
      <c r="K70" s="349"/>
      <c r="L70" s="351"/>
      <c r="M70" s="349"/>
      <c r="N70" s="351"/>
      <c r="O70" s="349"/>
      <c r="P70" s="386">
        <f t="shared" si="2"/>
        <v>0</v>
      </c>
      <c r="Q70" s="387">
        <f t="shared" si="3"/>
        <v>0</v>
      </c>
      <c r="R70" s="349"/>
      <c r="S70" s="249"/>
      <c r="T70" s="249"/>
      <c r="U70" s="249"/>
    </row>
    <row r="71" spans="1:21" ht="15.75" customHeight="1" x14ac:dyDescent="0.25">
      <c r="A71" s="678"/>
      <c r="B71" s="685" t="s">
        <v>1473</v>
      </c>
      <c r="C71" s="307"/>
      <c r="D71" s="307"/>
      <c r="E71" s="249"/>
      <c r="F71" s="307"/>
      <c r="G71" s="307"/>
      <c r="H71" s="250"/>
      <c r="I71" s="349"/>
      <c r="J71" s="351"/>
      <c r="K71" s="349"/>
      <c r="L71" s="351"/>
      <c r="M71" s="349"/>
      <c r="N71" s="351"/>
      <c r="O71" s="349"/>
      <c r="P71" s="386">
        <f t="shared" si="2"/>
        <v>0</v>
      </c>
      <c r="Q71" s="387">
        <f t="shared" si="3"/>
        <v>0</v>
      </c>
      <c r="R71" s="349"/>
      <c r="S71" s="249"/>
      <c r="T71" s="249"/>
      <c r="U71" s="249"/>
    </row>
    <row r="72" spans="1:21" ht="15.75" customHeight="1" x14ac:dyDescent="0.25">
      <c r="A72" s="678"/>
      <c r="B72" s="686"/>
      <c r="C72" s="307"/>
      <c r="D72" s="307"/>
      <c r="E72" s="249"/>
      <c r="F72" s="307"/>
      <c r="G72" s="307"/>
      <c r="H72" s="250"/>
      <c r="I72" s="349"/>
      <c r="J72" s="351"/>
      <c r="K72" s="349"/>
      <c r="L72" s="351"/>
      <c r="M72" s="349"/>
      <c r="N72" s="351"/>
      <c r="O72" s="349"/>
      <c r="P72" s="386">
        <f t="shared" si="2"/>
        <v>0</v>
      </c>
      <c r="Q72" s="387">
        <f t="shared" si="3"/>
        <v>0</v>
      </c>
      <c r="R72" s="349"/>
      <c r="S72" s="249"/>
      <c r="T72" s="249"/>
      <c r="U72" s="249"/>
    </row>
    <row r="73" spans="1:21" ht="15.75" x14ac:dyDescent="0.25">
      <c r="A73" s="678"/>
      <c r="B73" s="687"/>
      <c r="C73" s="307"/>
      <c r="D73" s="307"/>
      <c r="E73" s="249"/>
      <c r="F73" s="307"/>
      <c r="G73" s="307"/>
      <c r="H73" s="250"/>
      <c r="I73" s="349"/>
      <c r="J73" s="351"/>
      <c r="K73" s="349"/>
      <c r="L73" s="351"/>
      <c r="M73" s="349"/>
      <c r="N73" s="351"/>
      <c r="O73" s="349"/>
      <c r="P73" s="386">
        <f t="shared" si="2"/>
        <v>0</v>
      </c>
      <c r="Q73" s="387">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3"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1"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88" t="s">
        <v>1348</v>
      </c>
      <c r="B3" s="688"/>
      <c r="C3" s="688"/>
      <c r="D3" s="688"/>
      <c r="E3" s="688"/>
      <c r="F3" s="688"/>
      <c r="G3" s="688"/>
      <c r="H3" s="688"/>
      <c r="I3" s="688"/>
      <c r="J3" s="688"/>
      <c r="K3" s="688"/>
      <c r="L3" s="688"/>
      <c r="M3" s="688"/>
      <c r="N3" s="688"/>
      <c r="O3" s="688"/>
      <c r="P3" s="688"/>
      <c r="Q3" s="688"/>
      <c r="R3" s="688"/>
      <c r="S3" s="688"/>
      <c r="T3" s="688"/>
      <c r="U3" s="688"/>
      <c r="V3" s="688"/>
    </row>
    <row r="4" spans="1:22" ht="1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101</v>
      </c>
      <c r="S4" s="655" t="s">
        <v>102</v>
      </c>
      <c r="T4" s="655" t="s">
        <v>109</v>
      </c>
      <c r="U4" s="655" t="s">
        <v>108</v>
      </c>
      <c r="V4" s="652" t="s">
        <v>88</v>
      </c>
    </row>
    <row r="5" spans="1:22"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6"/>
      <c r="V5" s="653"/>
    </row>
    <row r="6" spans="1:22"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7"/>
      <c r="V6" s="654"/>
    </row>
    <row r="7" spans="1:22" s="365" customFormat="1" ht="15.75" x14ac:dyDescent="0.25">
      <c r="A7" s="440"/>
      <c r="B7" s="441"/>
      <c r="C7" s="442"/>
      <c r="D7" s="442"/>
      <c r="E7" s="442"/>
      <c r="F7" s="443"/>
      <c r="G7" s="442"/>
      <c r="H7" s="444"/>
      <c r="I7" s="444"/>
      <c r="J7" s="444"/>
      <c r="K7" s="444"/>
      <c r="L7" s="444"/>
      <c r="M7" s="444"/>
      <c r="N7" s="444"/>
      <c r="O7" s="444"/>
      <c r="P7" s="444"/>
      <c r="Q7" s="444"/>
      <c r="R7" s="445"/>
      <c r="S7" s="445"/>
      <c r="T7" s="445"/>
      <c r="U7" s="445"/>
      <c r="V7" s="446"/>
    </row>
    <row r="8" spans="1:22" ht="15.75" x14ac:dyDescent="0.25">
      <c r="A8" s="677" t="s">
        <v>1380</v>
      </c>
      <c r="B8" s="677" t="s">
        <v>1381</v>
      </c>
      <c r="C8" s="325"/>
      <c r="D8" s="492"/>
      <c r="E8" s="325"/>
      <c r="F8" s="364"/>
      <c r="G8" s="249"/>
      <c r="H8" s="250"/>
      <c r="I8" s="230"/>
      <c r="J8" s="250"/>
      <c r="K8" s="230"/>
      <c r="L8" s="250"/>
      <c r="M8" s="230"/>
      <c r="N8" s="250"/>
      <c r="O8" s="230"/>
      <c r="P8" s="381">
        <f t="shared" ref="P8:P20" si="0">H8+J8+L8+N8</f>
        <v>0</v>
      </c>
      <c r="Q8" s="382">
        <f t="shared" ref="Q8:Q20" si="1">I8+K8+M8+O8</f>
        <v>0</v>
      </c>
      <c r="R8" s="249"/>
      <c r="S8" s="249"/>
      <c r="T8" s="249"/>
      <c r="U8" s="249"/>
      <c r="V8" s="249"/>
    </row>
    <row r="9" spans="1:22" ht="15.75" x14ac:dyDescent="0.25">
      <c r="A9" s="678"/>
      <c r="B9" s="678"/>
      <c r="C9" s="325"/>
      <c r="D9" s="492"/>
      <c r="E9" s="325"/>
      <c r="F9" s="364"/>
      <c r="G9" s="249"/>
      <c r="H9" s="250"/>
      <c r="I9" s="230"/>
      <c r="J9" s="250"/>
      <c r="K9" s="230"/>
      <c r="L9" s="250"/>
      <c r="M9" s="230"/>
      <c r="N9" s="250"/>
      <c r="O9" s="230"/>
      <c r="P9" s="381">
        <f t="shared" si="0"/>
        <v>0</v>
      </c>
      <c r="Q9" s="382">
        <f t="shared" si="1"/>
        <v>0</v>
      </c>
      <c r="R9" s="249"/>
      <c r="S9" s="249"/>
      <c r="T9" s="249"/>
      <c r="U9" s="249"/>
      <c r="V9" s="249"/>
    </row>
    <row r="10" spans="1:22" ht="15.75" x14ac:dyDescent="0.25">
      <c r="A10" s="678"/>
      <c r="B10" s="678"/>
      <c r="C10" s="325"/>
      <c r="D10" s="492"/>
      <c r="E10" s="325"/>
      <c r="F10" s="364"/>
      <c r="G10" s="249"/>
      <c r="H10" s="250"/>
      <c r="I10" s="230"/>
      <c r="J10" s="250"/>
      <c r="K10" s="230"/>
      <c r="L10" s="250"/>
      <c r="M10" s="230"/>
      <c r="N10" s="250"/>
      <c r="O10" s="230"/>
      <c r="P10" s="381">
        <f t="shared" si="0"/>
        <v>0</v>
      </c>
      <c r="Q10" s="382">
        <f t="shared" si="1"/>
        <v>0</v>
      </c>
      <c r="R10" s="249"/>
      <c r="S10" s="249"/>
      <c r="T10" s="249"/>
      <c r="U10" s="249"/>
      <c r="V10" s="249"/>
    </row>
    <row r="11" spans="1:22" ht="15.75" x14ac:dyDescent="0.25">
      <c r="A11" s="678"/>
      <c r="B11" s="678"/>
      <c r="C11" s="325"/>
      <c r="D11" s="492"/>
      <c r="E11" s="325"/>
      <c r="F11" s="364"/>
      <c r="G11" s="249"/>
      <c r="H11" s="250"/>
      <c r="I11" s="230"/>
      <c r="J11" s="250"/>
      <c r="K11" s="230"/>
      <c r="L11" s="250"/>
      <c r="M11" s="230"/>
      <c r="N11" s="250"/>
      <c r="O11" s="230"/>
      <c r="P11" s="381">
        <f t="shared" si="0"/>
        <v>0</v>
      </c>
      <c r="Q11" s="382">
        <f t="shared" si="1"/>
        <v>0</v>
      </c>
      <c r="R11" s="249"/>
      <c r="S11" s="249"/>
      <c r="T11" s="249"/>
      <c r="U11" s="249"/>
      <c r="V11" s="249"/>
    </row>
    <row r="12" spans="1:22" ht="15.75" x14ac:dyDescent="0.25">
      <c r="A12" s="678"/>
      <c r="B12" s="678"/>
      <c r="C12" s="325"/>
      <c r="D12" s="492"/>
      <c r="E12" s="325"/>
      <c r="F12" s="364"/>
      <c r="G12" s="249"/>
      <c r="H12" s="250"/>
      <c r="I12" s="230"/>
      <c r="J12" s="250"/>
      <c r="K12" s="230"/>
      <c r="L12" s="250"/>
      <c r="M12" s="230"/>
      <c r="N12" s="250"/>
      <c r="O12" s="230"/>
      <c r="P12" s="381">
        <f t="shared" si="0"/>
        <v>0</v>
      </c>
      <c r="Q12" s="382">
        <f t="shared" si="1"/>
        <v>0</v>
      </c>
      <c r="R12" s="249"/>
      <c r="S12" s="249"/>
      <c r="T12" s="249"/>
      <c r="U12" s="249"/>
      <c r="V12" s="249"/>
    </row>
    <row r="13" spans="1:22" ht="15.75" x14ac:dyDescent="0.25">
      <c r="A13" s="678"/>
      <c r="B13" s="678"/>
      <c r="C13" s="325"/>
      <c r="D13" s="492"/>
      <c r="E13" s="325"/>
      <c r="F13" s="364"/>
      <c r="G13" s="249"/>
      <c r="H13" s="250"/>
      <c r="I13" s="230"/>
      <c r="J13" s="250"/>
      <c r="K13" s="230"/>
      <c r="L13" s="250"/>
      <c r="M13" s="230"/>
      <c r="N13" s="250"/>
      <c r="O13" s="230"/>
      <c r="P13" s="381">
        <f t="shared" si="0"/>
        <v>0</v>
      </c>
      <c r="Q13" s="382">
        <f t="shared" si="1"/>
        <v>0</v>
      </c>
      <c r="R13" s="249"/>
      <c r="S13" s="249"/>
      <c r="T13" s="249"/>
      <c r="U13" s="249"/>
      <c r="V13" s="249"/>
    </row>
    <row r="14" spans="1:22" ht="15.75" x14ac:dyDescent="0.25">
      <c r="A14" s="678"/>
      <c r="B14" s="678"/>
      <c r="C14" s="325"/>
      <c r="D14" s="492"/>
      <c r="E14" s="325"/>
      <c r="F14" s="364"/>
      <c r="G14" s="249"/>
      <c r="H14" s="250"/>
      <c r="I14" s="230"/>
      <c r="J14" s="250"/>
      <c r="K14" s="230"/>
      <c r="L14" s="250"/>
      <c r="M14" s="230"/>
      <c r="N14" s="250"/>
      <c r="O14" s="230"/>
      <c r="P14" s="381">
        <f t="shared" si="0"/>
        <v>0</v>
      </c>
      <c r="Q14" s="382">
        <f t="shared" si="1"/>
        <v>0</v>
      </c>
      <c r="R14" s="249"/>
      <c r="S14" s="249"/>
      <c r="T14" s="249"/>
      <c r="U14" s="249"/>
      <c r="V14" s="249"/>
    </row>
    <row r="15" spans="1:22" ht="15.75" x14ac:dyDescent="0.25">
      <c r="A15" s="678"/>
      <c r="B15" s="678"/>
      <c r="C15" s="325"/>
      <c r="D15" s="492"/>
      <c r="E15" s="325"/>
      <c r="F15" s="364"/>
      <c r="G15" s="249"/>
      <c r="H15" s="250"/>
      <c r="I15" s="230"/>
      <c r="J15" s="250"/>
      <c r="K15" s="230"/>
      <c r="L15" s="250"/>
      <c r="M15" s="230"/>
      <c r="N15" s="250"/>
      <c r="O15" s="230"/>
      <c r="P15" s="381">
        <f t="shared" si="0"/>
        <v>0</v>
      </c>
      <c r="Q15" s="382">
        <f t="shared" si="1"/>
        <v>0</v>
      </c>
      <c r="R15" s="249"/>
      <c r="S15" s="249"/>
      <c r="T15" s="249"/>
      <c r="U15" s="249"/>
      <c r="V15" s="249"/>
    </row>
    <row r="16" spans="1:22" ht="15.75" x14ac:dyDescent="0.25">
      <c r="A16" s="678"/>
      <c r="B16" s="678"/>
      <c r="C16" s="325"/>
      <c r="D16" s="492"/>
      <c r="E16" s="325"/>
      <c r="F16" s="364"/>
      <c r="G16" s="249"/>
      <c r="H16" s="250"/>
      <c r="I16" s="230"/>
      <c r="J16" s="250"/>
      <c r="K16" s="230"/>
      <c r="L16" s="250"/>
      <c r="M16" s="230"/>
      <c r="N16" s="250"/>
      <c r="O16" s="230"/>
      <c r="P16" s="381">
        <f t="shared" si="0"/>
        <v>0</v>
      </c>
      <c r="Q16" s="382">
        <f t="shared" si="1"/>
        <v>0</v>
      </c>
      <c r="R16" s="249"/>
      <c r="S16" s="249"/>
      <c r="T16" s="249"/>
      <c r="U16" s="249"/>
      <c r="V16" s="249"/>
    </row>
    <row r="17" spans="1:22" ht="15.75" x14ac:dyDescent="0.25">
      <c r="A17" s="678"/>
      <c r="B17" s="678"/>
      <c r="C17" s="325"/>
      <c r="D17" s="492"/>
      <c r="E17" s="325"/>
      <c r="F17" s="364"/>
      <c r="G17" s="254"/>
      <c r="H17" s="254"/>
      <c r="I17" s="270"/>
      <c r="J17" s="254"/>
      <c r="K17" s="270"/>
      <c r="L17" s="254"/>
      <c r="M17" s="270"/>
      <c r="N17" s="254"/>
      <c r="O17" s="270"/>
      <c r="P17" s="389">
        <f t="shared" si="0"/>
        <v>0</v>
      </c>
      <c r="Q17" s="390">
        <f t="shared" si="1"/>
        <v>0</v>
      </c>
      <c r="R17" s="254"/>
      <c r="S17" s="254"/>
      <c r="T17" s="254"/>
      <c r="U17" s="254"/>
      <c r="V17" s="254"/>
    </row>
    <row r="18" spans="1:22" ht="15.75" x14ac:dyDescent="0.25">
      <c r="A18" s="678"/>
      <c r="B18" s="678"/>
      <c r="C18" s="325"/>
      <c r="D18" s="492"/>
      <c r="E18" s="325"/>
      <c r="F18" s="364"/>
      <c r="G18" s="249"/>
      <c r="H18" s="249"/>
      <c r="I18" s="230"/>
      <c r="J18" s="249"/>
      <c r="K18" s="230"/>
      <c r="L18" s="249"/>
      <c r="M18" s="230"/>
      <c r="N18" s="249"/>
      <c r="O18" s="230"/>
      <c r="P18" s="381">
        <f t="shared" si="0"/>
        <v>0</v>
      </c>
      <c r="Q18" s="382">
        <f t="shared" si="1"/>
        <v>0</v>
      </c>
      <c r="R18" s="271"/>
      <c r="S18" s="271"/>
      <c r="T18" s="271"/>
      <c r="U18" s="249"/>
      <c r="V18" s="272"/>
    </row>
    <row r="19" spans="1:22" ht="15.75" x14ac:dyDescent="0.25">
      <c r="A19" s="678"/>
      <c r="B19" s="678"/>
      <c r="C19" s="325"/>
      <c r="D19" s="492"/>
      <c r="E19" s="325"/>
      <c r="F19" s="364"/>
      <c r="G19" s="254"/>
      <c r="H19" s="254"/>
      <c r="I19" s="270"/>
      <c r="J19" s="254"/>
      <c r="K19" s="270"/>
      <c r="L19" s="254"/>
      <c r="M19" s="270"/>
      <c r="N19" s="254"/>
      <c r="O19" s="270"/>
      <c r="P19" s="389">
        <f t="shared" si="0"/>
        <v>0</v>
      </c>
      <c r="Q19" s="390">
        <f t="shared" si="1"/>
        <v>0</v>
      </c>
      <c r="R19" s="254"/>
      <c r="S19" s="254"/>
      <c r="T19" s="254"/>
      <c r="U19" s="254"/>
      <c r="V19" s="254"/>
    </row>
    <row r="20" spans="1:22" ht="15.75" x14ac:dyDescent="0.25">
      <c r="A20" s="679"/>
      <c r="B20" s="679"/>
      <c r="C20" s="325"/>
      <c r="D20" s="492"/>
      <c r="E20" s="325"/>
      <c r="F20" s="364"/>
      <c r="G20" s="249"/>
      <c r="H20" s="250"/>
      <c r="I20" s="230"/>
      <c r="J20" s="250"/>
      <c r="K20" s="230"/>
      <c r="L20" s="250"/>
      <c r="M20" s="230"/>
      <c r="N20" s="249"/>
      <c r="O20" s="230"/>
      <c r="P20" s="381">
        <f t="shared" si="0"/>
        <v>0</v>
      </c>
      <c r="Q20" s="382">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18"/>
  <sheetViews>
    <sheetView tabSelected="1" topLeftCell="H1" zoomScale="70" zoomScaleNormal="70" workbookViewId="0">
      <pane ySplit="8" topLeftCell="A71" activePane="bottomLeft" state="frozen"/>
      <selection activeCell="A7" sqref="A7"/>
      <selection pane="bottomLeft" activeCell="U77" sqref="U77:U78"/>
    </sheetView>
  </sheetViews>
  <sheetFormatPr baseColWidth="10" defaultRowHeight="15" x14ac:dyDescent="0.25"/>
  <cols>
    <col min="1" max="1" width="21.7109375" customWidth="1"/>
    <col min="2" max="2" width="41.42578125" customWidth="1"/>
    <col min="3" max="3" width="31.85546875" customWidth="1"/>
    <col min="4" max="4" width="27.42578125" style="463" customWidth="1"/>
    <col min="5" max="7" width="27.42578125" customWidth="1"/>
    <col min="8" max="8" width="15.28515625" customWidth="1"/>
    <col min="9" max="9" width="17.85546875" style="233" customWidth="1"/>
    <col min="10" max="10" width="15.28515625" customWidth="1"/>
    <col min="11" max="11" width="18.85546875" style="233" customWidth="1"/>
    <col min="13" max="13" width="17.42578125" style="233" customWidth="1"/>
    <col min="15" max="15" width="17" style="233" customWidth="1"/>
    <col min="16" max="16" width="15.28515625" style="393" customWidth="1"/>
    <col min="17" max="17" width="18.28515625" style="394" customWidth="1"/>
    <col min="18" max="18" width="23.5703125" customWidth="1"/>
    <col min="19" max="19" width="19.140625" customWidth="1"/>
    <col min="20" max="20" width="14.140625" customWidth="1"/>
    <col min="21" max="21" width="17" customWidth="1"/>
  </cols>
  <sheetData>
    <row r="1" spans="1:33" ht="18.75" x14ac:dyDescent="0.25">
      <c r="C1" s="512" t="s">
        <v>1601</v>
      </c>
      <c r="D1" s="512" t="s">
        <v>1602</v>
      </c>
      <c r="H1" s="284" t="s">
        <v>1383</v>
      </c>
      <c r="J1" s="284"/>
      <c r="K1" s="284"/>
      <c r="M1" s="512" t="s">
        <v>1580</v>
      </c>
      <c r="N1" s="512" t="s">
        <v>1581</v>
      </c>
      <c r="O1" s="512" t="s">
        <v>1582</v>
      </c>
      <c r="P1" s="512" t="s">
        <v>1583</v>
      </c>
      <c r="Q1" s="512" t="s">
        <v>1584</v>
      </c>
      <c r="R1" s="512" t="s">
        <v>1585</v>
      </c>
      <c r="S1" s="512" t="s">
        <v>1586</v>
      </c>
      <c r="T1" s="512" t="s">
        <v>1587</v>
      </c>
      <c r="U1" s="512" t="s">
        <v>1588</v>
      </c>
      <c r="V1" s="512" t="s">
        <v>1589</v>
      </c>
      <c r="W1" s="512" t="s">
        <v>1590</v>
      </c>
      <c r="X1" s="512" t="s">
        <v>1591</v>
      </c>
      <c r="Y1" s="512" t="s">
        <v>1592</v>
      </c>
      <c r="Z1" s="512" t="s">
        <v>1593</v>
      </c>
      <c r="AA1" s="512" t="s">
        <v>1594</v>
      </c>
      <c r="AB1" s="512" t="s">
        <v>1595</v>
      </c>
      <c r="AC1" s="512" t="s">
        <v>1596</v>
      </c>
      <c r="AD1" s="512" t="s">
        <v>1597</v>
      </c>
      <c r="AE1" s="512" t="s">
        <v>1598</v>
      </c>
      <c r="AF1" s="512" t="s">
        <v>1599</v>
      </c>
      <c r="AG1" s="512" t="s">
        <v>1600</v>
      </c>
    </row>
    <row r="2" spans="1:33" ht="18.75" x14ac:dyDescent="0.25">
      <c r="A2" s="315" t="s">
        <v>1346</v>
      </c>
      <c r="H2" s="284"/>
      <c r="J2" s="284"/>
      <c r="K2" s="284"/>
      <c r="L2" s="284"/>
      <c r="M2" s="284"/>
      <c r="N2" s="284"/>
      <c r="O2" s="284"/>
      <c r="P2" s="391"/>
      <c r="Q2" s="391"/>
      <c r="R2" s="284"/>
      <c r="S2" s="284"/>
      <c r="T2" s="284"/>
      <c r="U2" s="284"/>
      <c r="V2" s="284"/>
      <c r="W2" s="284"/>
      <c r="X2" s="284"/>
      <c r="Y2" s="284"/>
      <c r="Z2" s="284"/>
      <c r="AA2" s="284"/>
    </row>
    <row r="3" spans="1:33" ht="18.75" x14ac:dyDescent="0.25">
      <c r="A3" s="316" t="s">
        <v>1391</v>
      </c>
      <c r="H3" s="284"/>
      <c r="J3" s="284"/>
      <c r="K3" s="284"/>
      <c r="L3" s="284"/>
      <c r="M3" s="284"/>
      <c r="N3" s="284"/>
      <c r="O3" s="284"/>
      <c r="P3" s="391"/>
      <c r="Q3" s="391"/>
      <c r="R3" s="284"/>
      <c r="S3" s="284"/>
      <c r="T3" s="284"/>
      <c r="U3" s="284"/>
      <c r="V3" s="284"/>
      <c r="W3" s="284"/>
      <c r="X3" s="284"/>
      <c r="Y3" s="284"/>
      <c r="Z3" s="284"/>
      <c r="AA3" s="284"/>
    </row>
    <row r="4" spans="1:33" ht="18.75" x14ac:dyDescent="0.25">
      <c r="A4" s="316" t="s">
        <v>1390</v>
      </c>
      <c r="H4" s="284"/>
      <c r="J4" s="284"/>
      <c r="K4" s="284"/>
      <c r="L4" s="284"/>
      <c r="M4" s="284"/>
      <c r="N4" s="284"/>
      <c r="O4" s="284"/>
      <c r="P4" s="391"/>
      <c r="Q4" s="391"/>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2"/>
      <c r="Q5" s="392"/>
      <c r="R5" s="269"/>
      <c r="S5" s="269"/>
      <c r="T5" s="269"/>
      <c r="U5" s="269"/>
    </row>
    <row r="6" spans="1:33" ht="15" customHeight="1" x14ac:dyDescent="0.25">
      <c r="A6" s="656" t="s">
        <v>96</v>
      </c>
      <c r="B6" s="655" t="s">
        <v>110</v>
      </c>
      <c r="C6" s="658" t="s">
        <v>1537</v>
      </c>
      <c r="D6" s="658" t="s">
        <v>1538</v>
      </c>
      <c r="E6" s="658" t="s">
        <v>86</v>
      </c>
      <c r="F6" s="658" t="s">
        <v>391</v>
      </c>
      <c r="G6" s="658" t="s">
        <v>87</v>
      </c>
      <c r="H6" s="661" t="s">
        <v>99</v>
      </c>
      <c r="I6" s="667"/>
      <c r="J6" s="667"/>
      <c r="K6" s="667"/>
      <c r="L6" s="667"/>
      <c r="M6" s="667"/>
      <c r="N6" s="667"/>
      <c r="O6" s="662"/>
      <c r="P6" s="663" t="s">
        <v>100</v>
      </c>
      <c r="Q6" s="664"/>
      <c r="R6" s="655" t="s">
        <v>102</v>
      </c>
      <c r="S6" s="655" t="s">
        <v>109</v>
      </c>
      <c r="T6" s="655" t="s">
        <v>108</v>
      </c>
      <c r="U6" s="652" t="s">
        <v>88</v>
      </c>
    </row>
    <row r="7" spans="1:33" ht="15" customHeight="1" x14ac:dyDescent="0.25">
      <c r="A7" s="656"/>
      <c r="B7" s="656"/>
      <c r="C7" s="659"/>
      <c r="D7" s="659"/>
      <c r="E7" s="659"/>
      <c r="F7" s="659"/>
      <c r="G7" s="659"/>
      <c r="H7" s="661" t="s">
        <v>103</v>
      </c>
      <c r="I7" s="662"/>
      <c r="J7" s="661" t="s">
        <v>104</v>
      </c>
      <c r="K7" s="662"/>
      <c r="L7" s="661" t="s">
        <v>105</v>
      </c>
      <c r="M7" s="662"/>
      <c r="N7" s="661" t="s">
        <v>106</v>
      </c>
      <c r="O7" s="662"/>
      <c r="P7" s="665"/>
      <c r="Q7" s="666"/>
      <c r="R7" s="656"/>
      <c r="S7" s="656"/>
      <c r="T7" s="656"/>
      <c r="U7" s="653"/>
    </row>
    <row r="8" spans="1:33" ht="25.5" x14ac:dyDescent="0.25">
      <c r="A8" s="657"/>
      <c r="B8" s="657"/>
      <c r="C8" s="660"/>
      <c r="D8" s="660"/>
      <c r="E8" s="660"/>
      <c r="F8" s="660"/>
      <c r="G8" s="660"/>
      <c r="H8" s="439" t="s">
        <v>107</v>
      </c>
      <c r="I8" s="439" t="s">
        <v>12</v>
      </c>
      <c r="J8" s="439" t="s">
        <v>107</v>
      </c>
      <c r="K8" s="439" t="s">
        <v>12</v>
      </c>
      <c r="L8" s="439" t="s">
        <v>107</v>
      </c>
      <c r="M8" s="439" t="s">
        <v>12</v>
      </c>
      <c r="N8" s="439" t="s">
        <v>107</v>
      </c>
      <c r="O8" s="439" t="s">
        <v>12</v>
      </c>
      <c r="P8" s="439" t="s">
        <v>107</v>
      </c>
      <c r="Q8" s="439" t="s">
        <v>12</v>
      </c>
      <c r="R8" s="657"/>
      <c r="S8" s="657"/>
      <c r="T8" s="657"/>
      <c r="U8" s="654"/>
    </row>
    <row r="9" spans="1:33" s="365" customFormat="1" ht="15.75" x14ac:dyDescent="0.25">
      <c r="A9" s="440"/>
      <c r="B9" s="441"/>
      <c r="C9" s="442"/>
      <c r="D9" s="442"/>
      <c r="E9" s="442"/>
      <c r="F9" s="443"/>
      <c r="G9" s="442"/>
      <c r="H9" s="444"/>
      <c r="I9" s="444"/>
      <c r="J9" s="444"/>
      <c r="K9" s="444"/>
      <c r="L9" s="444"/>
      <c r="M9" s="444"/>
      <c r="N9" s="444"/>
      <c r="O9" s="444"/>
      <c r="P9" s="444"/>
      <c r="Q9" s="444"/>
      <c r="R9" s="445"/>
      <c r="S9" s="445"/>
      <c r="T9" s="445"/>
      <c r="U9" s="446"/>
    </row>
    <row r="10" spans="1:33" ht="165" x14ac:dyDescent="0.25">
      <c r="A10" s="677" t="s">
        <v>1384</v>
      </c>
      <c r="B10" s="677" t="s">
        <v>1385</v>
      </c>
      <c r="C10" s="249" t="s">
        <v>1580</v>
      </c>
      <c r="D10" s="517" t="s">
        <v>1700</v>
      </c>
      <c r="E10" s="518" t="s">
        <v>1701</v>
      </c>
      <c r="F10" s="249" t="s">
        <v>1713</v>
      </c>
      <c r="G10" s="519" t="s">
        <v>1702</v>
      </c>
      <c r="H10" s="250">
        <v>0.25</v>
      </c>
      <c r="I10" s="270">
        <v>29601.75</v>
      </c>
      <c r="J10" s="250">
        <v>0.25</v>
      </c>
      <c r="K10" s="270">
        <v>29601.75</v>
      </c>
      <c r="L10" s="250">
        <v>0.25</v>
      </c>
      <c r="M10" s="270">
        <v>29601.75</v>
      </c>
      <c r="N10" s="250">
        <v>0.25</v>
      </c>
      <c r="O10" s="270">
        <v>29601.75</v>
      </c>
      <c r="P10" s="389">
        <f t="shared" ref="P10:P63" si="0">H10+J10+L10+N10</f>
        <v>1</v>
      </c>
      <c r="Q10" s="390">
        <v>118407.07</v>
      </c>
      <c r="R10" s="254" t="s">
        <v>1718</v>
      </c>
      <c r="S10" s="254" t="s">
        <v>1721</v>
      </c>
      <c r="T10" s="254" t="s">
        <v>1720</v>
      </c>
      <c r="U10" s="73" t="s">
        <v>1719</v>
      </c>
    </row>
    <row r="11" spans="1:33" ht="165" x14ac:dyDescent="0.25">
      <c r="A11" s="678"/>
      <c r="B11" s="678"/>
      <c r="C11" s="249" t="s">
        <v>1580</v>
      </c>
      <c r="D11" s="520" t="s">
        <v>1703</v>
      </c>
      <c r="E11" s="520" t="s">
        <v>1704</v>
      </c>
      <c r="F11" s="249" t="s">
        <v>1714</v>
      </c>
      <c r="G11" s="521" t="s">
        <v>1705</v>
      </c>
      <c r="H11" s="250">
        <v>0.5</v>
      </c>
      <c r="I11" s="270">
        <v>100000</v>
      </c>
      <c r="J11" s="254"/>
      <c r="K11" s="270"/>
      <c r="L11" s="250">
        <v>0.5</v>
      </c>
      <c r="M11" s="270">
        <v>100000</v>
      </c>
      <c r="N11" s="254"/>
      <c r="O11" s="270"/>
      <c r="P11" s="389">
        <f t="shared" si="0"/>
        <v>1</v>
      </c>
      <c r="Q11" s="390">
        <f t="shared" ref="Q11:Q63" si="1">I11+K11+M11+O11</f>
        <v>200000</v>
      </c>
      <c r="R11" s="254" t="s">
        <v>1722</v>
      </c>
      <c r="S11" s="254" t="s">
        <v>1723</v>
      </c>
      <c r="T11" s="254" t="s">
        <v>1724</v>
      </c>
      <c r="U11" s="73" t="s">
        <v>1725</v>
      </c>
    </row>
    <row r="12" spans="1:33" ht="255" x14ac:dyDescent="0.25">
      <c r="A12" s="678"/>
      <c r="B12" s="678"/>
      <c r="C12" s="249" t="s">
        <v>1580</v>
      </c>
      <c r="D12" s="522" t="s">
        <v>1706</v>
      </c>
      <c r="E12" s="523" t="s">
        <v>1707</v>
      </c>
      <c r="F12" s="249" t="s">
        <v>1715</v>
      </c>
      <c r="G12" s="524" t="s">
        <v>1708</v>
      </c>
      <c r="H12" s="250">
        <v>0.25</v>
      </c>
      <c r="I12" s="230">
        <v>150000</v>
      </c>
      <c r="J12" s="250">
        <v>0.75</v>
      </c>
      <c r="K12" s="230">
        <v>450000</v>
      </c>
      <c r="L12" s="250"/>
      <c r="M12" s="230"/>
      <c r="N12" s="250"/>
      <c r="O12" s="230"/>
      <c r="P12" s="381">
        <f t="shared" si="0"/>
        <v>1</v>
      </c>
      <c r="Q12" s="382">
        <f t="shared" si="1"/>
        <v>600000</v>
      </c>
      <c r="R12" s="254" t="s">
        <v>1726</v>
      </c>
      <c r="S12" s="254" t="s">
        <v>1727</v>
      </c>
      <c r="T12" s="254" t="s">
        <v>1728</v>
      </c>
      <c r="U12" s="73" t="s">
        <v>1719</v>
      </c>
    </row>
    <row r="13" spans="1:33" ht="157.5" x14ac:dyDescent="0.25">
      <c r="A13" s="678"/>
      <c r="B13" s="678"/>
      <c r="C13" s="249" t="s">
        <v>1581</v>
      </c>
      <c r="D13" s="522" t="s">
        <v>1710</v>
      </c>
      <c r="E13" s="522" t="s">
        <v>1729</v>
      </c>
      <c r="F13" s="249" t="s">
        <v>1716</v>
      </c>
      <c r="G13" s="525" t="s">
        <v>1709</v>
      </c>
      <c r="H13" s="250">
        <v>0.25</v>
      </c>
      <c r="I13" s="230">
        <v>10000</v>
      </c>
      <c r="J13" s="250">
        <v>0.25</v>
      </c>
      <c r="K13" s="230">
        <v>10000</v>
      </c>
      <c r="L13" s="250">
        <v>0.25</v>
      </c>
      <c r="M13" s="230">
        <v>10000</v>
      </c>
      <c r="N13" s="250">
        <v>0.25</v>
      </c>
      <c r="O13" s="230">
        <v>10000</v>
      </c>
      <c r="P13" s="381">
        <f t="shared" si="0"/>
        <v>1</v>
      </c>
      <c r="Q13" s="382">
        <f t="shared" si="1"/>
        <v>40000</v>
      </c>
      <c r="R13" s="254" t="s">
        <v>1730</v>
      </c>
      <c r="S13" s="254" t="s">
        <v>1731</v>
      </c>
      <c r="T13" s="254" t="s">
        <v>1732</v>
      </c>
      <c r="U13" s="73" t="s">
        <v>1733</v>
      </c>
    </row>
    <row r="14" spans="1:33" ht="141.75" x14ac:dyDescent="0.25">
      <c r="A14" s="678"/>
      <c r="B14" s="678"/>
      <c r="C14" s="249" t="s">
        <v>1581</v>
      </c>
      <c r="D14" s="522" t="s">
        <v>1711</v>
      </c>
      <c r="E14" s="522" t="s">
        <v>1734</v>
      </c>
      <c r="F14" s="249" t="s">
        <v>1717</v>
      </c>
      <c r="G14" s="254" t="s">
        <v>1712</v>
      </c>
      <c r="H14" s="249"/>
      <c r="I14" s="230"/>
      <c r="J14" s="250">
        <v>0.5</v>
      </c>
      <c r="K14" s="230">
        <v>100000</v>
      </c>
      <c r="L14" s="250">
        <v>0.5</v>
      </c>
      <c r="M14" s="230">
        <v>100000</v>
      </c>
      <c r="N14" s="250"/>
      <c r="O14" s="230"/>
      <c r="P14" s="381">
        <f t="shared" si="0"/>
        <v>1</v>
      </c>
      <c r="Q14" s="382">
        <f t="shared" si="1"/>
        <v>200000</v>
      </c>
      <c r="R14" s="254" t="s">
        <v>1735</v>
      </c>
      <c r="S14" s="254" t="s">
        <v>1736</v>
      </c>
      <c r="T14" s="254" t="s">
        <v>1732</v>
      </c>
      <c r="U14" s="73" t="s">
        <v>1737</v>
      </c>
    </row>
    <row r="15" spans="1:33" ht="15.75" x14ac:dyDescent="0.25">
      <c r="A15" s="678"/>
      <c r="B15" s="679"/>
      <c r="C15" s="249"/>
      <c r="D15" s="249"/>
      <c r="E15" s="249"/>
      <c r="F15" s="249"/>
      <c r="G15" s="254"/>
      <c r="H15" s="249"/>
      <c r="I15" s="230"/>
      <c r="J15" s="250"/>
      <c r="K15" s="230"/>
      <c r="L15" s="250"/>
      <c r="M15" s="230"/>
      <c r="N15" s="250"/>
      <c r="O15" s="230"/>
      <c r="P15" s="381">
        <f t="shared" si="0"/>
        <v>0</v>
      </c>
      <c r="Q15" s="382">
        <f t="shared" si="1"/>
        <v>0</v>
      </c>
      <c r="R15" s="254"/>
      <c r="S15" s="254"/>
      <c r="T15" s="254"/>
      <c r="U15" s="73"/>
    </row>
    <row r="16" spans="1:33" ht="409.5" x14ac:dyDescent="0.25">
      <c r="A16" s="678"/>
      <c r="B16" s="677" t="s">
        <v>1387</v>
      </c>
      <c r="C16" s="249" t="s">
        <v>1584</v>
      </c>
      <c r="D16" s="531" t="s">
        <v>1778</v>
      </c>
      <c r="E16" s="530" t="s">
        <v>1836</v>
      </c>
      <c r="F16" s="249" t="s">
        <v>1772</v>
      </c>
      <c r="G16" s="254" t="s">
        <v>1773</v>
      </c>
      <c r="H16" s="250">
        <v>0.25</v>
      </c>
      <c r="I16" s="230">
        <v>12200</v>
      </c>
      <c r="J16" s="250">
        <v>0.25</v>
      </c>
      <c r="K16" s="230">
        <v>12200</v>
      </c>
      <c r="L16" s="250">
        <v>0.25</v>
      </c>
      <c r="M16" s="230">
        <v>12200</v>
      </c>
      <c r="N16" s="250">
        <v>0.25</v>
      </c>
      <c r="O16" s="230">
        <v>12200</v>
      </c>
      <c r="P16" s="381">
        <f t="shared" si="0"/>
        <v>1</v>
      </c>
      <c r="Q16" s="382">
        <f t="shared" si="1"/>
        <v>48800</v>
      </c>
      <c r="R16" s="254" t="s">
        <v>1812</v>
      </c>
      <c r="S16" s="254" t="s">
        <v>1775</v>
      </c>
      <c r="T16" s="254" t="s">
        <v>1776</v>
      </c>
      <c r="U16" s="73" t="s">
        <v>1777</v>
      </c>
    </row>
    <row r="17" spans="1:21" ht="409.5" x14ac:dyDescent="0.25">
      <c r="A17" s="678"/>
      <c r="B17" s="678"/>
      <c r="C17" s="249" t="s">
        <v>1583</v>
      </c>
      <c r="D17" s="533" t="s">
        <v>1779</v>
      </c>
      <c r="E17" s="530" t="s">
        <v>1807</v>
      </c>
      <c r="F17" s="249" t="s">
        <v>1780</v>
      </c>
      <c r="G17" s="254" t="s">
        <v>1773</v>
      </c>
      <c r="H17" s="250">
        <v>0.25</v>
      </c>
      <c r="I17" s="230">
        <v>139336.25</v>
      </c>
      <c r="J17" s="250">
        <v>0.25</v>
      </c>
      <c r="K17" s="230">
        <v>139336.25</v>
      </c>
      <c r="L17" s="250">
        <v>0.25</v>
      </c>
      <c r="M17" s="230">
        <v>139336.25</v>
      </c>
      <c r="N17" s="250">
        <v>0.25</v>
      </c>
      <c r="O17" s="230">
        <v>139336.25</v>
      </c>
      <c r="P17" s="381">
        <f t="shared" si="0"/>
        <v>1</v>
      </c>
      <c r="Q17" s="382">
        <f t="shared" si="1"/>
        <v>557345</v>
      </c>
      <c r="R17" s="254" t="s">
        <v>1774</v>
      </c>
      <c r="S17" s="254" t="s">
        <v>1781</v>
      </c>
      <c r="T17" s="254" t="s">
        <v>1776</v>
      </c>
      <c r="U17" s="73" t="s">
        <v>1777</v>
      </c>
    </row>
    <row r="18" spans="1:21" ht="267.75" x14ac:dyDescent="0.25">
      <c r="A18" s="678"/>
      <c r="B18" s="678"/>
      <c r="C18" s="249" t="s">
        <v>1584</v>
      </c>
      <c r="D18" s="532" t="s">
        <v>1782</v>
      </c>
      <c r="E18" s="249" t="s">
        <v>1783</v>
      </c>
      <c r="F18" s="249" t="s">
        <v>1785</v>
      </c>
      <c r="G18" s="249" t="s">
        <v>1784</v>
      </c>
      <c r="H18" s="250">
        <v>0.25</v>
      </c>
      <c r="I18" s="230">
        <v>5500</v>
      </c>
      <c r="J18" s="250">
        <v>0.25</v>
      </c>
      <c r="K18" s="230">
        <v>5500</v>
      </c>
      <c r="L18" s="250">
        <v>0.25</v>
      </c>
      <c r="M18" s="230">
        <v>5500</v>
      </c>
      <c r="N18" s="250">
        <v>0.25</v>
      </c>
      <c r="O18" s="230">
        <v>5500</v>
      </c>
      <c r="P18" s="381">
        <f t="shared" si="0"/>
        <v>1</v>
      </c>
      <c r="Q18" s="382">
        <f t="shared" si="1"/>
        <v>22000</v>
      </c>
      <c r="R18" s="270" t="s">
        <v>1789</v>
      </c>
      <c r="S18" s="254" t="s">
        <v>1786</v>
      </c>
      <c r="T18" s="254" t="s">
        <v>1787</v>
      </c>
      <c r="U18" s="73" t="s">
        <v>1788</v>
      </c>
    </row>
    <row r="19" spans="1:21" ht="141.75" x14ac:dyDescent="0.25">
      <c r="A19" s="678"/>
      <c r="B19" s="678"/>
      <c r="C19" s="249" t="s">
        <v>1584</v>
      </c>
      <c r="D19" s="249" t="s">
        <v>1790</v>
      </c>
      <c r="E19" s="249" t="s">
        <v>1791</v>
      </c>
      <c r="F19" s="249" t="s">
        <v>1792</v>
      </c>
      <c r="G19" s="254" t="s">
        <v>1808</v>
      </c>
      <c r="H19" s="250">
        <v>0.25</v>
      </c>
      <c r="I19" s="230">
        <v>16047</v>
      </c>
      <c r="J19" s="250">
        <v>0.25</v>
      </c>
      <c r="K19" s="230">
        <v>16047</v>
      </c>
      <c r="L19" s="250">
        <v>0.25</v>
      </c>
      <c r="M19" s="230">
        <v>16047</v>
      </c>
      <c r="N19" s="250">
        <v>0.25</v>
      </c>
      <c r="O19" s="230">
        <v>16047</v>
      </c>
      <c r="P19" s="381">
        <f t="shared" si="0"/>
        <v>1</v>
      </c>
      <c r="Q19" s="382">
        <f t="shared" si="1"/>
        <v>64188</v>
      </c>
      <c r="R19" s="254" t="s">
        <v>1793</v>
      </c>
      <c r="S19" s="254" t="s">
        <v>1786</v>
      </c>
      <c r="T19" s="254" t="s">
        <v>1787</v>
      </c>
      <c r="U19" s="73" t="s">
        <v>1794</v>
      </c>
    </row>
    <row r="20" spans="1:21" s="463" customFormat="1" ht="409.5" x14ac:dyDescent="0.25">
      <c r="A20" s="678"/>
      <c r="B20" s="678"/>
      <c r="C20" s="249" t="s">
        <v>1584</v>
      </c>
      <c r="D20" s="530" t="s">
        <v>1801</v>
      </c>
      <c r="E20" s="249" t="s">
        <v>1810</v>
      </c>
      <c r="F20" s="249" t="s">
        <v>1795</v>
      </c>
      <c r="G20" s="254" t="s">
        <v>1811</v>
      </c>
      <c r="H20" s="250">
        <v>0.25</v>
      </c>
      <c r="I20" s="230">
        <v>2000</v>
      </c>
      <c r="J20" s="250">
        <v>0.25</v>
      </c>
      <c r="K20" s="230">
        <v>2000</v>
      </c>
      <c r="L20" s="250">
        <v>0.25</v>
      </c>
      <c r="M20" s="230">
        <v>2000</v>
      </c>
      <c r="N20" s="250">
        <v>0.25</v>
      </c>
      <c r="O20" s="230">
        <v>2000</v>
      </c>
      <c r="P20" s="381">
        <f t="shared" ref="P20:P25" si="2">H20+J20+L20+N20</f>
        <v>1</v>
      </c>
      <c r="Q20" s="382">
        <f t="shared" ref="Q20:Q25" si="3">I20+K20+M20+O20</f>
        <v>8000</v>
      </c>
      <c r="R20" s="254" t="s">
        <v>1793</v>
      </c>
      <c r="S20" s="254" t="s">
        <v>1786</v>
      </c>
      <c r="T20" s="254" t="s">
        <v>1787</v>
      </c>
      <c r="U20" s="73" t="s">
        <v>1794</v>
      </c>
    </row>
    <row r="21" spans="1:21" s="463" customFormat="1" ht="378" x14ac:dyDescent="0.25">
      <c r="A21" s="678"/>
      <c r="B21" s="678"/>
      <c r="C21" s="249" t="s">
        <v>1584</v>
      </c>
      <c r="D21" s="530" t="s">
        <v>1802</v>
      </c>
      <c r="E21" s="534" t="s">
        <v>1809</v>
      </c>
      <c r="F21" s="249" t="s">
        <v>1796</v>
      </c>
      <c r="G21" s="254" t="s">
        <v>1803</v>
      </c>
      <c r="H21" s="250">
        <v>0.25</v>
      </c>
      <c r="I21" s="230">
        <v>1787.5</v>
      </c>
      <c r="J21" s="250">
        <v>0.25</v>
      </c>
      <c r="K21" s="230">
        <v>1787.5</v>
      </c>
      <c r="L21" s="250">
        <v>25</v>
      </c>
      <c r="M21" s="230">
        <v>1787.5</v>
      </c>
      <c r="N21" s="250">
        <v>25</v>
      </c>
      <c r="O21" s="230">
        <v>1787.5</v>
      </c>
      <c r="P21" s="381">
        <f t="shared" si="2"/>
        <v>50.5</v>
      </c>
      <c r="Q21" s="382">
        <f t="shared" si="3"/>
        <v>7150</v>
      </c>
      <c r="R21" s="254" t="s">
        <v>1816</v>
      </c>
      <c r="S21" s="254" t="s">
        <v>1804</v>
      </c>
      <c r="T21" s="254" t="s">
        <v>1805</v>
      </c>
      <c r="U21" s="73" t="s">
        <v>1806</v>
      </c>
    </row>
    <row r="22" spans="1:21" s="463" customFormat="1" ht="409.5" x14ac:dyDescent="0.25">
      <c r="A22" s="678"/>
      <c r="B22" s="678"/>
      <c r="C22" s="249" t="s">
        <v>1584</v>
      </c>
      <c r="D22" s="533" t="s">
        <v>1813</v>
      </c>
      <c r="E22" s="530" t="s">
        <v>1814</v>
      </c>
      <c r="F22" s="249" t="s">
        <v>1797</v>
      </c>
      <c r="G22" s="254" t="s">
        <v>1815</v>
      </c>
      <c r="H22" s="250">
        <v>0.25</v>
      </c>
      <c r="I22" s="230">
        <v>1787.5</v>
      </c>
      <c r="J22" s="250">
        <v>0.25</v>
      </c>
      <c r="K22" s="230">
        <v>1787.5</v>
      </c>
      <c r="L22" s="250">
        <v>25</v>
      </c>
      <c r="M22" s="230">
        <v>1787.5</v>
      </c>
      <c r="N22" s="250">
        <v>25</v>
      </c>
      <c r="O22" s="230">
        <v>1787.5</v>
      </c>
      <c r="P22" s="381">
        <f t="shared" si="2"/>
        <v>50.5</v>
      </c>
      <c r="Q22" s="382">
        <f t="shared" si="3"/>
        <v>7150</v>
      </c>
      <c r="R22" s="254" t="s">
        <v>1818</v>
      </c>
      <c r="S22" s="254" t="s">
        <v>1786</v>
      </c>
      <c r="T22" s="254" t="s">
        <v>1787</v>
      </c>
      <c r="U22" s="73" t="s">
        <v>1817</v>
      </c>
    </row>
    <row r="23" spans="1:21" s="463" customFormat="1" ht="378" x14ac:dyDescent="0.25">
      <c r="A23" s="678"/>
      <c r="B23" s="678"/>
      <c r="C23" s="249" t="s">
        <v>1584</v>
      </c>
      <c r="D23" s="535" t="s">
        <v>1819</v>
      </c>
      <c r="E23" s="536" t="s">
        <v>1820</v>
      </c>
      <c r="F23" s="249" t="s">
        <v>1798</v>
      </c>
      <c r="G23" s="254" t="s">
        <v>1821</v>
      </c>
      <c r="H23" s="250">
        <v>0.25</v>
      </c>
      <c r="I23" s="230">
        <v>1565</v>
      </c>
      <c r="J23" s="250">
        <v>0.25</v>
      </c>
      <c r="K23" s="230">
        <v>1565</v>
      </c>
      <c r="L23" s="250">
        <v>25</v>
      </c>
      <c r="M23" s="230">
        <v>1565</v>
      </c>
      <c r="N23" s="250">
        <v>25</v>
      </c>
      <c r="O23" s="230">
        <v>1565</v>
      </c>
      <c r="P23" s="381">
        <f t="shared" si="2"/>
        <v>50.5</v>
      </c>
      <c r="Q23" s="382">
        <f t="shared" si="3"/>
        <v>6260</v>
      </c>
      <c r="R23" s="254" t="s">
        <v>1822</v>
      </c>
      <c r="S23" s="254" t="s">
        <v>1786</v>
      </c>
      <c r="T23" s="254" t="s">
        <v>1787</v>
      </c>
      <c r="U23" s="73" t="s">
        <v>1823</v>
      </c>
    </row>
    <row r="24" spans="1:21" s="463" customFormat="1" ht="409.5" x14ac:dyDescent="0.25">
      <c r="A24" s="678"/>
      <c r="B24" s="678"/>
      <c r="C24" s="249" t="s">
        <v>1584</v>
      </c>
      <c r="D24" s="537" t="s">
        <v>1824</v>
      </c>
      <c r="E24" s="537" t="s">
        <v>1825</v>
      </c>
      <c r="F24" s="249" t="s">
        <v>1799</v>
      </c>
      <c r="G24" s="254" t="s">
        <v>1826</v>
      </c>
      <c r="H24" s="250">
        <v>0.25</v>
      </c>
      <c r="I24" s="230"/>
      <c r="J24" s="250">
        <v>0.25</v>
      </c>
      <c r="K24" s="230"/>
      <c r="L24" s="250">
        <v>0.25</v>
      </c>
      <c r="M24" s="230"/>
      <c r="N24" s="250">
        <v>0.25</v>
      </c>
      <c r="O24" s="230"/>
      <c r="P24" s="381">
        <f t="shared" si="2"/>
        <v>1</v>
      </c>
      <c r="Q24" s="382">
        <f t="shared" si="3"/>
        <v>0</v>
      </c>
      <c r="R24" s="254" t="s">
        <v>1827</v>
      </c>
      <c r="S24" s="254" t="s">
        <v>1828</v>
      </c>
      <c r="T24" s="254" t="s">
        <v>1829</v>
      </c>
      <c r="U24" s="73" t="s">
        <v>1830</v>
      </c>
    </row>
    <row r="25" spans="1:21" s="463" customFormat="1" ht="204.75" x14ac:dyDescent="0.25">
      <c r="A25" s="678"/>
      <c r="B25" s="678"/>
      <c r="C25" s="249" t="s">
        <v>1584</v>
      </c>
      <c r="D25" s="533" t="s">
        <v>1831</v>
      </c>
      <c r="E25" s="534" t="s">
        <v>1833</v>
      </c>
      <c r="F25" s="249" t="s">
        <v>1800</v>
      </c>
      <c r="G25" s="537" t="s">
        <v>1832</v>
      </c>
      <c r="H25" s="250">
        <v>0.25</v>
      </c>
      <c r="I25" s="230">
        <v>0</v>
      </c>
      <c r="J25" s="250">
        <v>0.25</v>
      </c>
      <c r="K25" s="230">
        <v>0</v>
      </c>
      <c r="L25" s="250">
        <v>0.25</v>
      </c>
      <c r="M25" s="230">
        <v>0</v>
      </c>
      <c r="N25" s="250">
        <v>0.25</v>
      </c>
      <c r="O25" s="230">
        <v>0</v>
      </c>
      <c r="P25" s="381">
        <f t="shared" si="2"/>
        <v>1</v>
      </c>
      <c r="Q25" s="382">
        <f t="shared" si="3"/>
        <v>0</v>
      </c>
      <c r="R25" s="254" t="s">
        <v>1834</v>
      </c>
      <c r="S25" s="254" t="s">
        <v>1835</v>
      </c>
      <c r="T25" s="254" t="s">
        <v>1787</v>
      </c>
      <c r="U25" s="73" t="s">
        <v>1830</v>
      </c>
    </row>
    <row r="26" spans="1:21" ht="15.75" customHeight="1" x14ac:dyDescent="0.25">
      <c r="A26" s="678"/>
      <c r="B26" s="679"/>
      <c r="C26" s="249"/>
      <c r="D26" s="249"/>
      <c r="E26" s="540"/>
      <c r="F26" s="249"/>
      <c r="G26" s="249"/>
      <c r="H26" s="249"/>
      <c r="I26" s="230"/>
      <c r="J26" s="250"/>
      <c r="K26" s="230"/>
      <c r="L26" s="250"/>
      <c r="M26" s="230"/>
      <c r="N26" s="250"/>
      <c r="O26" s="230"/>
      <c r="P26" s="381">
        <f t="shared" si="0"/>
        <v>0</v>
      </c>
      <c r="Q26" s="382">
        <f t="shared" si="1"/>
        <v>0</v>
      </c>
      <c r="R26" s="249"/>
      <c r="S26" s="249"/>
      <c r="T26" s="249"/>
      <c r="U26" s="326"/>
    </row>
    <row r="27" spans="1:21" ht="94.5" customHeight="1" x14ac:dyDescent="0.25">
      <c r="A27" s="678"/>
      <c r="B27" s="677" t="s">
        <v>1388</v>
      </c>
      <c r="C27" s="249" t="s">
        <v>1587</v>
      </c>
      <c r="D27" s="249" t="s">
        <v>1915</v>
      </c>
      <c r="E27" s="543" t="s">
        <v>1916</v>
      </c>
      <c r="F27" s="249" t="s">
        <v>1917</v>
      </c>
      <c r="G27" s="254" t="s">
        <v>1918</v>
      </c>
      <c r="H27" s="250">
        <v>0.8</v>
      </c>
      <c r="I27" s="230">
        <v>2000000</v>
      </c>
      <c r="J27" s="250">
        <v>0.2</v>
      </c>
      <c r="K27" s="230"/>
      <c r="L27" s="250"/>
      <c r="M27" s="230"/>
      <c r="N27" s="250"/>
      <c r="O27" s="230"/>
      <c r="P27" s="381">
        <f t="shared" si="0"/>
        <v>1</v>
      </c>
      <c r="Q27" s="382">
        <f t="shared" si="1"/>
        <v>2000000</v>
      </c>
      <c r="R27" s="254" t="s">
        <v>1919</v>
      </c>
      <c r="S27" s="254" t="s">
        <v>1920</v>
      </c>
      <c r="T27" s="254" t="s">
        <v>1921</v>
      </c>
      <c r="U27" s="73" t="s">
        <v>1922</v>
      </c>
    </row>
    <row r="28" spans="1:21" s="463" customFormat="1" ht="114.75" customHeight="1" x14ac:dyDescent="0.25">
      <c r="A28" s="678"/>
      <c r="B28" s="678"/>
      <c r="C28" s="249" t="s">
        <v>1588</v>
      </c>
      <c r="D28" s="249" t="s">
        <v>1923</v>
      </c>
      <c r="E28" s="540" t="s">
        <v>1924</v>
      </c>
      <c r="F28" s="249" t="s">
        <v>1925</v>
      </c>
      <c r="G28" s="254" t="s">
        <v>1926</v>
      </c>
      <c r="H28" s="250">
        <v>0.25</v>
      </c>
      <c r="I28" s="230"/>
      <c r="J28" s="250">
        <v>0.25</v>
      </c>
      <c r="K28" s="230">
        <v>100000</v>
      </c>
      <c r="L28" s="250">
        <v>0.25</v>
      </c>
      <c r="M28" s="230">
        <v>100000</v>
      </c>
      <c r="N28" s="250">
        <v>0.25</v>
      </c>
      <c r="O28" s="230">
        <v>100000</v>
      </c>
      <c r="P28" s="381">
        <f t="shared" ref="P28:P35" si="4">H28+J28+L28+N28</f>
        <v>1</v>
      </c>
      <c r="Q28" s="382">
        <f t="shared" ref="Q28:Q35" si="5">I28+K28+M28+O28</f>
        <v>300000</v>
      </c>
      <c r="R28" s="254" t="s">
        <v>1927</v>
      </c>
      <c r="S28" s="254" t="s">
        <v>1928</v>
      </c>
      <c r="T28" s="254" t="s">
        <v>1776</v>
      </c>
      <c r="U28" s="73" t="s">
        <v>1922</v>
      </c>
    </row>
    <row r="29" spans="1:21" s="463" customFormat="1" ht="132.75" customHeight="1" x14ac:dyDescent="0.25">
      <c r="A29" s="678"/>
      <c r="B29" s="678"/>
      <c r="C29" s="249" t="s">
        <v>1588</v>
      </c>
      <c r="D29" s="249" t="s">
        <v>1938</v>
      </c>
      <c r="E29" s="542" t="s">
        <v>1937</v>
      </c>
      <c r="F29" s="249" t="s">
        <v>1931</v>
      </c>
      <c r="G29" s="254" t="s">
        <v>1939</v>
      </c>
      <c r="H29" s="250">
        <v>0.25</v>
      </c>
      <c r="I29" s="230">
        <v>50000</v>
      </c>
      <c r="J29" s="250">
        <v>0.25</v>
      </c>
      <c r="K29" s="230">
        <v>50000</v>
      </c>
      <c r="L29" s="250">
        <v>0.25</v>
      </c>
      <c r="M29" s="230">
        <v>25000</v>
      </c>
      <c r="N29" s="250">
        <v>0.25</v>
      </c>
      <c r="O29" s="230">
        <v>25000</v>
      </c>
      <c r="P29" s="381">
        <f t="shared" si="4"/>
        <v>1</v>
      </c>
      <c r="Q29" s="382">
        <f t="shared" si="5"/>
        <v>150000</v>
      </c>
      <c r="R29" s="254" t="s">
        <v>1940</v>
      </c>
      <c r="S29" s="254" t="s">
        <v>1941</v>
      </c>
      <c r="T29" s="254" t="s">
        <v>1942</v>
      </c>
      <c r="U29" s="73" t="s">
        <v>1922</v>
      </c>
    </row>
    <row r="30" spans="1:21" s="463" customFormat="1" ht="111" customHeight="1" x14ac:dyDescent="0.25">
      <c r="A30" s="678"/>
      <c r="B30" s="678"/>
      <c r="C30" s="249" t="s">
        <v>1594</v>
      </c>
      <c r="D30" s="249" t="s">
        <v>1929</v>
      </c>
      <c r="E30" s="542" t="s">
        <v>1930</v>
      </c>
      <c r="F30" s="249" t="s">
        <v>1932</v>
      </c>
      <c r="G30" s="521" t="s">
        <v>1943</v>
      </c>
      <c r="H30" s="250">
        <v>0.1</v>
      </c>
      <c r="I30" s="230">
        <v>10000</v>
      </c>
      <c r="J30" s="250">
        <v>0.3</v>
      </c>
      <c r="K30" s="230">
        <v>30000</v>
      </c>
      <c r="L30" s="250">
        <v>0.6</v>
      </c>
      <c r="M30" s="230">
        <v>160000</v>
      </c>
      <c r="N30" s="250"/>
      <c r="O30" s="230"/>
      <c r="P30" s="381">
        <f t="shared" si="4"/>
        <v>1</v>
      </c>
      <c r="Q30" s="382">
        <f t="shared" si="5"/>
        <v>200000</v>
      </c>
      <c r="R30" s="254" t="s">
        <v>1947</v>
      </c>
      <c r="S30" s="254" t="s">
        <v>1948</v>
      </c>
      <c r="T30" s="254" t="s">
        <v>1949</v>
      </c>
      <c r="U30" s="73" t="s">
        <v>1922</v>
      </c>
    </row>
    <row r="31" spans="1:21" s="463" customFormat="1" ht="157.5" customHeight="1" x14ac:dyDescent="0.25">
      <c r="A31" s="678"/>
      <c r="B31" s="678"/>
      <c r="C31" s="249" t="s">
        <v>1586</v>
      </c>
      <c r="D31" s="522" t="s">
        <v>1944</v>
      </c>
      <c r="E31" s="541" t="s">
        <v>1945</v>
      </c>
      <c r="F31" s="249" t="s">
        <v>1933</v>
      </c>
      <c r="G31" s="541" t="s">
        <v>1946</v>
      </c>
      <c r="H31" s="250">
        <v>0.1</v>
      </c>
      <c r="I31" s="230">
        <v>60000</v>
      </c>
      <c r="J31" s="250">
        <v>0.9</v>
      </c>
      <c r="K31" s="230">
        <v>540000</v>
      </c>
      <c r="L31" s="250"/>
      <c r="M31" s="230"/>
      <c r="N31" s="250"/>
      <c r="O31" s="230"/>
      <c r="P31" s="381">
        <f t="shared" si="4"/>
        <v>1</v>
      </c>
      <c r="Q31" s="382">
        <f t="shared" si="5"/>
        <v>600000</v>
      </c>
      <c r="R31" s="254" t="s">
        <v>1950</v>
      </c>
      <c r="S31" s="254" t="s">
        <v>1951</v>
      </c>
      <c r="T31" s="254" t="s">
        <v>1952</v>
      </c>
      <c r="U31" s="73" t="s">
        <v>1922</v>
      </c>
    </row>
    <row r="32" spans="1:21" s="463" customFormat="1" ht="134.25" customHeight="1" x14ac:dyDescent="0.25">
      <c r="A32" s="678"/>
      <c r="B32" s="678"/>
      <c r="C32" s="249" t="s">
        <v>1588</v>
      </c>
      <c r="D32" s="521" t="s">
        <v>1953</v>
      </c>
      <c r="E32" s="521" t="s">
        <v>1954</v>
      </c>
      <c r="F32" s="249" t="s">
        <v>1934</v>
      </c>
      <c r="G32" s="521" t="s">
        <v>1955</v>
      </c>
      <c r="H32" s="249">
        <v>0.25</v>
      </c>
      <c r="I32" s="230"/>
      <c r="J32" s="250">
        <v>0.25</v>
      </c>
      <c r="K32" s="230"/>
      <c r="L32" s="250">
        <v>0.25</v>
      </c>
      <c r="M32" s="230"/>
      <c r="N32" s="250">
        <v>0.25</v>
      </c>
      <c r="O32" s="230"/>
      <c r="P32" s="381">
        <f t="shared" si="4"/>
        <v>1</v>
      </c>
      <c r="Q32" s="382">
        <f t="shared" si="5"/>
        <v>0</v>
      </c>
      <c r="R32" s="254" t="s">
        <v>1956</v>
      </c>
      <c r="S32" s="254" t="s">
        <v>1957</v>
      </c>
      <c r="T32" s="254" t="s">
        <v>1958</v>
      </c>
      <c r="U32" s="73" t="s">
        <v>1922</v>
      </c>
    </row>
    <row r="33" spans="1:21" s="463" customFormat="1" ht="135.75" customHeight="1" x14ac:dyDescent="0.25">
      <c r="A33" s="678"/>
      <c r="B33" s="678"/>
      <c r="C33" s="249" t="s">
        <v>1586</v>
      </c>
      <c r="D33" s="522" t="s">
        <v>1959</v>
      </c>
      <c r="E33" s="522" t="s">
        <v>1960</v>
      </c>
      <c r="F33" s="249" t="s">
        <v>1935</v>
      </c>
      <c r="G33" s="522" t="s">
        <v>1961</v>
      </c>
      <c r="H33" s="249"/>
      <c r="I33" s="230"/>
      <c r="J33" s="250"/>
      <c r="K33" s="230"/>
      <c r="L33" s="250"/>
      <c r="M33" s="230"/>
      <c r="N33" s="250">
        <v>1</v>
      </c>
      <c r="O33" s="230">
        <v>200000</v>
      </c>
      <c r="P33" s="381">
        <f t="shared" si="4"/>
        <v>1</v>
      </c>
      <c r="Q33" s="382">
        <f t="shared" si="5"/>
        <v>200000</v>
      </c>
      <c r="R33" s="254" t="s">
        <v>1962</v>
      </c>
      <c r="S33" s="254" t="s">
        <v>1957</v>
      </c>
      <c r="T33" s="254" t="s">
        <v>1963</v>
      </c>
      <c r="U33" s="73" t="s">
        <v>1922</v>
      </c>
    </row>
    <row r="34" spans="1:21" s="463" customFormat="1" ht="144.75" customHeight="1" x14ac:dyDescent="0.25">
      <c r="A34" s="678"/>
      <c r="B34" s="678"/>
      <c r="C34" s="249" t="s">
        <v>1586</v>
      </c>
      <c r="D34" s="525" t="s">
        <v>1964</v>
      </c>
      <c r="E34" s="525" t="s">
        <v>1965</v>
      </c>
      <c r="F34" s="249" t="s">
        <v>1936</v>
      </c>
      <c r="G34" s="525" t="s">
        <v>1966</v>
      </c>
      <c r="H34" s="249"/>
      <c r="I34" s="230"/>
      <c r="J34" s="250"/>
      <c r="K34" s="230"/>
      <c r="L34" s="250"/>
      <c r="M34" s="230"/>
      <c r="N34" s="250">
        <v>1</v>
      </c>
      <c r="O34" s="230">
        <v>200000</v>
      </c>
      <c r="P34" s="381">
        <f t="shared" ref="P34" si="6">H34+J34+L34+N34</f>
        <v>1</v>
      </c>
      <c r="Q34" s="382">
        <f t="shared" ref="Q34" si="7">I34+K34+M34+O34</f>
        <v>200000</v>
      </c>
      <c r="R34" s="249" t="s">
        <v>1967</v>
      </c>
      <c r="S34" s="525" t="s">
        <v>1957</v>
      </c>
      <c r="T34" s="525" t="s">
        <v>1963</v>
      </c>
      <c r="U34" s="73" t="s">
        <v>1922</v>
      </c>
    </row>
    <row r="35" spans="1:21" s="463" customFormat="1" ht="180" customHeight="1" x14ac:dyDescent="0.25">
      <c r="A35" s="678"/>
      <c r="B35" s="678"/>
      <c r="C35" s="249" t="s">
        <v>1589</v>
      </c>
      <c r="D35" s="249" t="s">
        <v>1968</v>
      </c>
      <c r="E35" s="542" t="s">
        <v>1969</v>
      </c>
      <c r="F35" s="249" t="s">
        <v>1970</v>
      </c>
      <c r="G35" s="254" t="s">
        <v>1971</v>
      </c>
      <c r="H35" s="249">
        <v>0.2</v>
      </c>
      <c r="I35" s="230">
        <v>0</v>
      </c>
      <c r="J35" s="250">
        <v>0.3</v>
      </c>
      <c r="K35" s="230"/>
      <c r="L35" s="250">
        <v>0.3</v>
      </c>
      <c r="M35" s="230"/>
      <c r="N35" s="250">
        <v>0.2</v>
      </c>
      <c r="O35" s="230"/>
      <c r="P35" s="381">
        <f t="shared" si="4"/>
        <v>1</v>
      </c>
      <c r="Q35" s="382">
        <f t="shared" si="5"/>
        <v>0</v>
      </c>
      <c r="R35" s="525" t="s">
        <v>1972</v>
      </c>
      <c r="S35" s="525" t="s">
        <v>1973</v>
      </c>
      <c r="T35" s="525" t="s">
        <v>1974</v>
      </c>
      <c r="U35" s="73" t="s">
        <v>2061</v>
      </c>
    </row>
    <row r="36" spans="1:21" s="463" customFormat="1" ht="197.25" customHeight="1" x14ac:dyDescent="0.25">
      <c r="A36" s="678"/>
      <c r="B36" s="678"/>
      <c r="C36" s="249"/>
      <c r="D36" s="249" t="s">
        <v>1975</v>
      </c>
      <c r="E36" s="543" t="s">
        <v>1976</v>
      </c>
      <c r="F36" s="249" t="s">
        <v>1977</v>
      </c>
      <c r="G36" s="254" t="s">
        <v>1978</v>
      </c>
      <c r="H36" s="250">
        <v>0.1</v>
      </c>
      <c r="I36" s="230"/>
      <c r="J36" s="250">
        <v>0.3</v>
      </c>
      <c r="K36" s="230"/>
      <c r="L36" s="250">
        <v>0.4</v>
      </c>
      <c r="M36" s="230"/>
      <c r="N36" s="250">
        <v>0.2</v>
      </c>
      <c r="O36" s="230"/>
      <c r="P36" s="381">
        <f t="shared" ref="P36:P42" si="8">H36+J36+L36+N36</f>
        <v>1</v>
      </c>
      <c r="Q36" s="382">
        <f t="shared" ref="Q36:Q42" si="9">I36+K36+M36+O36</f>
        <v>0</v>
      </c>
      <c r="R36" s="525" t="s">
        <v>1979</v>
      </c>
      <c r="S36" s="525" t="s">
        <v>1980</v>
      </c>
      <c r="T36" s="525" t="s">
        <v>1981</v>
      </c>
      <c r="U36" s="73" t="s">
        <v>2061</v>
      </c>
    </row>
    <row r="37" spans="1:21" s="463" customFormat="1" ht="192" customHeight="1" x14ac:dyDescent="0.25">
      <c r="A37" s="678"/>
      <c r="B37" s="678"/>
      <c r="C37" s="249"/>
      <c r="D37" s="249" t="s">
        <v>1982</v>
      </c>
      <c r="E37" s="545" t="s">
        <v>1983</v>
      </c>
      <c r="F37" s="525" t="s">
        <v>1984</v>
      </c>
      <c r="G37" s="551" t="s">
        <v>1985</v>
      </c>
      <c r="H37" s="249">
        <v>0.1</v>
      </c>
      <c r="I37" s="230"/>
      <c r="J37" s="250">
        <v>0.3</v>
      </c>
      <c r="K37" s="230"/>
      <c r="L37" s="250">
        <v>0.4</v>
      </c>
      <c r="M37" s="230"/>
      <c r="N37" s="250">
        <v>0.2</v>
      </c>
      <c r="O37" s="230"/>
      <c r="P37" s="381">
        <f t="shared" si="8"/>
        <v>1</v>
      </c>
      <c r="Q37" s="382">
        <f t="shared" si="9"/>
        <v>0</v>
      </c>
      <c r="R37" s="525" t="s">
        <v>1979</v>
      </c>
      <c r="S37" s="525" t="s">
        <v>1980</v>
      </c>
      <c r="T37" s="525" t="s">
        <v>1981</v>
      </c>
      <c r="U37" s="73" t="s">
        <v>2061</v>
      </c>
    </row>
    <row r="38" spans="1:21" s="463" customFormat="1" ht="163.5" customHeight="1" x14ac:dyDescent="0.25">
      <c r="A38" s="678"/>
      <c r="B38" s="678"/>
      <c r="C38" s="249" t="s">
        <v>1580</v>
      </c>
      <c r="D38" s="525" t="s">
        <v>1986</v>
      </c>
      <c r="E38" s="544" t="s">
        <v>1987</v>
      </c>
      <c r="F38" s="525" t="s">
        <v>1988</v>
      </c>
      <c r="G38" s="525" t="s">
        <v>1989</v>
      </c>
      <c r="H38" s="249">
        <v>0.25</v>
      </c>
      <c r="I38" s="230"/>
      <c r="J38" s="250">
        <v>0.25</v>
      </c>
      <c r="K38" s="230"/>
      <c r="L38" s="250">
        <v>0.25</v>
      </c>
      <c r="M38" s="230"/>
      <c r="N38" s="250">
        <v>0.25</v>
      </c>
      <c r="O38" s="230"/>
      <c r="P38" s="381">
        <f t="shared" si="8"/>
        <v>1</v>
      </c>
      <c r="Q38" s="382">
        <f t="shared" si="9"/>
        <v>0</v>
      </c>
      <c r="R38" s="525" t="s">
        <v>1989</v>
      </c>
      <c r="S38" s="525" t="s">
        <v>1990</v>
      </c>
      <c r="T38" s="525" t="s">
        <v>1991</v>
      </c>
      <c r="U38" s="73" t="s">
        <v>2061</v>
      </c>
    </row>
    <row r="39" spans="1:21" s="463" customFormat="1" ht="93.75" customHeight="1" x14ac:dyDescent="0.25">
      <c r="A39" s="678"/>
      <c r="B39" s="678"/>
      <c r="C39" s="249"/>
      <c r="D39" s="521" t="s">
        <v>1992</v>
      </c>
      <c r="E39" s="521" t="s">
        <v>1993</v>
      </c>
      <c r="F39" s="525" t="s">
        <v>1994</v>
      </c>
      <c r="G39" s="521" t="s">
        <v>1995</v>
      </c>
      <c r="H39" s="250">
        <v>0.1</v>
      </c>
      <c r="I39" s="230"/>
      <c r="J39" s="250">
        <v>0.3</v>
      </c>
      <c r="K39" s="230"/>
      <c r="L39" s="250">
        <v>0.4</v>
      </c>
      <c r="M39" s="230"/>
      <c r="N39" s="250">
        <v>0.2</v>
      </c>
      <c r="O39" s="230"/>
      <c r="P39" s="381">
        <f t="shared" si="8"/>
        <v>1</v>
      </c>
      <c r="Q39" s="382">
        <f t="shared" si="9"/>
        <v>0</v>
      </c>
      <c r="R39" s="525" t="s">
        <v>1996</v>
      </c>
      <c r="S39" s="525" t="s">
        <v>1997</v>
      </c>
      <c r="T39" s="525" t="s">
        <v>1998</v>
      </c>
      <c r="U39" s="73" t="s">
        <v>2061</v>
      </c>
    </row>
    <row r="40" spans="1:21" s="463" customFormat="1" ht="105" customHeight="1" x14ac:dyDescent="0.25">
      <c r="A40" s="678"/>
      <c r="B40" s="678"/>
      <c r="C40" s="249" t="s">
        <v>1589</v>
      </c>
      <c r="D40" s="521" t="s">
        <v>1999</v>
      </c>
      <c r="E40" s="521" t="s">
        <v>2000</v>
      </c>
      <c r="F40" s="525" t="s">
        <v>2001</v>
      </c>
      <c r="G40" s="521" t="s">
        <v>2002</v>
      </c>
      <c r="H40" s="250">
        <v>0.25</v>
      </c>
      <c r="I40" s="230">
        <v>175000</v>
      </c>
      <c r="J40" s="250">
        <v>0.25</v>
      </c>
      <c r="K40" s="230">
        <v>175000</v>
      </c>
      <c r="L40" s="250">
        <v>0.25</v>
      </c>
      <c r="M40" s="230">
        <v>175000</v>
      </c>
      <c r="N40" s="250">
        <v>0.25</v>
      </c>
      <c r="O40" s="230">
        <v>175000</v>
      </c>
      <c r="P40" s="381">
        <f t="shared" si="8"/>
        <v>1</v>
      </c>
      <c r="Q40" s="382">
        <f t="shared" si="9"/>
        <v>700000</v>
      </c>
      <c r="R40" s="525" t="s">
        <v>1996</v>
      </c>
      <c r="S40" s="525" t="s">
        <v>1997</v>
      </c>
      <c r="T40" s="525" t="s">
        <v>1998</v>
      </c>
      <c r="U40" s="73" t="s">
        <v>2061</v>
      </c>
    </row>
    <row r="41" spans="1:21" s="463" customFormat="1" ht="123" customHeight="1" x14ac:dyDescent="0.25">
      <c r="A41" s="678"/>
      <c r="B41" s="678"/>
      <c r="C41" s="249" t="s">
        <v>1589</v>
      </c>
      <c r="D41" s="249" t="s">
        <v>2010</v>
      </c>
      <c r="E41" s="249" t="s">
        <v>2003</v>
      </c>
      <c r="F41" s="249" t="s">
        <v>2004</v>
      </c>
      <c r="G41" s="254" t="s">
        <v>2005</v>
      </c>
      <c r="H41" s="249"/>
      <c r="I41" s="230"/>
      <c r="J41" s="250">
        <v>0.35</v>
      </c>
      <c r="K41" s="230">
        <v>8750</v>
      </c>
      <c r="L41" s="250">
        <v>0.35</v>
      </c>
      <c r="M41" s="230">
        <v>8750</v>
      </c>
      <c r="N41" s="250">
        <v>0.3</v>
      </c>
      <c r="O41" s="230">
        <v>7500</v>
      </c>
      <c r="P41" s="381">
        <f t="shared" si="8"/>
        <v>1</v>
      </c>
      <c r="Q41" s="382">
        <f t="shared" si="9"/>
        <v>25000</v>
      </c>
      <c r="R41" s="525" t="s">
        <v>1996</v>
      </c>
      <c r="S41" s="525" t="s">
        <v>1997</v>
      </c>
      <c r="T41" s="525" t="s">
        <v>1998</v>
      </c>
      <c r="U41" s="73" t="s">
        <v>2061</v>
      </c>
    </row>
    <row r="42" spans="1:21" ht="157.5" x14ac:dyDescent="0.25">
      <c r="A42" s="678"/>
      <c r="B42" s="678"/>
      <c r="C42" s="249" t="s">
        <v>1589</v>
      </c>
      <c r="D42" s="249" t="s">
        <v>2009</v>
      </c>
      <c r="E42" s="249" t="s">
        <v>2006</v>
      </c>
      <c r="F42" s="249" t="s">
        <v>2007</v>
      </c>
      <c r="G42" s="254" t="s">
        <v>2008</v>
      </c>
      <c r="H42" s="249"/>
      <c r="I42" s="230"/>
      <c r="J42" s="250">
        <v>0.5</v>
      </c>
      <c r="K42" s="230">
        <v>345000</v>
      </c>
      <c r="L42" s="250"/>
      <c r="M42" s="230"/>
      <c r="N42" s="250">
        <v>0.5</v>
      </c>
      <c r="O42" s="230">
        <v>345000</v>
      </c>
      <c r="P42" s="381">
        <f t="shared" si="8"/>
        <v>1</v>
      </c>
      <c r="Q42" s="382">
        <f t="shared" si="9"/>
        <v>690000</v>
      </c>
      <c r="R42" s="525" t="s">
        <v>1996</v>
      </c>
      <c r="S42" s="525" t="s">
        <v>1997</v>
      </c>
      <c r="T42" s="525" t="s">
        <v>1998</v>
      </c>
      <c r="U42" s="73" t="s">
        <v>2061</v>
      </c>
    </row>
    <row r="43" spans="1:21" s="463" customFormat="1" ht="157.5" x14ac:dyDescent="0.25">
      <c r="A43" s="678"/>
      <c r="B43" s="678"/>
      <c r="C43" s="249" t="s">
        <v>1589</v>
      </c>
      <c r="D43" s="547" t="s">
        <v>2011</v>
      </c>
      <c r="E43" s="547" t="s">
        <v>2012</v>
      </c>
      <c r="F43" s="525" t="s">
        <v>2013</v>
      </c>
      <c r="G43" s="547" t="s">
        <v>2014</v>
      </c>
      <c r="H43" s="250">
        <v>0.25</v>
      </c>
      <c r="I43" s="230">
        <v>600000</v>
      </c>
      <c r="J43" s="250">
        <v>0.25</v>
      </c>
      <c r="K43" s="230">
        <v>600000</v>
      </c>
      <c r="L43" s="250">
        <v>0.25</v>
      </c>
      <c r="M43" s="230">
        <v>600000</v>
      </c>
      <c r="N43" s="250">
        <v>0.25</v>
      </c>
      <c r="O43" s="230">
        <v>600000</v>
      </c>
      <c r="P43" s="381">
        <f t="shared" ref="P43:P44" si="10">H43+J43+L43+N43</f>
        <v>1</v>
      </c>
      <c r="Q43" s="382">
        <f t="shared" ref="Q43:Q44" si="11">I43+K43+M43+O43</f>
        <v>2400000</v>
      </c>
      <c r="R43" s="525" t="s">
        <v>1996</v>
      </c>
      <c r="S43" s="525" t="s">
        <v>1997</v>
      </c>
      <c r="T43" s="525" t="s">
        <v>1998</v>
      </c>
      <c r="U43" s="73" t="s">
        <v>2061</v>
      </c>
    </row>
    <row r="44" spans="1:21" s="463" customFormat="1" ht="157.5" x14ac:dyDescent="0.25">
      <c r="A44" s="678"/>
      <c r="B44" s="678"/>
      <c r="C44" s="249" t="s">
        <v>1589</v>
      </c>
      <c r="D44" s="521" t="s">
        <v>2015</v>
      </c>
      <c r="E44" s="521" t="s">
        <v>2016</v>
      </c>
      <c r="F44" s="525" t="s">
        <v>2017</v>
      </c>
      <c r="G44" s="521" t="s">
        <v>2018</v>
      </c>
      <c r="H44" s="249"/>
      <c r="I44" s="230"/>
      <c r="J44" s="250">
        <v>0.2</v>
      </c>
      <c r="K44" s="230">
        <v>1600</v>
      </c>
      <c r="L44" s="250">
        <v>0.8</v>
      </c>
      <c r="M44" s="230">
        <v>6400000</v>
      </c>
      <c r="N44" s="250"/>
      <c r="O44" s="230"/>
      <c r="P44" s="381">
        <f t="shared" si="10"/>
        <v>1</v>
      </c>
      <c r="Q44" s="382">
        <f t="shared" si="11"/>
        <v>6401600</v>
      </c>
      <c r="R44" s="525" t="s">
        <v>2054</v>
      </c>
      <c r="S44" s="525" t="s">
        <v>2055</v>
      </c>
      <c r="T44" s="525" t="s">
        <v>1998</v>
      </c>
      <c r="U44" s="73" t="s">
        <v>2061</v>
      </c>
    </row>
    <row r="45" spans="1:21" s="463" customFormat="1" ht="157.5" x14ac:dyDescent="0.25">
      <c r="A45" s="678"/>
      <c r="B45" s="678"/>
      <c r="C45" s="249" t="s">
        <v>1589</v>
      </c>
      <c r="D45" s="521" t="s">
        <v>2186</v>
      </c>
      <c r="E45" s="521"/>
      <c r="F45" s="525" t="s">
        <v>2019</v>
      </c>
      <c r="G45" s="521"/>
      <c r="H45" s="249"/>
      <c r="I45" s="230"/>
      <c r="J45" s="250"/>
      <c r="K45" s="230"/>
      <c r="L45" s="250">
        <v>1</v>
      </c>
      <c r="M45" s="230">
        <v>60000</v>
      </c>
      <c r="N45" s="250"/>
      <c r="O45" s="230"/>
      <c r="P45" s="381">
        <f t="shared" ref="P45:P54" si="12">H45+J45+L45+N45</f>
        <v>1</v>
      </c>
      <c r="Q45" s="382">
        <f t="shared" ref="Q45:Q54" si="13">I45+K45+M45+O45</f>
        <v>60000</v>
      </c>
      <c r="R45" s="525" t="s">
        <v>2054</v>
      </c>
      <c r="S45" s="525" t="s">
        <v>2055</v>
      </c>
      <c r="T45" s="525" t="s">
        <v>1998</v>
      </c>
      <c r="U45" s="73" t="s">
        <v>2061</v>
      </c>
    </row>
    <row r="46" spans="1:21" s="463" customFormat="1" ht="157.5" x14ac:dyDescent="0.25">
      <c r="A46" s="678"/>
      <c r="B46" s="678"/>
      <c r="C46" s="249" t="s">
        <v>1589</v>
      </c>
      <c r="D46" s="548" t="s">
        <v>2020</v>
      </c>
      <c r="E46" s="548" t="s">
        <v>2021</v>
      </c>
      <c r="F46" s="525" t="s">
        <v>2022</v>
      </c>
      <c r="G46" s="549" t="s">
        <v>2023</v>
      </c>
      <c r="H46" s="249"/>
      <c r="I46" s="230"/>
      <c r="J46" s="250">
        <v>0.35</v>
      </c>
      <c r="K46" s="230">
        <v>49000</v>
      </c>
      <c r="L46" s="250">
        <v>0.35</v>
      </c>
      <c r="M46" s="230">
        <v>49000</v>
      </c>
      <c r="N46" s="250">
        <v>0.3</v>
      </c>
      <c r="O46" s="230">
        <v>42000</v>
      </c>
      <c r="P46" s="381">
        <f t="shared" si="12"/>
        <v>1</v>
      </c>
      <c r="Q46" s="382">
        <f t="shared" si="13"/>
        <v>140000</v>
      </c>
      <c r="R46" s="525" t="s">
        <v>1996</v>
      </c>
      <c r="S46" s="525" t="s">
        <v>1997</v>
      </c>
      <c r="T46" s="525" t="s">
        <v>1998</v>
      </c>
      <c r="U46" s="73" t="s">
        <v>2061</v>
      </c>
    </row>
    <row r="47" spans="1:21" s="463" customFormat="1" ht="60" x14ac:dyDescent="0.25">
      <c r="A47" s="678"/>
      <c r="B47" s="678"/>
      <c r="C47" s="249"/>
      <c r="D47" s="521" t="s">
        <v>2024</v>
      </c>
      <c r="E47" s="521" t="s">
        <v>2025</v>
      </c>
      <c r="F47" s="525" t="s">
        <v>2026</v>
      </c>
      <c r="G47" s="550" t="s">
        <v>2027</v>
      </c>
      <c r="H47" s="249"/>
      <c r="I47" s="230"/>
      <c r="J47" s="250">
        <v>0.3</v>
      </c>
      <c r="K47" s="230">
        <v>12000</v>
      </c>
      <c r="L47" s="250">
        <v>0.3</v>
      </c>
      <c r="M47" s="230">
        <v>12000</v>
      </c>
      <c r="N47" s="250">
        <v>0.4</v>
      </c>
      <c r="O47" s="230">
        <v>16000</v>
      </c>
      <c r="P47" s="381">
        <f t="shared" si="12"/>
        <v>1</v>
      </c>
      <c r="Q47" s="382">
        <f t="shared" si="13"/>
        <v>40000</v>
      </c>
      <c r="R47" s="525" t="s">
        <v>1996</v>
      </c>
      <c r="S47" s="525" t="s">
        <v>1997</v>
      </c>
      <c r="T47" s="525" t="s">
        <v>1998</v>
      </c>
      <c r="U47" s="73" t="s">
        <v>2061</v>
      </c>
    </row>
    <row r="48" spans="1:21" s="463" customFormat="1" ht="157.5" x14ac:dyDescent="0.25">
      <c r="A48" s="678"/>
      <c r="B48" s="678"/>
      <c r="C48" s="249" t="s">
        <v>1589</v>
      </c>
      <c r="D48" s="521" t="s">
        <v>2028</v>
      </c>
      <c r="E48" s="521" t="s">
        <v>2029</v>
      </c>
      <c r="F48" s="525" t="s">
        <v>2030</v>
      </c>
      <c r="G48" s="546" t="s">
        <v>2187</v>
      </c>
      <c r="H48" s="249"/>
      <c r="I48" s="230"/>
      <c r="J48" s="250">
        <v>0.5</v>
      </c>
      <c r="K48" s="230">
        <v>35000</v>
      </c>
      <c r="L48" s="250">
        <v>0.5</v>
      </c>
      <c r="M48" s="230">
        <v>35000</v>
      </c>
      <c r="N48" s="250"/>
      <c r="O48" s="230"/>
      <c r="P48" s="381">
        <f t="shared" si="12"/>
        <v>1</v>
      </c>
      <c r="Q48" s="382">
        <f t="shared" si="13"/>
        <v>70000</v>
      </c>
      <c r="R48" s="525" t="s">
        <v>1996</v>
      </c>
      <c r="S48" s="525" t="s">
        <v>1997</v>
      </c>
      <c r="T48" s="525" t="s">
        <v>1998</v>
      </c>
      <c r="U48" s="73" t="s">
        <v>2061</v>
      </c>
    </row>
    <row r="49" spans="1:21" s="463" customFormat="1" ht="157.5" x14ac:dyDescent="0.25">
      <c r="A49" s="678"/>
      <c r="B49" s="678"/>
      <c r="C49" s="249" t="s">
        <v>1589</v>
      </c>
      <c r="D49" s="521" t="s">
        <v>2031</v>
      </c>
      <c r="E49" s="521" t="s">
        <v>2032</v>
      </c>
      <c r="F49" s="525" t="s">
        <v>2033</v>
      </c>
      <c r="G49" s="546" t="s">
        <v>2034</v>
      </c>
      <c r="H49" s="249"/>
      <c r="I49" s="230"/>
      <c r="J49" s="250">
        <v>1</v>
      </c>
      <c r="K49" s="230">
        <v>143830</v>
      </c>
      <c r="L49" s="250"/>
      <c r="M49" s="230"/>
      <c r="N49" s="250"/>
      <c r="O49" s="230"/>
      <c r="P49" s="381">
        <f t="shared" si="12"/>
        <v>1</v>
      </c>
      <c r="Q49" s="382">
        <f t="shared" si="13"/>
        <v>143830</v>
      </c>
      <c r="R49" s="525" t="s">
        <v>1996</v>
      </c>
      <c r="S49" s="525" t="s">
        <v>2056</v>
      </c>
      <c r="T49" s="525" t="s">
        <v>1998</v>
      </c>
      <c r="U49" s="73" t="s">
        <v>2061</v>
      </c>
    </row>
    <row r="50" spans="1:21" s="463" customFormat="1" ht="157.5" x14ac:dyDescent="0.25">
      <c r="A50" s="678"/>
      <c r="B50" s="678"/>
      <c r="C50" s="249" t="s">
        <v>1589</v>
      </c>
      <c r="D50" s="521" t="s">
        <v>2035</v>
      </c>
      <c r="E50" s="521" t="s">
        <v>2036</v>
      </c>
      <c r="F50" s="525" t="s">
        <v>2037</v>
      </c>
      <c r="G50" s="546" t="s">
        <v>2038</v>
      </c>
      <c r="H50" s="249">
        <v>0.5</v>
      </c>
      <c r="I50" s="230">
        <v>37500</v>
      </c>
      <c r="J50" s="250">
        <v>0.5</v>
      </c>
      <c r="K50" s="230">
        <v>37500</v>
      </c>
      <c r="L50" s="250"/>
      <c r="M50" s="230"/>
      <c r="N50" s="250"/>
      <c r="O50" s="230"/>
      <c r="P50" s="381">
        <f t="shared" si="12"/>
        <v>1</v>
      </c>
      <c r="Q50" s="382">
        <f t="shared" si="13"/>
        <v>75000</v>
      </c>
      <c r="R50" s="525" t="s">
        <v>1996</v>
      </c>
      <c r="S50" s="525" t="s">
        <v>1997</v>
      </c>
      <c r="T50" s="525" t="s">
        <v>1998</v>
      </c>
      <c r="U50" s="73" t="s">
        <v>2061</v>
      </c>
    </row>
    <row r="51" spans="1:21" s="463" customFormat="1" ht="63" x14ac:dyDescent="0.25">
      <c r="A51" s="678"/>
      <c r="B51" s="678"/>
      <c r="C51" s="249" t="s">
        <v>1586</v>
      </c>
      <c r="D51" s="521" t="s">
        <v>2039</v>
      </c>
      <c r="E51" s="521" t="s">
        <v>2040</v>
      </c>
      <c r="F51" s="525" t="s">
        <v>2041</v>
      </c>
      <c r="G51" s="546" t="s">
        <v>2042</v>
      </c>
      <c r="H51" s="249"/>
      <c r="I51" s="230"/>
      <c r="J51" s="250">
        <v>1</v>
      </c>
      <c r="K51" s="230">
        <v>20000</v>
      </c>
      <c r="L51" s="250"/>
      <c r="M51" s="230"/>
      <c r="N51" s="250"/>
      <c r="O51" s="230"/>
      <c r="P51" s="381">
        <f t="shared" si="12"/>
        <v>1</v>
      </c>
      <c r="Q51" s="382">
        <f t="shared" si="13"/>
        <v>20000</v>
      </c>
      <c r="R51" s="525" t="s">
        <v>1996</v>
      </c>
      <c r="S51" s="525" t="s">
        <v>1997</v>
      </c>
      <c r="T51" s="525" t="s">
        <v>1998</v>
      </c>
      <c r="U51" s="73" t="s">
        <v>2061</v>
      </c>
    </row>
    <row r="52" spans="1:21" s="463" customFormat="1" ht="90" x14ac:dyDescent="0.25">
      <c r="A52" s="678"/>
      <c r="B52" s="678"/>
      <c r="C52" s="249" t="s">
        <v>1586</v>
      </c>
      <c r="D52" s="521" t="s">
        <v>2043</v>
      </c>
      <c r="E52" s="521" t="s">
        <v>2040</v>
      </c>
      <c r="F52" s="525" t="s">
        <v>2044</v>
      </c>
      <c r="G52" s="546" t="s">
        <v>2045</v>
      </c>
      <c r="H52" s="249"/>
      <c r="I52" s="230"/>
      <c r="J52" s="250">
        <v>0.77</v>
      </c>
      <c r="K52" s="230">
        <v>60300</v>
      </c>
      <c r="L52" s="250"/>
      <c r="M52" s="230"/>
      <c r="N52" s="250">
        <v>0.33</v>
      </c>
      <c r="O52" s="230">
        <v>29700</v>
      </c>
      <c r="P52" s="381">
        <f t="shared" si="12"/>
        <v>1.1000000000000001</v>
      </c>
      <c r="Q52" s="382">
        <f t="shared" si="13"/>
        <v>90000</v>
      </c>
      <c r="R52" s="525" t="s">
        <v>2057</v>
      </c>
      <c r="S52" s="525" t="s">
        <v>1997</v>
      </c>
      <c r="T52" s="525" t="s">
        <v>2058</v>
      </c>
      <c r="U52" s="73" t="s">
        <v>2061</v>
      </c>
    </row>
    <row r="53" spans="1:21" s="463" customFormat="1" ht="157.5" x14ac:dyDescent="0.25">
      <c r="A53" s="678"/>
      <c r="B53" s="678"/>
      <c r="C53" s="249" t="s">
        <v>1589</v>
      </c>
      <c r="D53" s="521" t="s">
        <v>2046</v>
      </c>
      <c r="E53" s="521" t="s">
        <v>2047</v>
      </c>
      <c r="F53" s="525" t="s">
        <v>2048</v>
      </c>
      <c r="G53" s="521" t="s">
        <v>2049</v>
      </c>
      <c r="H53" s="249"/>
      <c r="I53" s="230"/>
      <c r="J53" s="250"/>
      <c r="K53" s="230"/>
      <c r="L53" s="250">
        <v>0.5</v>
      </c>
      <c r="M53" s="230">
        <v>68550</v>
      </c>
      <c r="N53" s="250">
        <v>0.5</v>
      </c>
      <c r="O53" s="230">
        <v>68550</v>
      </c>
      <c r="P53" s="381">
        <f t="shared" si="12"/>
        <v>1</v>
      </c>
      <c r="Q53" s="382">
        <f t="shared" si="13"/>
        <v>137100</v>
      </c>
      <c r="R53" s="525" t="s">
        <v>1996</v>
      </c>
      <c r="S53" s="525" t="s">
        <v>2059</v>
      </c>
      <c r="T53" s="525" t="s">
        <v>2060</v>
      </c>
      <c r="U53" s="73" t="s">
        <v>2061</v>
      </c>
    </row>
    <row r="54" spans="1:21" s="463" customFormat="1" ht="157.5" x14ac:dyDescent="0.25">
      <c r="A54" s="678"/>
      <c r="B54" s="678"/>
      <c r="C54" s="249" t="s">
        <v>1589</v>
      </c>
      <c r="D54" s="521" t="s">
        <v>2050</v>
      </c>
      <c r="E54" s="521" t="s">
        <v>2051</v>
      </c>
      <c r="F54" s="525" t="s">
        <v>2052</v>
      </c>
      <c r="G54" s="546" t="s">
        <v>2053</v>
      </c>
      <c r="H54" s="250">
        <v>0.4</v>
      </c>
      <c r="I54" s="230">
        <v>6800</v>
      </c>
      <c r="J54" s="250">
        <v>0.6</v>
      </c>
      <c r="K54" s="230">
        <v>10200</v>
      </c>
      <c r="L54" s="250"/>
      <c r="M54" s="230"/>
      <c r="N54" s="250"/>
      <c r="O54" s="230"/>
      <c r="P54" s="381">
        <f t="shared" si="12"/>
        <v>1</v>
      </c>
      <c r="Q54" s="382">
        <f t="shared" si="13"/>
        <v>17000</v>
      </c>
      <c r="R54" s="525" t="s">
        <v>1996</v>
      </c>
      <c r="S54" s="525" t="s">
        <v>1997</v>
      </c>
      <c r="T54" s="525" t="s">
        <v>1998</v>
      </c>
      <c r="U54" s="73" t="s">
        <v>2061</v>
      </c>
    </row>
    <row r="55" spans="1:21" ht="15.75" x14ac:dyDescent="0.25">
      <c r="A55" s="678"/>
      <c r="B55" s="679"/>
      <c r="C55" s="616"/>
      <c r="D55" s="616"/>
      <c r="E55" s="616"/>
      <c r="F55" s="616"/>
      <c r="G55" s="616"/>
      <c r="H55" s="616"/>
      <c r="I55" s="617"/>
      <c r="J55" s="618"/>
      <c r="K55" s="617"/>
      <c r="L55" s="618"/>
      <c r="M55" s="617"/>
      <c r="N55" s="618"/>
      <c r="O55" s="617"/>
      <c r="P55" s="619">
        <f t="shared" si="0"/>
        <v>0</v>
      </c>
      <c r="Q55" s="620">
        <f t="shared" si="1"/>
        <v>0</v>
      </c>
      <c r="R55" s="616"/>
      <c r="S55" s="616"/>
      <c r="T55" s="616"/>
      <c r="U55" s="616"/>
    </row>
    <row r="56" spans="1:21" ht="141" customHeight="1" x14ac:dyDescent="0.25">
      <c r="A56" s="678"/>
      <c r="B56" s="677" t="s">
        <v>1389</v>
      </c>
      <c r="C56" s="249" t="s">
        <v>1590</v>
      </c>
      <c r="D56" s="621" t="s">
        <v>2235</v>
      </c>
      <c r="E56" s="521" t="s">
        <v>2236</v>
      </c>
      <c r="F56" s="521" t="s">
        <v>2306</v>
      </c>
      <c r="G56" s="521" t="s">
        <v>2237</v>
      </c>
      <c r="H56" s="250">
        <v>0.25</v>
      </c>
      <c r="I56" s="230">
        <v>83440.5</v>
      </c>
      <c r="J56" s="250">
        <v>0.25</v>
      </c>
      <c r="K56" s="230">
        <v>83440.5</v>
      </c>
      <c r="L56" s="250">
        <v>0.25</v>
      </c>
      <c r="M56" s="230">
        <v>83440.5</v>
      </c>
      <c r="N56" s="250">
        <v>0.25</v>
      </c>
      <c r="O56" s="230">
        <v>83440.5</v>
      </c>
      <c r="P56" s="381">
        <f t="shared" si="0"/>
        <v>1</v>
      </c>
      <c r="Q56" s="382">
        <f t="shared" si="1"/>
        <v>333762</v>
      </c>
      <c r="R56" s="521" t="s">
        <v>2238</v>
      </c>
      <c r="S56" s="521" t="s">
        <v>2239</v>
      </c>
      <c r="T56" s="521" t="s">
        <v>2240</v>
      </c>
      <c r="U56" s="521" t="s">
        <v>2241</v>
      </c>
    </row>
    <row r="57" spans="1:21" ht="129" customHeight="1" x14ac:dyDescent="0.25">
      <c r="A57" s="678"/>
      <c r="B57" s="678"/>
      <c r="C57" s="249" t="s">
        <v>1594</v>
      </c>
      <c r="D57" s="525" t="s">
        <v>2242</v>
      </c>
      <c r="E57" s="525" t="s">
        <v>2243</v>
      </c>
      <c r="F57" s="525" t="s">
        <v>2307</v>
      </c>
      <c r="G57" s="525" t="s">
        <v>2350</v>
      </c>
      <c r="H57" s="250">
        <v>0.25</v>
      </c>
      <c r="I57" s="230">
        <v>16631450</v>
      </c>
      <c r="J57" s="250">
        <v>0.25</v>
      </c>
      <c r="K57" s="230">
        <v>16631450</v>
      </c>
      <c r="L57" s="250">
        <v>0.25</v>
      </c>
      <c r="M57" s="230">
        <v>16631450</v>
      </c>
      <c r="N57" s="250">
        <v>0.25</v>
      </c>
      <c r="O57" s="230">
        <v>16631450</v>
      </c>
      <c r="P57" s="381">
        <f t="shared" si="0"/>
        <v>1</v>
      </c>
      <c r="Q57" s="382">
        <f t="shared" si="1"/>
        <v>66525800</v>
      </c>
      <c r="R57" s="521" t="s">
        <v>2244</v>
      </c>
      <c r="S57" s="521" t="s">
        <v>2245</v>
      </c>
      <c r="T57" s="521" t="s">
        <v>2246</v>
      </c>
      <c r="U57" s="521" t="s">
        <v>2247</v>
      </c>
    </row>
    <row r="58" spans="1:21" s="463" customFormat="1" ht="105" customHeight="1" x14ac:dyDescent="0.25">
      <c r="A58" s="678"/>
      <c r="B58" s="678"/>
      <c r="C58" s="249" t="s">
        <v>1590</v>
      </c>
      <c r="D58" s="525" t="s">
        <v>2248</v>
      </c>
      <c r="E58" s="525" t="s">
        <v>2249</v>
      </c>
      <c r="F58" s="525" t="s">
        <v>2308</v>
      </c>
      <c r="G58" s="525" t="s">
        <v>2351</v>
      </c>
      <c r="H58" s="249"/>
      <c r="I58" s="230"/>
      <c r="J58" s="250">
        <v>0.5</v>
      </c>
      <c r="K58" s="230">
        <v>55280</v>
      </c>
      <c r="L58" s="250">
        <v>0.5</v>
      </c>
      <c r="M58" s="230">
        <v>55280</v>
      </c>
      <c r="N58" s="250"/>
      <c r="O58" s="230"/>
      <c r="P58" s="381">
        <f t="shared" si="0"/>
        <v>1</v>
      </c>
      <c r="Q58" s="382">
        <f t="shared" si="1"/>
        <v>110560</v>
      </c>
      <c r="R58" s="521" t="s">
        <v>2250</v>
      </c>
      <c r="S58" s="521" t="s">
        <v>2251</v>
      </c>
      <c r="T58" s="521" t="s">
        <v>2246</v>
      </c>
      <c r="U58" s="521" t="s">
        <v>2241</v>
      </c>
    </row>
    <row r="59" spans="1:21" s="463" customFormat="1" ht="114" customHeight="1" x14ac:dyDescent="0.25">
      <c r="A59" s="678"/>
      <c r="B59" s="678"/>
      <c r="C59" s="249" t="s">
        <v>1590</v>
      </c>
      <c r="D59" s="525" t="s">
        <v>2252</v>
      </c>
      <c r="E59" s="525" t="s">
        <v>2253</v>
      </c>
      <c r="F59" s="525" t="s">
        <v>2309</v>
      </c>
      <c r="G59" s="525" t="s">
        <v>2254</v>
      </c>
      <c r="H59" s="250">
        <v>0.25</v>
      </c>
      <c r="I59" s="230">
        <v>22800</v>
      </c>
      <c r="J59" s="250">
        <v>0.25</v>
      </c>
      <c r="K59" s="230">
        <v>22800</v>
      </c>
      <c r="L59" s="250">
        <v>0.25</v>
      </c>
      <c r="M59" s="230">
        <v>22800</v>
      </c>
      <c r="N59" s="250">
        <v>0.25</v>
      </c>
      <c r="O59" s="230">
        <v>22800</v>
      </c>
      <c r="P59" s="381">
        <f t="shared" si="0"/>
        <v>1</v>
      </c>
      <c r="Q59" s="382">
        <f t="shared" si="1"/>
        <v>91200</v>
      </c>
      <c r="R59" s="521" t="s">
        <v>2255</v>
      </c>
      <c r="S59" s="521" t="s">
        <v>2256</v>
      </c>
      <c r="T59" s="521" t="s">
        <v>2257</v>
      </c>
      <c r="U59" s="521" t="s">
        <v>2258</v>
      </c>
    </row>
    <row r="60" spans="1:21" s="463" customFormat="1" ht="117" customHeight="1" x14ac:dyDescent="0.25">
      <c r="A60" s="678"/>
      <c r="B60" s="678"/>
      <c r="C60" s="249" t="s">
        <v>1594</v>
      </c>
      <c r="D60" s="525" t="s">
        <v>2259</v>
      </c>
      <c r="E60" s="525" t="s">
        <v>2260</v>
      </c>
      <c r="F60" s="525" t="s">
        <v>2310</v>
      </c>
      <c r="G60" s="525" t="s">
        <v>2261</v>
      </c>
      <c r="H60" s="250"/>
      <c r="I60" s="230"/>
      <c r="J60" s="250">
        <v>0.5</v>
      </c>
      <c r="K60" s="230">
        <v>110000</v>
      </c>
      <c r="L60" s="250">
        <v>0.25</v>
      </c>
      <c r="M60" s="230">
        <v>55000</v>
      </c>
      <c r="N60" s="250">
        <v>0.25</v>
      </c>
      <c r="O60" s="230">
        <v>55000</v>
      </c>
      <c r="P60" s="381">
        <f t="shared" si="0"/>
        <v>1</v>
      </c>
      <c r="Q60" s="382">
        <f t="shared" si="1"/>
        <v>220000</v>
      </c>
      <c r="R60" s="521" t="s">
        <v>2262</v>
      </c>
      <c r="S60" s="521" t="s">
        <v>2263</v>
      </c>
      <c r="T60" s="521" t="s">
        <v>2264</v>
      </c>
      <c r="U60" s="521" t="s">
        <v>2265</v>
      </c>
    </row>
    <row r="61" spans="1:21" s="463" customFormat="1" ht="141" customHeight="1" x14ac:dyDescent="0.25">
      <c r="A61" s="678"/>
      <c r="B61" s="678"/>
      <c r="C61" s="249" t="s">
        <v>1590</v>
      </c>
      <c r="D61" s="525" t="s">
        <v>2266</v>
      </c>
      <c r="E61" s="525" t="s">
        <v>2267</v>
      </c>
      <c r="F61" s="525" t="s">
        <v>2311</v>
      </c>
      <c r="G61" s="525" t="s">
        <v>2268</v>
      </c>
      <c r="H61" s="250">
        <v>0.25</v>
      </c>
      <c r="I61" s="230">
        <v>202500</v>
      </c>
      <c r="J61" s="250">
        <v>0.25</v>
      </c>
      <c r="K61" s="230">
        <v>202500</v>
      </c>
      <c r="L61" s="250">
        <v>0.5</v>
      </c>
      <c r="M61" s="230">
        <v>202500</v>
      </c>
      <c r="N61" s="250">
        <v>0.25</v>
      </c>
      <c r="O61" s="230">
        <v>202500</v>
      </c>
      <c r="P61" s="381">
        <f t="shared" si="0"/>
        <v>1.25</v>
      </c>
      <c r="Q61" s="382">
        <f t="shared" si="1"/>
        <v>810000</v>
      </c>
      <c r="R61" s="521" t="s">
        <v>2269</v>
      </c>
      <c r="S61" s="521" t="s">
        <v>2270</v>
      </c>
      <c r="T61" s="521" t="s">
        <v>2271</v>
      </c>
      <c r="U61" s="521" t="s">
        <v>2272</v>
      </c>
    </row>
    <row r="62" spans="1:21" s="463" customFormat="1" ht="84" customHeight="1" x14ac:dyDescent="0.25">
      <c r="A62" s="678"/>
      <c r="B62" s="678"/>
      <c r="C62" s="249" t="s">
        <v>1597</v>
      </c>
      <c r="D62" s="525" t="s">
        <v>2273</v>
      </c>
      <c r="E62" s="525" t="s">
        <v>2274</v>
      </c>
      <c r="F62" s="525" t="s">
        <v>2312</v>
      </c>
      <c r="G62" s="525" t="s">
        <v>2275</v>
      </c>
      <c r="H62" s="250">
        <v>0.25</v>
      </c>
      <c r="I62" s="230">
        <v>21450</v>
      </c>
      <c r="J62" s="250">
        <v>0.25</v>
      </c>
      <c r="K62" s="230">
        <v>21450</v>
      </c>
      <c r="L62" s="250">
        <v>0.25</v>
      </c>
      <c r="M62" s="230">
        <v>21450</v>
      </c>
      <c r="N62" s="250">
        <v>0.25</v>
      </c>
      <c r="O62" s="230">
        <v>21450</v>
      </c>
      <c r="P62" s="381">
        <f t="shared" si="0"/>
        <v>1</v>
      </c>
      <c r="Q62" s="382">
        <f t="shared" si="1"/>
        <v>85800</v>
      </c>
      <c r="R62" s="521" t="s">
        <v>2276</v>
      </c>
      <c r="S62" s="521" t="s">
        <v>2277</v>
      </c>
      <c r="T62" s="521" t="s">
        <v>2271</v>
      </c>
      <c r="U62" s="521" t="s">
        <v>2278</v>
      </c>
    </row>
    <row r="63" spans="1:21" s="463" customFormat="1" ht="102.75" customHeight="1" x14ac:dyDescent="0.25">
      <c r="A63" s="678"/>
      <c r="B63" s="678"/>
      <c r="C63" s="249" t="s">
        <v>1590</v>
      </c>
      <c r="D63" s="525" t="s">
        <v>2279</v>
      </c>
      <c r="E63" s="525" t="s">
        <v>2280</v>
      </c>
      <c r="F63" s="525" t="s">
        <v>2313</v>
      </c>
      <c r="G63" s="525" t="s">
        <v>2281</v>
      </c>
      <c r="H63" s="250"/>
      <c r="I63" s="230"/>
      <c r="J63" s="250">
        <v>1</v>
      </c>
      <c r="K63" s="230">
        <v>5000</v>
      </c>
      <c r="L63" s="250">
        <v>0</v>
      </c>
      <c r="M63" s="230">
        <v>0</v>
      </c>
      <c r="N63" s="250">
        <v>0</v>
      </c>
      <c r="O63" s="230">
        <v>0</v>
      </c>
      <c r="P63" s="381">
        <f t="shared" si="0"/>
        <v>1</v>
      </c>
      <c r="Q63" s="382">
        <f t="shared" si="1"/>
        <v>5000</v>
      </c>
      <c r="R63" s="521" t="s">
        <v>2282</v>
      </c>
      <c r="S63" s="521" t="s">
        <v>2283</v>
      </c>
      <c r="T63" s="521" t="s">
        <v>2264</v>
      </c>
      <c r="U63" s="521" t="s">
        <v>2284</v>
      </c>
    </row>
    <row r="64" spans="1:21" s="463" customFormat="1" ht="133.5" customHeight="1" x14ac:dyDescent="0.25">
      <c r="A64" s="678"/>
      <c r="B64" s="678"/>
      <c r="C64" s="249" t="s">
        <v>1590</v>
      </c>
      <c r="D64" s="525" t="s">
        <v>2285</v>
      </c>
      <c r="E64" s="525" t="s">
        <v>2286</v>
      </c>
      <c r="F64" s="525" t="s">
        <v>2314</v>
      </c>
      <c r="G64" s="525" t="s">
        <v>2287</v>
      </c>
      <c r="H64" s="250"/>
      <c r="I64" s="230"/>
      <c r="J64" s="250">
        <v>0.4</v>
      </c>
      <c r="K64" s="230">
        <v>52720</v>
      </c>
      <c r="L64" s="250">
        <v>0.3</v>
      </c>
      <c r="M64" s="230">
        <v>39540</v>
      </c>
      <c r="N64" s="250">
        <v>0.3</v>
      </c>
      <c r="O64" s="230">
        <v>39540</v>
      </c>
      <c r="P64" s="381">
        <f>H64+J64+L64+N64</f>
        <v>1</v>
      </c>
      <c r="Q64" s="382">
        <f>I64+K64+M64+O64</f>
        <v>131800</v>
      </c>
      <c r="R64" s="521" t="s">
        <v>2288</v>
      </c>
      <c r="S64" s="521" t="s">
        <v>2289</v>
      </c>
      <c r="T64" s="521" t="s">
        <v>2290</v>
      </c>
      <c r="U64" s="521" t="s">
        <v>2291</v>
      </c>
    </row>
    <row r="65" spans="1:21" s="463" customFormat="1" ht="111" customHeight="1" x14ac:dyDescent="0.25">
      <c r="A65" s="678"/>
      <c r="B65" s="678"/>
      <c r="C65" s="249" t="s">
        <v>1600</v>
      </c>
      <c r="D65" s="525" t="s">
        <v>2292</v>
      </c>
      <c r="E65" s="525" t="s">
        <v>2293</v>
      </c>
      <c r="F65" s="525" t="s">
        <v>2315</v>
      </c>
      <c r="G65" s="525" t="s">
        <v>2294</v>
      </c>
      <c r="H65" s="250"/>
      <c r="I65" s="230"/>
      <c r="J65" s="250"/>
      <c r="K65" s="230"/>
      <c r="L65" s="250">
        <v>0.25</v>
      </c>
      <c r="M65" s="230">
        <v>18850</v>
      </c>
      <c r="N65" s="250">
        <v>0.75</v>
      </c>
      <c r="O65" s="230">
        <v>56550</v>
      </c>
      <c r="P65" s="381">
        <f t="shared" ref="P65:Q66" si="14">H65+J65+L65+N65</f>
        <v>1</v>
      </c>
      <c r="Q65" s="382">
        <f t="shared" si="14"/>
        <v>75400</v>
      </c>
      <c r="R65" s="521" t="s">
        <v>2295</v>
      </c>
      <c r="S65" s="521" t="s">
        <v>2296</v>
      </c>
      <c r="T65" s="521" t="s">
        <v>2297</v>
      </c>
      <c r="U65" s="521" t="s">
        <v>2298</v>
      </c>
    </row>
    <row r="66" spans="1:21" s="463" customFormat="1" ht="102" customHeight="1" x14ac:dyDescent="0.25">
      <c r="A66" s="678"/>
      <c r="B66" s="678"/>
      <c r="C66" s="249" t="s">
        <v>1600</v>
      </c>
      <c r="D66" s="525" t="s">
        <v>2299</v>
      </c>
      <c r="E66" s="525" t="s">
        <v>2274</v>
      </c>
      <c r="F66" s="525" t="s">
        <v>2300</v>
      </c>
      <c r="G66" s="525" t="s">
        <v>2301</v>
      </c>
      <c r="H66" s="250">
        <v>0.2</v>
      </c>
      <c r="I66" s="230">
        <v>27900</v>
      </c>
      <c r="J66" s="250">
        <v>0.4</v>
      </c>
      <c r="K66" s="230">
        <v>55800</v>
      </c>
      <c r="L66" s="250">
        <v>0.2</v>
      </c>
      <c r="M66" s="230">
        <v>27900</v>
      </c>
      <c r="N66" s="250">
        <v>0.2</v>
      </c>
      <c r="O66" s="230">
        <v>27900</v>
      </c>
      <c r="P66" s="381">
        <f t="shared" si="14"/>
        <v>1</v>
      </c>
      <c r="Q66" s="382">
        <f t="shared" si="14"/>
        <v>139500</v>
      </c>
      <c r="R66" s="521" t="s">
        <v>2302</v>
      </c>
      <c r="S66" s="521" t="s">
        <v>2303</v>
      </c>
      <c r="T66" s="521" t="s">
        <v>2304</v>
      </c>
      <c r="U66" s="521" t="s">
        <v>2305</v>
      </c>
    </row>
    <row r="67" spans="1:21" s="463" customFormat="1" ht="69.75" customHeight="1" x14ac:dyDescent="0.25">
      <c r="A67" s="678"/>
      <c r="B67" s="678"/>
      <c r="C67" s="249" t="s">
        <v>1599</v>
      </c>
      <c r="D67" s="554" t="s">
        <v>2062</v>
      </c>
      <c r="E67" s="554" t="s">
        <v>2063</v>
      </c>
      <c r="F67" s="249" t="s">
        <v>2085</v>
      </c>
      <c r="G67" s="553" t="s">
        <v>2064</v>
      </c>
      <c r="H67" s="250"/>
      <c r="I67" s="230"/>
      <c r="J67" s="250">
        <v>0.5</v>
      </c>
      <c r="K67" s="230">
        <v>10000</v>
      </c>
      <c r="L67" s="250">
        <v>0.25</v>
      </c>
      <c r="M67" s="230">
        <v>5000</v>
      </c>
      <c r="N67" s="250">
        <v>0.25</v>
      </c>
      <c r="O67" s="230">
        <v>5000</v>
      </c>
      <c r="P67" s="381">
        <f t="shared" ref="P67:Q70" si="15">H67+J67+L67+N67</f>
        <v>1</v>
      </c>
      <c r="Q67" s="382">
        <f t="shared" si="15"/>
        <v>20000</v>
      </c>
      <c r="R67" s="249"/>
      <c r="S67" s="249"/>
      <c r="T67" s="249"/>
      <c r="U67" s="249"/>
    </row>
    <row r="68" spans="1:21" s="463" customFormat="1" ht="72" customHeight="1" x14ac:dyDescent="0.25">
      <c r="A68" s="678"/>
      <c r="B68" s="678"/>
      <c r="C68" s="249" t="s">
        <v>1599</v>
      </c>
      <c r="D68" s="554" t="s">
        <v>2065</v>
      </c>
      <c r="E68" s="554" t="s">
        <v>2066</v>
      </c>
      <c r="F68" s="249" t="s">
        <v>2086</v>
      </c>
      <c r="G68" s="552" t="s">
        <v>2067</v>
      </c>
      <c r="H68" s="250"/>
      <c r="I68" s="230"/>
      <c r="J68" s="250">
        <v>0.25</v>
      </c>
      <c r="K68" s="230">
        <v>23002.5</v>
      </c>
      <c r="L68" s="250">
        <v>0.5</v>
      </c>
      <c r="M68" s="230">
        <v>46005</v>
      </c>
      <c r="N68" s="250">
        <v>0.25</v>
      </c>
      <c r="O68" s="230">
        <v>23002.5</v>
      </c>
      <c r="P68" s="381">
        <f t="shared" si="15"/>
        <v>1</v>
      </c>
      <c r="Q68" s="382">
        <f t="shared" si="15"/>
        <v>92010</v>
      </c>
      <c r="R68" s="522" t="s">
        <v>2068</v>
      </c>
      <c r="S68" s="522" t="s">
        <v>2069</v>
      </c>
      <c r="T68" s="522" t="s">
        <v>2070</v>
      </c>
      <c r="U68" s="522" t="s">
        <v>2090</v>
      </c>
    </row>
    <row r="69" spans="1:21" s="463" customFormat="1" ht="64.5" customHeight="1" x14ac:dyDescent="0.25">
      <c r="A69" s="678"/>
      <c r="B69" s="678"/>
      <c r="C69" s="249" t="s">
        <v>1599</v>
      </c>
      <c r="D69" s="554" t="s">
        <v>2071</v>
      </c>
      <c r="E69" s="554" t="s">
        <v>2072</v>
      </c>
      <c r="F69" s="249" t="s">
        <v>2087</v>
      </c>
      <c r="G69" s="552" t="s">
        <v>2073</v>
      </c>
      <c r="H69" s="250"/>
      <c r="I69" s="230"/>
      <c r="J69" s="250">
        <v>0.5</v>
      </c>
      <c r="K69" s="230">
        <v>72375</v>
      </c>
      <c r="L69" s="250"/>
      <c r="M69" s="230"/>
      <c r="N69" s="250">
        <v>0.5</v>
      </c>
      <c r="O69" s="230">
        <v>72375</v>
      </c>
      <c r="P69" s="381">
        <f t="shared" si="15"/>
        <v>1</v>
      </c>
      <c r="Q69" s="382">
        <f t="shared" si="15"/>
        <v>144750</v>
      </c>
      <c r="R69" s="522" t="s">
        <v>2074</v>
      </c>
      <c r="S69" s="522" t="s">
        <v>2075</v>
      </c>
      <c r="T69" s="522" t="s">
        <v>2076</v>
      </c>
      <c r="U69" s="522" t="s">
        <v>2090</v>
      </c>
    </row>
    <row r="70" spans="1:21" s="463" customFormat="1" ht="63.75" customHeight="1" x14ac:dyDescent="0.25">
      <c r="A70" s="678"/>
      <c r="B70" s="678"/>
      <c r="C70" s="249" t="s">
        <v>1599</v>
      </c>
      <c r="D70" s="554" t="s">
        <v>2077</v>
      </c>
      <c r="E70" s="554" t="s">
        <v>2078</v>
      </c>
      <c r="F70" s="249" t="s">
        <v>2088</v>
      </c>
      <c r="G70" s="552" t="s">
        <v>2079</v>
      </c>
      <c r="H70" s="250"/>
      <c r="I70" s="230"/>
      <c r="J70" s="250">
        <v>1</v>
      </c>
      <c r="K70" s="230">
        <v>19000</v>
      </c>
      <c r="L70" s="250"/>
      <c r="M70" s="230"/>
      <c r="N70" s="250"/>
      <c r="O70" s="230"/>
      <c r="P70" s="381">
        <f t="shared" si="15"/>
        <v>1</v>
      </c>
      <c r="Q70" s="382">
        <f t="shared" si="15"/>
        <v>19000</v>
      </c>
      <c r="R70" s="522" t="s">
        <v>2080</v>
      </c>
      <c r="S70" s="522" t="s">
        <v>2075</v>
      </c>
      <c r="T70" s="522" t="s">
        <v>2070</v>
      </c>
      <c r="U70" s="522" t="s">
        <v>2091</v>
      </c>
    </row>
    <row r="71" spans="1:21" s="463" customFormat="1" ht="88.5" customHeight="1" x14ac:dyDescent="0.25">
      <c r="A71" s="678"/>
      <c r="B71" s="678"/>
      <c r="C71" s="249" t="s">
        <v>1599</v>
      </c>
      <c r="D71" s="554" t="s">
        <v>2081</v>
      </c>
      <c r="E71" s="554" t="s">
        <v>2082</v>
      </c>
      <c r="F71" s="249" t="s">
        <v>2089</v>
      </c>
      <c r="G71" s="554" t="s">
        <v>2083</v>
      </c>
      <c r="H71" s="250"/>
      <c r="I71" s="230"/>
      <c r="J71" s="250"/>
      <c r="K71" s="230"/>
      <c r="L71" s="250">
        <v>0.5</v>
      </c>
      <c r="M71" s="230">
        <v>52075</v>
      </c>
      <c r="N71" s="250">
        <v>0.5</v>
      </c>
      <c r="O71" s="230">
        <v>52075</v>
      </c>
      <c r="P71" s="381">
        <f t="shared" ref="P71:P78" si="16">H71+J71+L71+N71</f>
        <v>1</v>
      </c>
      <c r="Q71" s="382">
        <f t="shared" ref="Q71:Q78" si="17">I71+K71+M71+O71</f>
        <v>104150</v>
      </c>
      <c r="R71" s="522" t="s">
        <v>2084</v>
      </c>
      <c r="S71" s="522" t="s">
        <v>2075</v>
      </c>
      <c r="T71" s="522" t="s">
        <v>2070</v>
      </c>
      <c r="U71" s="522" t="s">
        <v>2091</v>
      </c>
    </row>
    <row r="72" spans="1:21" s="463" customFormat="1" ht="18.75" customHeight="1" x14ac:dyDescent="0.25">
      <c r="A72" s="678"/>
      <c r="B72" s="679"/>
      <c r="C72" s="592"/>
      <c r="D72" s="593"/>
      <c r="E72" s="593"/>
      <c r="F72" s="592"/>
      <c r="G72" s="594"/>
      <c r="H72" s="595"/>
      <c r="I72" s="595"/>
      <c r="J72" s="596"/>
      <c r="K72" s="595"/>
      <c r="L72" s="596"/>
      <c r="M72" s="595"/>
      <c r="N72" s="596"/>
      <c r="O72" s="595"/>
      <c r="P72" s="597"/>
      <c r="Q72" s="598"/>
      <c r="R72" s="599"/>
      <c r="S72" s="599"/>
      <c r="T72" s="599"/>
      <c r="U72" s="599"/>
    </row>
    <row r="73" spans="1:21" s="463" customFormat="1" ht="88.5" customHeight="1" x14ac:dyDescent="0.25">
      <c r="A73" s="678"/>
      <c r="B73" s="677"/>
      <c r="C73" s="249" t="s">
        <v>1586</v>
      </c>
      <c r="D73" s="552" t="s">
        <v>2352</v>
      </c>
      <c r="E73" s="600" t="s">
        <v>2353</v>
      </c>
      <c r="F73" s="525" t="s">
        <v>2367</v>
      </c>
      <c r="G73" s="600" t="s">
        <v>2354</v>
      </c>
      <c r="H73" s="250"/>
      <c r="I73" s="230"/>
      <c r="J73" s="250">
        <v>0.75</v>
      </c>
      <c r="K73" s="230">
        <v>40000</v>
      </c>
      <c r="L73" s="250">
        <v>0.25</v>
      </c>
      <c r="M73" s="230">
        <v>40000</v>
      </c>
      <c r="N73" s="250"/>
      <c r="O73" s="230"/>
      <c r="P73" s="381">
        <f t="shared" ref="P73:Q77" si="18">H73+J73+L73+N73</f>
        <v>1</v>
      </c>
      <c r="Q73" s="382">
        <f t="shared" si="18"/>
        <v>80000</v>
      </c>
      <c r="R73" s="603" t="s">
        <v>2372</v>
      </c>
      <c r="S73" s="603" t="s">
        <v>2373</v>
      </c>
      <c r="T73" s="520" t="s">
        <v>2374</v>
      </c>
      <c r="U73" s="718" t="s">
        <v>2375</v>
      </c>
    </row>
    <row r="74" spans="1:21" s="463" customFormat="1" ht="88.5" customHeight="1" x14ac:dyDescent="0.25">
      <c r="A74" s="678"/>
      <c r="B74" s="678"/>
      <c r="C74" s="249" t="s">
        <v>1586</v>
      </c>
      <c r="D74" s="552" t="s">
        <v>2355</v>
      </c>
      <c r="E74" s="600" t="s">
        <v>2356</v>
      </c>
      <c r="F74" s="525" t="s">
        <v>2368</v>
      </c>
      <c r="G74" s="600" t="s">
        <v>2357</v>
      </c>
      <c r="H74" s="250"/>
      <c r="I74" s="230"/>
      <c r="J74" s="250">
        <v>0.25</v>
      </c>
      <c r="K74" s="230">
        <v>50000</v>
      </c>
      <c r="L74" s="250">
        <v>0.25</v>
      </c>
      <c r="M74" s="230">
        <v>50000</v>
      </c>
      <c r="N74" s="250">
        <v>0.5</v>
      </c>
      <c r="O74" s="230">
        <v>100000</v>
      </c>
      <c r="P74" s="381">
        <f t="shared" si="18"/>
        <v>1</v>
      </c>
      <c r="Q74" s="382">
        <f t="shared" si="18"/>
        <v>200000</v>
      </c>
      <c r="R74" s="603" t="s">
        <v>2376</v>
      </c>
      <c r="S74" s="603" t="s">
        <v>2377</v>
      </c>
      <c r="T74" s="520" t="s">
        <v>2374</v>
      </c>
      <c r="U74" s="718" t="s">
        <v>2375</v>
      </c>
    </row>
    <row r="75" spans="1:21" s="463" customFormat="1" ht="104.25" customHeight="1" x14ac:dyDescent="0.25">
      <c r="A75" s="678"/>
      <c r="B75" s="678"/>
      <c r="C75" s="249" t="s">
        <v>1586</v>
      </c>
      <c r="D75" s="552" t="s">
        <v>2358</v>
      </c>
      <c r="E75" s="600" t="s">
        <v>2359</v>
      </c>
      <c r="F75" s="525" t="s">
        <v>2369</v>
      </c>
      <c r="G75" s="600" t="s">
        <v>2360</v>
      </c>
      <c r="H75" s="250"/>
      <c r="I75" s="230"/>
      <c r="J75" s="250">
        <v>0.25</v>
      </c>
      <c r="K75" s="230">
        <v>50000</v>
      </c>
      <c r="L75" s="250">
        <v>0.25</v>
      </c>
      <c r="M75" s="230">
        <v>50000</v>
      </c>
      <c r="N75" s="250">
        <v>0.5</v>
      </c>
      <c r="O75" s="230">
        <v>100000</v>
      </c>
      <c r="P75" s="381">
        <f t="shared" si="18"/>
        <v>1</v>
      </c>
      <c r="Q75" s="382">
        <f t="shared" si="18"/>
        <v>200000</v>
      </c>
      <c r="R75" s="603" t="s">
        <v>2378</v>
      </c>
      <c r="S75" s="603" t="s">
        <v>2379</v>
      </c>
      <c r="T75" s="520" t="s">
        <v>2380</v>
      </c>
      <c r="U75" s="718" t="s">
        <v>2375</v>
      </c>
    </row>
    <row r="76" spans="1:21" s="463" customFormat="1" ht="15.75" x14ac:dyDescent="0.25">
      <c r="A76" s="678"/>
      <c r="B76" s="679"/>
      <c r="C76" s="249"/>
      <c r="D76" s="601"/>
      <c r="E76" s="601"/>
      <c r="F76" s="601"/>
      <c r="G76" s="601"/>
      <c r="H76" s="601"/>
      <c r="I76" s="601"/>
      <c r="J76" s="601"/>
      <c r="K76" s="601"/>
      <c r="L76" s="601"/>
      <c r="M76" s="601"/>
      <c r="N76" s="601"/>
      <c r="O76" s="601"/>
      <c r="P76" s="601">
        <f t="shared" si="16"/>
        <v>0</v>
      </c>
      <c r="Q76" s="601">
        <f t="shared" si="17"/>
        <v>0</v>
      </c>
      <c r="R76" s="601"/>
      <c r="S76" s="601"/>
      <c r="T76" s="601"/>
      <c r="U76" s="601"/>
    </row>
    <row r="77" spans="1:21" s="463" customFormat="1" ht="113.25" customHeight="1" x14ac:dyDescent="0.25">
      <c r="A77" s="678"/>
      <c r="B77" s="677"/>
      <c r="C77" s="249" t="s">
        <v>1580</v>
      </c>
      <c r="D77" s="602" t="s">
        <v>2361</v>
      </c>
      <c r="E77" s="602" t="s">
        <v>2362</v>
      </c>
      <c r="F77" s="602" t="s">
        <v>2370</v>
      </c>
      <c r="G77" s="602" t="s">
        <v>2363</v>
      </c>
      <c r="H77" s="250">
        <v>0.25</v>
      </c>
      <c r="I77" s="230"/>
      <c r="J77" s="250">
        <v>0.25</v>
      </c>
      <c r="K77" s="230"/>
      <c r="L77" s="250">
        <v>0.25</v>
      </c>
      <c r="M77" s="250"/>
      <c r="N77" s="250">
        <v>0.25</v>
      </c>
      <c r="O77" s="230"/>
      <c r="P77" s="381">
        <f t="shared" si="18"/>
        <v>1</v>
      </c>
      <c r="Q77" s="382">
        <f t="shared" si="18"/>
        <v>0</v>
      </c>
      <c r="R77" s="604" t="s">
        <v>2381</v>
      </c>
      <c r="S77" s="604" t="s">
        <v>2382</v>
      </c>
      <c r="T77" s="604" t="s">
        <v>2383</v>
      </c>
      <c r="U77" s="604" t="s">
        <v>2384</v>
      </c>
    </row>
    <row r="78" spans="1:21" s="463" customFormat="1" ht="92.25" customHeight="1" x14ac:dyDescent="0.25">
      <c r="A78" s="678"/>
      <c r="B78" s="679"/>
      <c r="C78" s="249" t="s">
        <v>1580</v>
      </c>
      <c r="D78" s="602" t="s">
        <v>2364</v>
      </c>
      <c r="E78" s="602" t="s">
        <v>2365</v>
      </c>
      <c r="F78" s="602" t="s">
        <v>2371</v>
      </c>
      <c r="G78" s="602" t="s">
        <v>2366</v>
      </c>
      <c r="H78" s="250">
        <v>0.25</v>
      </c>
      <c r="I78" s="230"/>
      <c r="J78" s="250">
        <v>0.25</v>
      </c>
      <c r="K78" s="230"/>
      <c r="L78" s="250">
        <v>0.25</v>
      </c>
      <c r="M78" s="250"/>
      <c r="N78" s="250">
        <v>0.25</v>
      </c>
      <c r="O78" s="230"/>
      <c r="P78" s="381">
        <f t="shared" si="16"/>
        <v>1</v>
      </c>
      <c r="Q78" s="382">
        <f t="shared" si="17"/>
        <v>0</v>
      </c>
      <c r="R78" s="604" t="s">
        <v>2385</v>
      </c>
      <c r="S78" s="604"/>
      <c r="T78" s="604" t="s">
        <v>2383</v>
      </c>
      <c r="U78" s="604" t="s">
        <v>2384</v>
      </c>
    </row>
    <row r="79" spans="1:21" ht="15.75" x14ac:dyDescent="0.25">
      <c r="A79" s="689" t="s">
        <v>477</v>
      </c>
      <c r="B79" s="690"/>
      <c r="C79" s="690"/>
      <c r="D79" s="690"/>
      <c r="E79" s="690"/>
      <c r="F79" s="690"/>
      <c r="G79" s="690"/>
      <c r="H79" s="690"/>
      <c r="I79" s="690"/>
      <c r="J79" s="690"/>
      <c r="K79" s="690"/>
      <c r="L79" s="690"/>
      <c r="M79" s="690"/>
      <c r="N79" s="690"/>
      <c r="O79" s="690"/>
      <c r="P79" s="690"/>
      <c r="Q79" s="690"/>
      <c r="R79" s="690"/>
      <c r="S79" s="690"/>
      <c r="T79" s="690"/>
      <c r="U79" s="691"/>
    </row>
    <row r="80" spans="1:21" ht="15.75" customHeight="1" x14ac:dyDescent="0.25">
      <c r="A80" s="677" t="s">
        <v>1394</v>
      </c>
      <c r="B80" s="680" t="s">
        <v>1395</v>
      </c>
      <c r="C80" s="249"/>
      <c r="D80" s="249"/>
      <c r="E80" s="249"/>
      <c r="F80" s="249"/>
      <c r="G80" s="254"/>
      <c r="H80" s="249"/>
      <c r="I80" s="230"/>
      <c r="J80" s="249"/>
      <c r="K80" s="230"/>
      <c r="L80" s="249"/>
      <c r="M80" s="230"/>
      <c r="N80" s="249"/>
      <c r="O80" s="230"/>
      <c r="P80" s="381">
        <f t="shared" ref="P80:P91" si="19">H80+J80+L80+N80</f>
        <v>0</v>
      </c>
      <c r="Q80" s="382">
        <f t="shared" ref="Q80:Q91" si="20">I80+K80+M80+O80</f>
        <v>0</v>
      </c>
      <c r="R80" s="249"/>
      <c r="S80" s="249"/>
      <c r="T80" s="249"/>
      <c r="U80" s="272"/>
    </row>
    <row r="81" spans="1:21" ht="15.75" x14ac:dyDescent="0.25">
      <c r="A81" s="678"/>
      <c r="B81" s="680"/>
      <c r="C81" s="249"/>
      <c r="D81" s="249"/>
      <c r="E81" s="249"/>
      <c r="F81" s="249"/>
      <c r="G81" s="254"/>
      <c r="H81" s="249"/>
      <c r="I81" s="230"/>
      <c r="J81" s="249"/>
      <c r="K81" s="230"/>
      <c r="L81" s="249"/>
      <c r="M81" s="230"/>
      <c r="N81" s="249"/>
      <c r="O81" s="230"/>
      <c r="P81" s="381">
        <f t="shared" si="19"/>
        <v>0</v>
      </c>
      <c r="Q81" s="382">
        <f t="shared" si="20"/>
        <v>0</v>
      </c>
      <c r="R81" s="249"/>
      <c r="S81" s="249"/>
      <c r="T81" s="249"/>
      <c r="U81" s="272"/>
    </row>
    <row r="82" spans="1:21" ht="15.75" x14ac:dyDescent="0.25">
      <c r="A82" s="678"/>
      <c r="B82" s="680"/>
      <c r="C82" s="249"/>
      <c r="D82" s="249"/>
      <c r="E82" s="249"/>
      <c r="F82" s="249"/>
      <c r="G82" s="254"/>
      <c r="H82" s="249"/>
      <c r="I82" s="230"/>
      <c r="J82" s="249"/>
      <c r="K82" s="230"/>
      <c r="L82" s="249"/>
      <c r="M82" s="230"/>
      <c r="N82" s="249"/>
      <c r="O82" s="230"/>
      <c r="P82" s="381">
        <f t="shared" si="19"/>
        <v>0</v>
      </c>
      <c r="Q82" s="382">
        <f t="shared" si="20"/>
        <v>0</v>
      </c>
      <c r="R82" s="249"/>
      <c r="S82" s="249"/>
      <c r="T82" s="249"/>
      <c r="U82" s="272"/>
    </row>
    <row r="83" spans="1:21" ht="15.75" x14ac:dyDescent="0.25">
      <c r="A83" s="678"/>
      <c r="B83" s="680"/>
      <c r="C83" s="249"/>
      <c r="D83" s="249"/>
      <c r="E83" s="249"/>
      <c r="F83" s="249"/>
      <c r="G83" s="254"/>
      <c r="H83" s="249"/>
      <c r="I83" s="230"/>
      <c r="J83" s="249"/>
      <c r="K83" s="230"/>
      <c r="L83" s="249"/>
      <c r="M83" s="230"/>
      <c r="N83" s="249"/>
      <c r="O83" s="230"/>
      <c r="P83" s="381">
        <f t="shared" si="19"/>
        <v>0</v>
      </c>
      <c r="Q83" s="382">
        <f t="shared" si="20"/>
        <v>0</v>
      </c>
      <c r="R83" s="249"/>
      <c r="S83" s="249"/>
      <c r="T83" s="249"/>
      <c r="U83" s="272"/>
    </row>
    <row r="84" spans="1:21" ht="15.75" x14ac:dyDescent="0.25">
      <c r="A84" s="678"/>
      <c r="B84" s="680"/>
      <c r="C84" s="249"/>
      <c r="D84" s="249"/>
      <c r="E84" s="249"/>
      <c r="F84" s="249"/>
      <c r="G84" s="254"/>
      <c r="H84" s="249"/>
      <c r="I84" s="230"/>
      <c r="J84" s="249"/>
      <c r="K84" s="230"/>
      <c r="L84" s="249"/>
      <c r="M84" s="230"/>
      <c r="N84" s="249"/>
      <c r="O84" s="230"/>
      <c r="P84" s="381">
        <f t="shared" si="19"/>
        <v>0</v>
      </c>
      <c r="Q84" s="382">
        <f t="shared" si="20"/>
        <v>0</v>
      </c>
      <c r="R84" s="249"/>
      <c r="S84" s="249"/>
      <c r="T84" s="249"/>
      <c r="U84" s="272"/>
    </row>
    <row r="85" spans="1:21" ht="15.75" x14ac:dyDescent="0.25">
      <c r="A85" s="679"/>
      <c r="B85" s="680"/>
      <c r="C85" s="249"/>
      <c r="D85" s="249"/>
      <c r="E85" s="249"/>
      <c r="F85" s="249"/>
      <c r="G85" s="254"/>
      <c r="H85" s="249"/>
      <c r="I85" s="230"/>
      <c r="J85" s="249"/>
      <c r="K85" s="230"/>
      <c r="L85" s="249"/>
      <c r="M85" s="230"/>
      <c r="N85" s="249"/>
      <c r="O85" s="230"/>
      <c r="P85" s="381">
        <f t="shared" si="19"/>
        <v>0</v>
      </c>
      <c r="Q85" s="382">
        <f t="shared" si="20"/>
        <v>0</v>
      </c>
      <c r="R85" s="249"/>
      <c r="S85" s="249"/>
      <c r="T85" s="249"/>
      <c r="U85" s="272"/>
    </row>
    <row r="86" spans="1:21" ht="15.75" x14ac:dyDescent="0.25">
      <c r="A86" s="680" t="s">
        <v>1392</v>
      </c>
      <c r="B86" s="680" t="s">
        <v>1396</v>
      </c>
      <c r="C86" s="249"/>
      <c r="D86" s="249"/>
      <c r="E86" s="249"/>
      <c r="F86" s="249"/>
      <c r="G86" s="249"/>
      <c r="H86" s="249"/>
      <c r="I86" s="230"/>
      <c r="J86" s="249"/>
      <c r="K86" s="230"/>
      <c r="L86" s="250"/>
      <c r="M86" s="230"/>
      <c r="N86" s="249"/>
      <c r="O86" s="230"/>
      <c r="P86" s="383">
        <f t="shared" si="19"/>
        <v>0</v>
      </c>
      <c r="Q86" s="382">
        <f t="shared" si="20"/>
        <v>0</v>
      </c>
      <c r="R86" s="249"/>
      <c r="S86" s="249"/>
      <c r="T86" s="249"/>
      <c r="U86" s="326"/>
    </row>
    <row r="87" spans="1:21" ht="15.75" x14ac:dyDescent="0.25">
      <c r="A87" s="680"/>
      <c r="B87" s="680"/>
      <c r="C87" s="249"/>
      <c r="D87" s="249"/>
      <c r="E87" s="249"/>
      <c r="F87" s="249"/>
      <c r="G87" s="249"/>
      <c r="H87" s="249"/>
      <c r="I87" s="230"/>
      <c r="J87" s="249"/>
      <c r="K87" s="230"/>
      <c r="L87" s="250"/>
      <c r="M87" s="230"/>
      <c r="N87" s="249"/>
      <c r="O87" s="230"/>
      <c r="P87" s="383">
        <f t="shared" si="19"/>
        <v>0</v>
      </c>
      <c r="Q87" s="382">
        <f t="shared" si="20"/>
        <v>0</v>
      </c>
      <c r="R87" s="249"/>
      <c r="S87" s="249"/>
      <c r="T87" s="249"/>
      <c r="U87" s="326"/>
    </row>
    <row r="88" spans="1:21" ht="15.75" x14ac:dyDescent="0.25">
      <c r="A88" s="680"/>
      <c r="B88" s="680"/>
      <c r="C88" s="249"/>
      <c r="D88" s="249"/>
      <c r="E88" s="249"/>
      <c r="F88" s="249"/>
      <c r="G88" s="249"/>
      <c r="H88" s="249"/>
      <c r="I88" s="230"/>
      <c r="J88" s="249"/>
      <c r="K88" s="230"/>
      <c r="L88" s="250"/>
      <c r="M88" s="230"/>
      <c r="N88" s="249"/>
      <c r="O88" s="230"/>
      <c r="P88" s="383">
        <f t="shared" si="19"/>
        <v>0</v>
      </c>
      <c r="Q88" s="382">
        <f t="shared" si="20"/>
        <v>0</v>
      </c>
      <c r="R88" s="249"/>
      <c r="S88" s="249"/>
      <c r="T88" s="249"/>
      <c r="U88" s="326"/>
    </row>
    <row r="89" spans="1:21" ht="15.75" x14ac:dyDescent="0.25">
      <c r="A89" s="680"/>
      <c r="B89" s="680"/>
      <c r="C89" s="249"/>
      <c r="D89" s="249"/>
      <c r="E89" s="249"/>
      <c r="F89" s="249"/>
      <c r="G89" s="249"/>
      <c r="H89" s="249"/>
      <c r="I89" s="230"/>
      <c r="J89" s="249"/>
      <c r="K89" s="230"/>
      <c r="L89" s="250"/>
      <c r="M89" s="230"/>
      <c r="N89" s="249"/>
      <c r="O89" s="230"/>
      <c r="P89" s="383">
        <f t="shared" si="19"/>
        <v>0</v>
      </c>
      <c r="Q89" s="382">
        <f t="shared" si="20"/>
        <v>0</v>
      </c>
      <c r="R89" s="249"/>
      <c r="S89" s="249"/>
      <c r="T89" s="249"/>
      <c r="U89" s="326"/>
    </row>
    <row r="90" spans="1:21" ht="15.75" x14ac:dyDescent="0.25">
      <c r="A90" s="680"/>
      <c r="B90" s="680"/>
      <c r="C90" s="249"/>
      <c r="D90" s="249"/>
      <c r="E90" s="249"/>
      <c r="F90" s="249"/>
      <c r="G90" s="249"/>
      <c r="H90" s="249"/>
      <c r="I90" s="230"/>
      <c r="J90" s="249"/>
      <c r="K90" s="230"/>
      <c r="L90" s="250"/>
      <c r="M90" s="230"/>
      <c r="N90" s="249"/>
      <c r="O90" s="230"/>
      <c r="P90" s="383">
        <f t="shared" si="19"/>
        <v>0</v>
      </c>
      <c r="Q90" s="382">
        <f t="shared" si="20"/>
        <v>0</v>
      </c>
      <c r="R90" s="249"/>
      <c r="S90" s="249"/>
      <c r="T90" s="249"/>
      <c r="U90" s="326"/>
    </row>
    <row r="91" spans="1:21" ht="15.75" x14ac:dyDescent="0.25">
      <c r="A91" s="680"/>
      <c r="B91" s="680"/>
      <c r="C91" s="249"/>
      <c r="D91" s="249"/>
      <c r="E91" s="249"/>
      <c r="F91" s="249"/>
      <c r="G91" s="249"/>
      <c r="H91" s="249"/>
      <c r="I91" s="230"/>
      <c r="J91" s="249"/>
      <c r="K91" s="230"/>
      <c r="L91" s="249"/>
      <c r="M91" s="230"/>
      <c r="N91" s="250"/>
      <c r="O91" s="230"/>
      <c r="P91" s="383">
        <f t="shared" si="19"/>
        <v>0</v>
      </c>
      <c r="Q91" s="382">
        <f t="shared" si="20"/>
        <v>0</v>
      </c>
      <c r="R91" s="249"/>
      <c r="S91" s="249"/>
      <c r="T91" s="249"/>
      <c r="U91" s="326"/>
    </row>
    <row r="92" spans="1:21" ht="15.75" x14ac:dyDescent="0.25">
      <c r="A92" s="292"/>
      <c r="B92" s="293"/>
      <c r="C92" s="293"/>
      <c r="D92" s="293"/>
      <c r="E92" s="292" t="s">
        <v>1386</v>
      </c>
      <c r="F92" s="293"/>
      <c r="G92" s="294"/>
      <c r="H92" s="274">
        <f t="shared" ref="H92:P92" si="21">SUM(H10:H91)</f>
        <v>9.5999999999999979</v>
      </c>
      <c r="I92" s="275">
        <f t="shared" si="21"/>
        <v>20398665.5</v>
      </c>
      <c r="J92" s="274">
        <f t="shared" si="21"/>
        <v>22.469999999999995</v>
      </c>
      <c r="K92" s="275">
        <f t="shared" si="21"/>
        <v>20492823</v>
      </c>
      <c r="L92" s="274">
        <f t="shared" si="21"/>
        <v>91.149999999999991</v>
      </c>
      <c r="M92" s="275">
        <f t="shared" si="21"/>
        <v>25514415.5</v>
      </c>
      <c r="N92" s="274">
        <f t="shared" si="21"/>
        <v>89.63000000000001</v>
      </c>
      <c r="O92" s="275">
        <f t="shared" si="21"/>
        <v>19521658</v>
      </c>
      <c r="P92" s="275">
        <f t="shared" si="21"/>
        <v>212.85</v>
      </c>
      <c r="Q92" s="275">
        <f>SUM(Q10:Q91)</f>
        <v>85927562.069999993</v>
      </c>
      <c r="R92" s="264"/>
      <c r="S92" s="264"/>
      <c r="T92" s="264"/>
      <c r="U92" s="264"/>
    </row>
    <row r="94" spans="1:21" x14ac:dyDescent="0.25">
      <c r="I94"/>
      <c r="K94"/>
      <c r="M94"/>
      <c r="O94"/>
      <c r="Q94" s="393"/>
    </row>
    <row r="95" spans="1:21" x14ac:dyDescent="0.25">
      <c r="I95"/>
      <c r="K95"/>
      <c r="M95"/>
      <c r="O95"/>
      <c r="Q95" s="393"/>
    </row>
    <row r="96" spans="1:21" x14ac:dyDescent="0.25">
      <c r="I96"/>
      <c r="K96"/>
      <c r="M96"/>
      <c r="O96"/>
      <c r="Q96" s="393"/>
    </row>
    <row r="97" spans="3:17" x14ac:dyDescent="0.25">
      <c r="I97"/>
      <c r="K97"/>
      <c r="M97"/>
      <c r="O97"/>
      <c r="Q97" s="393"/>
    </row>
    <row r="98" spans="3:17" x14ac:dyDescent="0.25">
      <c r="C98" s="463"/>
      <c r="I98"/>
      <c r="K98"/>
      <c r="M98"/>
      <c r="O98"/>
      <c r="Q98" s="393"/>
    </row>
    <row r="99" spans="3:17" x14ac:dyDescent="0.25">
      <c r="C99" s="463"/>
      <c r="I99"/>
      <c r="K99"/>
      <c r="M99"/>
      <c r="O99"/>
      <c r="Q99" s="393"/>
    </row>
    <row r="100" spans="3:17" x14ac:dyDescent="0.25">
      <c r="C100" s="463"/>
      <c r="I100"/>
      <c r="K100"/>
      <c r="M100"/>
      <c r="O100"/>
      <c r="Q100" s="393"/>
    </row>
    <row r="101" spans="3:17" x14ac:dyDescent="0.25">
      <c r="C101" s="463"/>
      <c r="I101"/>
      <c r="K101"/>
      <c r="M101"/>
      <c r="O101"/>
      <c r="Q101" s="393"/>
    </row>
    <row r="102" spans="3:17" x14ac:dyDescent="0.25">
      <c r="C102" s="463"/>
      <c r="I102"/>
      <c r="K102"/>
      <c r="M102"/>
      <c r="O102"/>
      <c r="Q102" s="393"/>
    </row>
    <row r="103" spans="3:17" x14ac:dyDescent="0.25">
      <c r="C103" s="463"/>
      <c r="I103"/>
      <c r="K103"/>
      <c r="M103"/>
      <c r="O103"/>
      <c r="Q103" s="393"/>
    </row>
    <row r="104" spans="3:17" x14ac:dyDescent="0.25">
      <c r="C104" s="463"/>
      <c r="I104"/>
      <c r="K104"/>
      <c r="M104"/>
      <c r="O104"/>
      <c r="Q104" s="393"/>
    </row>
    <row r="105" spans="3:17" x14ac:dyDescent="0.25">
      <c r="C105" s="463"/>
      <c r="I105"/>
      <c r="K105"/>
      <c r="M105"/>
      <c r="O105"/>
      <c r="Q105" s="393"/>
    </row>
    <row r="106" spans="3:17" x14ac:dyDescent="0.25">
      <c r="C106" s="463"/>
      <c r="I106"/>
      <c r="K106"/>
      <c r="M106"/>
      <c r="O106"/>
      <c r="Q106" s="393"/>
    </row>
    <row r="107" spans="3:17" x14ac:dyDescent="0.25">
      <c r="C107" s="463"/>
      <c r="I107"/>
      <c r="K107"/>
      <c r="M107"/>
      <c r="O107"/>
      <c r="Q107" s="393"/>
    </row>
    <row r="108" spans="3:17" x14ac:dyDescent="0.25">
      <c r="C108" s="463"/>
      <c r="I108"/>
      <c r="K108"/>
      <c r="M108"/>
      <c r="O108"/>
      <c r="Q108" s="393"/>
    </row>
    <row r="109" spans="3:17" x14ac:dyDescent="0.25">
      <c r="C109" s="463"/>
      <c r="I109"/>
      <c r="K109"/>
      <c r="M109"/>
      <c r="O109"/>
      <c r="Q109" s="393"/>
    </row>
    <row r="110" spans="3:17" x14ac:dyDescent="0.25">
      <c r="C110" s="463"/>
      <c r="I110"/>
      <c r="K110"/>
      <c r="M110"/>
      <c r="O110"/>
      <c r="Q110" s="393"/>
    </row>
    <row r="111" spans="3:17" x14ac:dyDescent="0.25">
      <c r="C111" s="463"/>
      <c r="I111"/>
      <c r="K111"/>
      <c r="M111"/>
      <c r="O111"/>
      <c r="Q111" s="393"/>
    </row>
    <row r="112" spans="3:17" x14ac:dyDescent="0.25">
      <c r="C112" s="463"/>
    </row>
    <row r="113" spans="3:3" x14ac:dyDescent="0.25">
      <c r="C113" s="463"/>
    </row>
    <row r="114" spans="3:3" x14ac:dyDescent="0.25">
      <c r="C114" s="463"/>
    </row>
    <row r="115" spans="3:3" x14ac:dyDescent="0.25">
      <c r="C115" s="463"/>
    </row>
    <row r="116" spans="3:3" x14ac:dyDescent="0.25">
      <c r="C116" s="463"/>
    </row>
    <row r="117" spans="3:3" x14ac:dyDescent="0.25">
      <c r="C117" s="463"/>
    </row>
    <row r="118" spans="3:3" x14ac:dyDescent="0.25">
      <c r="C118" s="463"/>
    </row>
  </sheetData>
  <mergeCells count="29">
    <mergeCell ref="B80:B85"/>
    <mergeCell ref="B86:B91"/>
    <mergeCell ref="A86:A91"/>
    <mergeCell ref="A80:A85"/>
    <mergeCell ref="G6:G8"/>
    <mergeCell ref="F6:F8"/>
    <mergeCell ref="A6:A8"/>
    <mergeCell ref="B6:B8"/>
    <mergeCell ref="C6:C8"/>
    <mergeCell ref="E6:E8"/>
    <mergeCell ref="D6:D8"/>
    <mergeCell ref="B16:B26"/>
    <mergeCell ref="A10:A78"/>
    <mergeCell ref="H6:O6"/>
    <mergeCell ref="B10:B15"/>
    <mergeCell ref="B27:B55"/>
    <mergeCell ref="A79:U79"/>
    <mergeCell ref="U6:U8"/>
    <mergeCell ref="H7:I7"/>
    <mergeCell ref="J7:K7"/>
    <mergeCell ref="P6:Q7"/>
    <mergeCell ref="R6:R8"/>
    <mergeCell ref="S6:S8"/>
    <mergeCell ref="T6:T8"/>
    <mergeCell ref="L7:M7"/>
    <mergeCell ref="N7:O7"/>
    <mergeCell ref="B56:B72"/>
    <mergeCell ref="B73:B76"/>
    <mergeCell ref="B77:B7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80:C91">
      <formula1>$C$1:$D$1</formula1>
    </dataValidation>
    <dataValidation type="list" allowBlank="1" showInputMessage="1" showErrorMessage="1" sqref="C10:C78">
      <formula1>$M$1:$AG$1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3"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2" t="s">
        <v>1603</v>
      </c>
      <c r="D1" s="512" t="s">
        <v>1604</v>
      </c>
      <c r="E1" s="512"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3"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102</v>
      </c>
      <c r="S4" s="655" t="s">
        <v>109</v>
      </c>
      <c r="T4" s="655" t="s">
        <v>108</v>
      </c>
      <c r="U4" s="652" t="s">
        <v>88</v>
      </c>
    </row>
    <row r="5" spans="1:21" s="66" customFormat="1"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3"/>
    </row>
    <row r="6" spans="1:21" s="67" customFormat="1"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4"/>
    </row>
    <row r="7" spans="1:21" s="67"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1" ht="15.75" x14ac:dyDescent="0.25">
      <c r="A8" s="692" t="s">
        <v>1398</v>
      </c>
      <c r="B8" s="692" t="s">
        <v>111</v>
      </c>
      <c r="C8" s="326"/>
      <c r="D8" s="326"/>
      <c r="E8" s="326"/>
      <c r="F8" s="326"/>
      <c r="G8" s="73"/>
      <c r="H8" s="352"/>
      <c r="I8" s="354"/>
      <c r="J8" s="352"/>
      <c r="K8" s="354"/>
      <c r="L8" s="352"/>
      <c r="M8" s="354"/>
      <c r="N8" s="352"/>
      <c r="O8" s="354"/>
      <c r="P8" s="395">
        <f>H8+J8+L8+N8</f>
        <v>0</v>
      </c>
      <c r="Q8" s="396">
        <f>I8+K8+M8+O8</f>
        <v>0</v>
      </c>
      <c r="R8" s="349"/>
      <c r="S8" s="249"/>
      <c r="T8" s="249"/>
      <c r="U8" s="249"/>
    </row>
    <row r="9" spans="1:21" ht="15.75" x14ac:dyDescent="0.25">
      <c r="A9" s="692"/>
      <c r="B9" s="692"/>
      <c r="C9" s="326"/>
      <c r="D9" s="326"/>
      <c r="E9" s="326"/>
      <c r="F9" s="326"/>
      <c r="G9" s="73"/>
      <c r="H9" s="352"/>
      <c r="I9" s="354"/>
      <c r="J9" s="352"/>
      <c r="K9" s="354"/>
      <c r="L9" s="352"/>
      <c r="M9" s="354"/>
      <c r="N9" s="352"/>
      <c r="O9" s="354"/>
      <c r="P9" s="395">
        <f t="shared" ref="P9:P26" si="0">H9+J9+L9+N9</f>
        <v>0</v>
      </c>
      <c r="Q9" s="396">
        <f t="shared" ref="Q9:Q26" si="1">I9+K9+M9+O9</f>
        <v>0</v>
      </c>
      <c r="R9" s="349"/>
      <c r="S9" s="249"/>
      <c r="T9" s="249"/>
      <c r="U9" s="249"/>
    </row>
    <row r="10" spans="1:21" ht="15.75" x14ac:dyDescent="0.25">
      <c r="A10" s="692"/>
      <c r="B10" s="692"/>
      <c r="C10" s="326"/>
      <c r="D10" s="326"/>
      <c r="E10" s="326"/>
      <c r="F10" s="326"/>
      <c r="G10" s="73"/>
      <c r="H10" s="352"/>
      <c r="I10" s="354"/>
      <c r="J10" s="352"/>
      <c r="K10" s="354"/>
      <c r="L10" s="352"/>
      <c r="M10" s="354"/>
      <c r="N10" s="352"/>
      <c r="O10" s="354"/>
      <c r="P10" s="395">
        <f t="shared" si="0"/>
        <v>0</v>
      </c>
      <c r="Q10" s="396">
        <f t="shared" si="1"/>
        <v>0</v>
      </c>
      <c r="R10" s="349"/>
      <c r="S10" s="249"/>
      <c r="T10" s="249"/>
      <c r="U10" s="249"/>
    </row>
    <row r="11" spans="1:21" ht="15.75" x14ac:dyDescent="0.25">
      <c r="A11" s="692"/>
      <c r="B11" s="692"/>
      <c r="C11" s="326"/>
      <c r="D11" s="326"/>
      <c r="E11" s="326"/>
      <c r="F11" s="326"/>
      <c r="G11" s="73"/>
      <c r="H11" s="352"/>
      <c r="I11" s="354"/>
      <c r="J11" s="352"/>
      <c r="K11" s="354"/>
      <c r="L11" s="352"/>
      <c r="M11" s="354"/>
      <c r="N11" s="352"/>
      <c r="O11" s="354"/>
      <c r="P11" s="395">
        <f t="shared" si="0"/>
        <v>0</v>
      </c>
      <c r="Q11" s="396">
        <f t="shared" si="1"/>
        <v>0</v>
      </c>
      <c r="R11" s="349"/>
      <c r="S11" s="249"/>
      <c r="T11" s="249"/>
      <c r="U11" s="249"/>
    </row>
    <row r="12" spans="1:21" ht="15.75" x14ac:dyDescent="0.25">
      <c r="A12" s="692"/>
      <c r="B12" s="692"/>
      <c r="C12" s="326"/>
      <c r="D12" s="326"/>
      <c r="E12" s="326"/>
      <c r="F12" s="326"/>
      <c r="G12" s="73"/>
      <c r="H12" s="352"/>
      <c r="I12" s="354"/>
      <c r="J12" s="352"/>
      <c r="K12" s="354"/>
      <c r="L12" s="352"/>
      <c r="M12" s="354"/>
      <c r="N12" s="352"/>
      <c r="O12" s="354"/>
      <c r="P12" s="395">
        <f t="shared" si="0"/>
        <v>0</v>
      </c>
      <c r="Q12" s="396">
        <f t="shared" si="1"/>
        <v>0</v>
      </c>
      <c r="R12" s="349"/>
      <c r="S12" s="249"/>
      <c r="T12" s="249"/>
      <c r="U12" s="249"/>
    </row>
    <row r="13" spans="1:21" ht="15.75" x14ac:dyDescent="0.25">
      <c r="A13" s="692"/>
      <c r="B13" s="692"/>
      <c r="C13" s="326"/>
      <c r="D13" s="326"/>
      <c r="E13" s="326"/>
      <c r="F13" s="326"/>
      <c r="G13" s="73"/>
      <c r="H13" s="352"/>
      <c r="I13" s="354"/>
      <c r="J13" s="352"/>
      <c r="K13" s="354"/>
      <c r="L13" s="352"/>
      <c r="M13" s="354"/>
      <c r="N13" s="352"/>
      <c r="O13" s="354"/>
      <c r="P13" s="395">
        <f t="shared" si="0"/>
        <v>0</v>
      </c>
      <c r="Q13" s="396">
        <f t="shared" si="1"/>
        <v>0</v>
      </c>
      <c r="R13" s="349"/>
      <c r="S13" s="249"/>
      <c r="T13" s="249"/>
      <c r="U13" s="249"/>
    </row>
    <row r="14" spans="1:21" ht="15.75" x14ac:dyDescent="0.25">
      <c r="A14" s="692"/>
      <c r="B14" s="692" t="s">
        <v>112</v>
      </c>
      <c r="C14" s="326"/>
      <c r="D14" s="326"/>
      <c r="E14" s="326"/>
      <c r="F14" s="326"/>
      <c r="G14" s="73"/>
      <c r="H14" s="352"/>
      <c r="I14" s="354"/>
      <c r="J14" s="352"/>
      <c r="K14" s="354"/>
      <c r="L14" s="352"/>
      <c r="M14" s="354"/>
      <c r="N14" s="352"/>
      <c r="O14" s="354"/>
      <c r="P14" s="395">
        <f t="shared" si="0"/>
        <v>0</v>
      </c>
      <c r="Q14" s="396">
        <f t="shared" si="1"/>
        <v>0</v>
      </c>
      <c r="R14" s="349"/>
      <c r="S14" s="249"/>
      <c r="T14" s="249"/>
      <c r="U14" s="249"/>
    </row>
    <row r="15" spans="1:21" ht="15.75" x14ac:dyDescent="0.25">
      <c r="A15" s="692"/>
      <c r="B15" s="692"/>
      <c r="C15" s="326"/>
      <c r="D15" s="326"/>
      <c r="E15" s="326"/>
      <c r="F15" s="326"/>
      <c r="G15" s="73"/>
      <c r="H15" s="352"/>
      <c r="I15" s="354"/>
      <c r="J15" s="352"/>
      <c r="K15" s="354"/>
      <c r="L15" s="352"/>
      <c r="M15" s="354"/>
      <c r="N15" s="352"/>
      <c r="O15" s="354"/>
      <c r="P15" s="395">
        <f t="shared" si="0"/>
        <v>0</v>
      </c>
      <c r="Q15" s="396">
        <f t="shared" si="1"/>
        <v>0</v>
      </c>
      <c r="R15" s="349"/>
      <c r="S15" s="249"/>
      <c r="T15" s="249"/>
      <c r="U15" s="249"/>
    </row>
    <row r="16" spans="1:21" ht="15.75" x14ac:dyDescent="0.25">
      <c r="A16" s="692"/>
      <c r="B16" s="692"/>
      <c r="C16" s="326"/>
      <c r="D16" s="326"/>
      <c r="E16" s="326"/>
      <c r="F16" s="326"/>
      <c r="G16" s="73"/>
      <c r="H16" s="352"/>
      <c r="I16" s="354"/>
      <c r="J16" s="352"/>
      <c r="K16" s="354"/>
      <c r="L16" s="352"/>
      <c r="M16" s="354"/>
      <c r="N16" s="352"/>
      <c r="O16" s="354"/>
      <c r="P16" s="395">
        <f t="shared" si="0"/>
        <v>0</v>
      </c>
      <c r="Q16" s="396">
        <f t="shared" si="1"/>
        <v>0</v>
      </c>
      <c r="R16" s="349"/>
      <c r="S16" s="249"/>
      <c r="T16" s="249"/>
      <c r="U16" s="249"/>
    </row>
    <row r="17" spans="1:21" ht="15.75" x14ac:dyDescent="0.25">
      <c r="A17" s="692"/>
      <c r="B17" s="692"/>
      <c r="C17" s="326"/>
      <c r="D17" s="326"/>
      <c r="E17" s="326"/>
      <c r="F17" s="326"/>
      <c r="G17" s="73"/>
      <c r="H17" s="352"/>
      <c r="I17" s="354"/>
      <c r="J17" s="352"/>
      <c r="K17" s="354"/>
      <c r="L17" s="352"/>
      <c r="M17" s="354"/>
      <c r="N17" s="352"/>
      <c r="O17" s="354"/>
      <c r="P17" s="395">
        <f t="shared" si="0"/>
        <v>0</v>
      </c>
      <c r="Q17" s="396">
        <f t="shared" si="1"/>
        <v>0</v>
      </c>
      <c r="R17" s="349"/>
      <c r="S17" s="249"/>
      <c r="T17" s="249"/>
      <c r="U17" s="249"/>
    </row>
    <row r="18" spans="1:21" ht="15.75" x14ac:dyDescent="0.25">
      <c r="A18" s="692"/>
      <c r="B18" s="692"/>
      <c r="C18" s="326"/>
      <c r="D18" s="326"/>
      <c r="E18" s="326"/>
      <c r="F18" s="326"/>
      <c r="G18" s="73"/>
      <c r="H18" s="352"/>
      <c r="I18" s="354"/>
      <c r="J18" s="352"/>
      <c r="K18" s="354"/>
      <c r="L18" s="352"/>
      <c r="M18" s="354"/>
      <c r="N18" s="352"/>
      <c r="O18" s="354"/>
      <c r="P18" s="395">
        <f t="shared" si="0"/>
        <v>0</v>
      </c>
      <c r="Q18" s="396">
        <f t="shared" si="1"/>
        <v>0</v>
      </c>
      <c r="R18" s="349"/>
      <c r="S18" s="249"/>
      <c r="T18" s="249"/>
      <c r="U18" s="249"/>
    </row>
    <row r="19" spans="1:21" ht="15.75" x14ac:dyDescent="0.25">
      <c r="A19" s="692"/>
      <c r="B19" s="692"/>
      <c r="C19" s="326"/>
      <c r="D19" s="326"/>
      <c r="E19" s="326"/>
      <c r="F19" s="326"/>
      <c r="G19" s="73"/>
      <c r="H19" s="352"/>
      <c r="I19" s="354"/>
      <c r="J19" s="352"/>
      <c r="K19" s="354"/>
      <c r="L19" s="352"/>
      <c r="M19" s="354"/>
      <c r="N19" s="352"/>
      <c r="O19" s="354"/>
      <c r="P19" s="395">
        <f t="shared" si="0"/>
        <v>0</v>
      </c>
      <c r="Q19" s="396">
        <f t="shared" si="1"/>
        <v>0</v>
      </c>
      <c r="R19" s="349"/>
      <c r="S19" s="249"/>
      <c r="T19" s="249"/>
      <c r="U19" s="249"/>
    </row>
    <row r="20" spans="1:21" ht="15.75" x14ac:dyDescent="0.25">
      <c r="A20" s="692"/>
      <c r="B20" s="692" t="s">
        <v>1399</v>
      </c>
      <c r="C20" s="326"/>
      <c r="D20" s="326"/>
      <c r="E20" s="326"/>
      <c r="F20" s="326"/>
      <c r="G20" s="73"/>
      <c r="H20" s="352"/>
      <c r="I20" s="354"/>
      <c r="J20" s="352"/>
      <c r="K20" s="354"/>
      <c r="L20" s="352"/>
      <c r="M20" s="354"/>
      <c r="N20" s="352"/>
      <c r="O20" s="354"/>
      <c r="P20" s="395">
        <f t="shared" si="0"/>
        <v>0</v>
      </c>
      <c r="Q20" s="396">
        <f t="shared" si="1"/>
        <v>0</v>
      </c>
      <c r="R20" s="349"/>
      <c r="S20" s="249"/>
      <c r="T20" s="249"/>
      <c r="U20" s="249"/>
    </row>
    <row r="21" spans="1:21" ht="15.75" x14ac:dyDescent="0.25">
      <c r="A21" s="692"/>
      <c r="B21" s="692"/>
      <c r="C21" s="326"/>
      <c r="D21" s="326"/>
      <c r="E21" s="326"/>
      <c r="F21" s="326"/>
      <c r="G21" s="73"/>
      <c r="H21" s="352"/>
      <c r="I21" s="354"/>
      <c r="J21" s="352"/>
      <c r="K21" s="354"/>
      <c r="L21" s="352"/>
      <c r="M21" s="354"/>
      <c r="N21" s="352"/>
      <c r="O21" s="354"/>
      <c r="P21" s="395">
        <f t="shared" si="0"/>
        <v>0</v>
      </c>
      <c r="Q21" s="396">
        <f t="shared" si="1"/>
        <v>0</v>
      </c>
      <c r="R21" s="349"/>
      <c r="S21" s="249"/>
      <c r="T21" s="249"/>
      <c r="U21" s="249"/>
    </row>
    <row r="22" spans="1:21" ht="15.75" x14ac:dyDescent="0.25">
      <c r="A22" s="692"/>
      <c r="B22" s="692"/>
      <c r="C22" s="326"/>
      <c r="D22" s="326"/>
      <c r="E22" s="326"/>
      <c r="F22" s="326"/>
      <c r="G22" s="73"/>
      <c r="H22" s="352"/>
      <c r="I22" s="354"/>
      <c r="J22" s="352"/>
      <c r="K22" s="354"/>
      <c r="L22" s="352"/>
      <c r="M22" s="354"/>
      <c r="N22" s="352"/>
      <c r="O22" s="354"/>
      <c r="P22" s="395">
        <f t="shared" si="0"/>
        <v>0</v>
      </c>
      <c r="Q22" s="396">
        <f t="shared" si="1"/>
        <v>0</v>
      </c>
      <c r="R22" s="349"/>
      <c r="S22" s="249"/>
      <c r="T22" s="249"/>
      <c r="U22" s="249"/>
    </row>
    <row r="23" spans="1:21" ht="15.75" x14ac:dyDescent="0.25">
      <c r="A23" s="692"/>
      <c r="B23" s="692"/>
      <c r="C23" s="326"/>
      <c r="D23" s="326"/>
      <c r="E23" s="326"/>
      <c r="F23" s="326"/>
      <c r="G23" s="73"/>
      <c r="H23" s="352"/>
      <c r="I23" s="354"/>
      <c r="J23" s="352"/>
      <c r="K23" s="354"/>
      <c r="L23" s="352"/>
      <c r="M23" s="354"/>
      <c r="N23" s="352"/>
      <c r="O23" s="354"/>
      <c r="P23" s="395">
        <f t="shared" si="0"/>
        <v>0</v>
      </c>
      <c r="Q23" s="396">
        <f t="shared" si="1"/>
        <v>0</v>
      </c>
      <c r="R23" s="349"/>
      <c r="S23" s="249"/>
      <c r="T23" s="249"/>
      <c r="U23" s="249"/>
    </row>
    <row r="24" spans="1:21" ht="15.75" x14ac:dyDescent="0.25">
      <c r="A24" s="692"/>
      <c r="B24" s="692"/>
      <c r="C24" s="74"/>
      <c r="D24" s="74"/>
      <c r="E24" s="326"/>
      <c r="F24" s="326"/>
      <c r="G24" s="73"/>
      <c r="H24" s="352"/>
      <c r="I24" s="354"/>
      <c r="J24" s="352"/>
      <c r="K24" s="354"/>
      <c r="L24" s="352"/>
      <c r="M24" s="354"/>
      <c r="N24" s="352"/>
      <c r="O24" s="354"/>
      <c r="P24" s="395">
        <f t="shared" si="0"/>
        <v>0</v>
      </c>
      <c r="Q24" s="396">
        <f t="shared" si="1"/>
        <v>0</v>
      </c>
      <c r="R24" s="349"/>
      <c r="S24" s="249"/>
      <c r="T24" s="249"/>
      <c r="U24" s="249"/>
    </row>
    <row r="25" spans="1:21" ht="15.75" x14ac:dyDescent="0.25">
      <c r="A25" s="692"/>
      <c r="B25" s="692"/>
      <c r="C25" s="74"/>
      <c r="D25" s="74"/>
      <c r="E25" s="326"/>
      <c r="F25" s="326"/>
      <c r="G25" s="73"/>
      <c r="H25" s="352"/>
      <c r="I25" s="354"/>
      <c r="J25" s="352"/>
      <c r="K25" s="354"/>
      <c r="L25" s="352"/>
      <c r="M25" s="354"/>
      <c r="N25" s="352"/>
      <c r="O25" s="354"/>
      <c r="P25" s="395">
        <f t="shared" si="0"/>
        <v>0</v>
      </c>
      <c r="Q25" s="396">
        <f t="shared" si="1"/>
        <v>0</v>
      </c>
      <c r="R25" s="349"/>
      <c r="S25" s="249"/>
      <c r="T25" s="249"/>
      <c r="U25" s="249"/>
    </row>
    <row r="26" spans="1:21" ht="15.75" x14ac:dyDescent="0.25">
      <c r="A26" s="692"/>
      <c r="B26" s="692"/>
      <c r="C26" s="326"/>
      <c r="D26" s="326"/>
      <c r="E26" s="326"/>
      <c r="F26" s="326"/>
      <c r="G26" s="73"/>
      <c r="H26" s="352"/>
      <c r="I26" s="354"/>
      <c r="J26" s="352"/>
      <c r="K26" s="354"/>
      <c r="L26" s="352"/>
      <c r="M26" s="354"/>
      <c r="N26" s="352"/>
      <c r="O26" s="354"/>
      <c r="P26" s="395">
        <f t="shared" si="0"/>
        <v>0</v>
      </c>
      <c r="Q26" s="396">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3"/>
      <c r="I30"/>
      <c r="K30"/>
      <c r="M30"/>
      <c r="O30"/>
      <c r="Q30"/>
    </row>
    <row r="31" spans="1:21" x14ac:dyDescent="0.25">
      <c r="C31" s="463"/>
      <c r="I31"/>
      <c r="K31"/>
      <c r="M31"/>
      <c r="O31"/>
      <c r="Q31"/>
    </row>
    <row r="32" spans="1:21" x14ac:dyDescent="0.25">
      <c r="C32" s="463"/>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2" t="s">
        <v>1606</v>
      </c>
      <c r="C1" s="512" t="s">
        <v>1607</v>
      </c>
      <c r="D1" s="512" t="s">
        <v>1608</v>
      </c>
      <c r="E1" s="512"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656" t="s">
        <v>96</v>
      </c>
      <c r="B3" s="655" t="s">
        <v>110</v>
      </c>
      <c r="C3" s="658" t="s">
        <v>1537</v>
      </c>
      <c r="D3" s="658" t="s">
        <v>1538</v>
      </c>
      <c r="E3" s="658" t="s">
        <v>86</v>
      </c>
      <c r="F3" s="658" t="s">
        <v>391</v>
      </c>
      <c r="G3" s="658" t="s">
        <v>87</v>
      </c>
      <c r="H3" s="661" t="s">
        <v>99</v>
      </c>
      <c r="I3" s="667"/>
      <c r="J3" s="667"/>
      <c r="K3" s="667"/>
      <c r="L3" s="667"/>
      <c r="M3" s="667"/>
      <c r="N3" s="667"/>
      <c r="O3" s="662"/>
      <c r="P3" s="663" t="s">
        <v>100</v>
      </c>
      <c r="Q3" s="664"/>
      <c r="R3" s="655" t="s">
        <v>101</v>
      </c>
      <c r="S3" s="655" t="s">
        <v>102</v>
      </c>
      <c r="T3" s="655" t="s">
        <v>109</v>
      </c>
      <c r="U3" s="655" t="s">
        <v>108</v>
      </c>
      <c r="V3" s="652" t="s">
        <v>88</v>
      </c>
    </row>
    <row r="4" spans="1:22" ht="15" customHeight="1" x14ac:dyDescent="0.25">
      <c r="A4" s="656"/>
      <c r="B4" s="656"/>
      <c r="C4" s="659"/>
      <c r="D4" s="659"/>
      <c r="E4" s="659"/>
      <c r="F4" s="659"/>
      <c r="G4" s="659"/>
      <c r="H4" s="661" t="s">
        <v>103</v>
      </c>
      <c r="I4" s="662"/>
      <c r="J4" s="661" t="s">
        <v>104</v>
      </c>
      <c r="K4" s="662"/>
      <c r="L4" s="661" t="s">
        <v>105</v>
      </c>
      <c r="M4" s="662"/>
      <c r="N4" s="661" t="s">
        <v>106</v>
      </c>
      <c r="O4" s="662"/>
      <c r="P4" s="665"/>
      <c r="Q4" s="666"/>
      <c r="R4" s="656"/>
      <c r="S4" s="656"/>
      <c r="T4" s="656"/>
      <c r="U4" s="656"/>
      <c r="V4" s="653"/>
    </row>
    <row r="5" spans="1:22" ht="25.5" x14ac:dyDescent="0.25">
      <c r="A5" s="657"/>
      <c r="B5" s="657"/>
      <c r="C5" s="660"/>
      <c r="D5" s="660"/>
      <c r="E5" s="660"/>
      <c r="F5" s="660"/>
      <c r="G5" s="660"/>
      <c r="H5" s="439" t="s">
        <v>107</v>
      </c>
      <c r="I5" s="439" t="s">
        <v>12</v>
      </c>
      <c r="J5" s="439" t="s">
        <v>107</v>
      </c>
      <c r="K5" s="439" t="s">
        <v>12</v>
      </c>
      <c r="L5" s="439" t="s">
        <v>107</v>
      </c>
      <c r="M5" s="439" t="s">
        <v>12</v>
      </c>
      <c r="N5" s="439" t="s">
        <v>107</v>
      </c>
      <c r="O5" s="439" t="s">
        <v>12</v>
      </c>
      <c r="P5" s="439" t="s">
        <v>107</v>
      </c>
      <c r="Q5" s="439" t="s">
        <v>12</v>
      </c>
      <c r="R5" s="657"/>
      <c r="S5" s="657"/>
      <c r="T5" s="657"/>
      <c r="U5" s="657"/>
      <c r="V5" s="654"/>
    </row>
    <row r="6" spans="1:22" s="365" customFormat="1" ht="15.75" x14ac:dyDescent="0.25">
      <c r="A6" s="440"/>
      <c r="B6" s="441"/>
      <c r="C6" s="442"/>
      <c r="D6" s="442"/>
      <c r="E6" s="442"/>
      <c r="F6" s="443"/>
      <c r="G6" s="442"/>
      <c r="H6" s="444"/>
      <c r="I6" s="444"/>
      <c r="J6" s="444"/>
      <c r="K6" s="444"/>
      <c r="L6" s="444"/>
      <c r="M6" s="444"/>
      <c r="N6" s="444"/>
      <c r="O6" s="444"/>
      <c r="P6" s="444"/>
      <c r="Q6" s="444"/>
      <c r="R6" s="445"/>
      <c r="S6" s="445"/>
      <c r="T6" s="445"/>
      <c r="U6" s="445"/>
      <c r="V6" s="446"/>
    </row>
    <row r="7" spans="1:22" ht="15.75" x14ac:dyDescent="0.25">
      <c r="A7" s="680" t="s">
        <v>1435</v>
      </c>
      <c r="B7" s="677" t="s">
        <v>1340</v>
      </c>
      <c r="C7" s="74"/>
      <c r="D7" s="74"/>
      <c r="E7" s="326"/>
      <c r="F7" s="326"/>
      <c r="G7" s="277"/>
      <c r="H7" s="355"/>
      <c r="I7" s="356"/>
      <c r="J7" s="355"/>
      <c r="K7" s="356"/>
      <c r="L7" s="355"/>
      <c r="M7" s="356"/>
      <c r="N7" s="355"/>
      <c r="O7" s="356"/>
      <c r="P7" s="397">
        <f>H7+J7+L7+N7</f>
        <v>0</v>
      </c>
      <c r="Q7" s="398">
        <f>I7+K7+M7+O7</f>
        <v>0</v>
      </c>
      <c r="R7" s="326"/>
      <c r="S7" s="326"/>
      <c r="T7" s="326"/>
      <c r="U7" s="326"/>
      <c r="V7" s="326"/>
    </row>
    <row r="8" spans="1:22" s="365" customFormat="1" ht="15.75" x14ac:dyDescent="0.25">
      <c r="A8" s="680"/>
      <c r="B8" s="678"/>
      <c r="C8" s="74"/>
      <c r="D8" s="74"/>
      <c r="E8" s="326"/>
      <c r="F8" s="326"/>
      <c r="G8" s="277"/>
      <c r="H8" s="355"/>
      <c r="I8" s="356"/>
      <c r="J8" s="355"/>
      <c r="K8" s="356"/>
      <c r="L8" s="355"/>
      <c r="M8" s="356"/>
      <c r="N8" s="355"/>
      <c r="O8" s="356"/>
      <c r="P8" s="397">
        <f t="shared" ref="P8:P33" si="0">H8+J8+L8+N8</f>
        <v>0</v>
      </c>
      <c r="Q8" s="398">
        <f t="shared" ref="Q8:Q33" si="1">I8+K8+M8+O8</f>
        <v>0</v>
      </c>
      <c r="R8" s="326"/>
      <c r="S8" s="326"/>
      <c r="T8" s="326"/>
      <c r="U8" s="326"/>
      <c r="V8" s="326"/>
    </row>
    <row r="9" spans="1:22" s="365" customFormat="1" ht="15.75" x14ac:dyDescent="0.25">
      <c r="A9" s="680"/>
      <c r="B9" s="678"/>
      <c r="C9" s="74"/>
      <c r="D9" s="74"/>
      <c r="E9" s="326"/>
      <c r="F9" s="326"/>
      <c r="G9" s="277"/>
      <c r="H9" s="355"/>
      <c r="I9" s="356"/>
      <c r="J9" s="355"/>
      <c r="K9" s="356"/>
      <c r="L9" s="355"/>
      <c r="M9" s="356"/>
      <c r="N9" s="355"/>
      <c r="O9" s="356"/>
      <c r="P9" s="397">
        <f t="shared" si="0"/>
        <v>0</v>
      </c>
      <c r="Q9" s="398">
        <f t="shared" si="1"/>
        <v>0</v>
      </c>
      <c r="R9" s="326"/>
      <c r="S9" s="326"/>
      <c r="T9" s="326"/>
      <c r="U9" s="326"/>
      <c r="V9" s="326"/>
    </row>
    <row r="10" spans="1:22" ht="15.75" x14ac:dyDescent="0.25">
      <c r="A10" s="680"/>
      <c r="B10" s="678"/>
      <c r="C10" s="74"/>
      <c r="D10" s="74"/>
      <c r="E10" s="326"/>
      <c r="F10" s="326"/>
      <c r="G10" s="277"/>
      <c r="H10" s="355"/>
      <c r="I10" s="356"/>
      <c r="J10" s="355"/>
      <c r="K10" s="356"/>
      <c r="L10" s="355"/>
      <c r="M10" s="356"/>
      <c r="N10" s="355"/>
      <c r="O10" s="356"/>
      <c r="P10" s="397">
        <f t="shared" si="0"/>
        <v>0</v>
      </c>
      <c r="Q10" s="398">
        <f t="shared" si="1"/>
        <v>0</v>
      </c>
      <c r="R10" s="326"/>
      <c r="S10" s="326"/>
      <c r="T10" s="326"/>
      <c r="U10" s="326"/>
      <c r="V10" s="326"/>
    </row>
    <row r="11" spans="1:22" ht="15.75" x14ac:dyDescent="0.25">
      <c r="A11" s="680"/>
      <c r="B11" s="678"/>
      <c r="C11" s="74"/>
      <c r="D11" s="74"/>
      <c r="E11" s="326"/>
      <c r="F11" s="326"/>
      <c r="G11" s="277"/>
      <c r="H11" s="355"/>
      <c r="I11" s="356"/>
      <c r="J11" s="355"/>
      <c r="K11" s="356"/>
      <c r="L11" s="355"/>
      <c r="M11" s="356"/>
      <c r="N11" s="355"/>
      <c r="O11" s="356"/>
      <c r="P11" s="397">
        <f t="shared" si="0"/>
        <v>0</v>
      </c>
      <c r="Q11" s="398">
        <f t="shared" si="1"/>
        <v>0</v>
      </c>
      <c r="R11" s="326"/>
      <c r="S11" s="326"/>
      <c r="T11" s="326"/>
      <c r="U11" s="326"/>
      <c r="V11" s="326"/>
    </row>
    <row r="12" spans="1:22" ht="15.75" x14ac:dyDescent="0.25">
      <c r="A12" s="680"/>
      <c r="B12" s="679"/>
      <c r="C12" s="74"/>
      <c r="D12" s="74"/>
      <c r="E12" s="326"/>
      <c r="F12" s="326"/>
      <c r="G12" s="277"/>
      <c r="H12" s="355"/>
      <c r="I12" s="356"/>
      <c r="J12" s="355"/>
      <c r="K12" s="356"/>
      <c r="L12" s="355"/>
      <c r="M12" s="356"/>
      <c r="N12" s="355"/>
      <c r="O12" s="356"/>
      <c r="P12" s="397">
        <f t="shared" si="0"/>
        <v>0</v>
      </c>
      <c r="Q12" s="398">
        <f t="shared" si="1"/>
        <v>0</v>
      </c>
      <c r="R12" s="326"/>
      <c r="S12" s="326"/>
      <c r="T12" s="326"/>
      <c r="U12" s="326"/>
      <c r="V12" s="326"/>
    </row>
    <row r="13" spans="1:22" ht="15.75" x14ac:dyDescent="0.25">
      <c r="A13" s="678" t="s">
        <v>1436</v>
      </c>
      <c r="B13" s="677" t="s">
        <v>1437</v>
      </c>
      <c r="C13" s="74"/>
      <c r="D13" s="74"/>
      <c r="E13" s="309"/>
      <c r="F13" s="309"/>
      <c r="G13" s="309"/>
      <c r="H13" s="355"/>
      <c r="I13" s="356"/>
      <c r="J13" s="355"/>
      <c r="K13" s="356"/>
      <c r="L13" s="355"/>
      <c r="M13" s="356"/>
      <c r="N13" s="355"/>
      <c r="O13" s="356"/>
      <c r="P13" s="397">
        <f t="shared" si="0"/>
        <v>0</v>
      </c>
      <c r="Q13" s="398">
        <f t="shared" si="1"/>
        <v>0</v>
      </c>
      <c r="R13" s="326"/>
      <c r="S13" s="326"/>
      <c r="T13" s="326"/>
      <c r="U13" s="326"/>
      <c r="V13" s="326"/>
    </row>
    <row r="14" spans="1:22" ht="15.75" x14ac:dyDescent="0.25">
      <c r="A14" s="678"/>
      <c r="B14" s="678"/>
      <c r="C14" s="74"/>
      <c r="D14" s="74"/>
      <c r="E14" s="326"/>
      <c r="F14" s="326"/>
      <c r="G14" s="277"/>
      <c r="H14" s="355"/>
      <c r="I14" s="356"/>
      <c r="J14" s="355"/>
      <c r="K14" s="356"/>
      <c r="L14" s="355"/>
      <c r="M14" s="356"/>
      <c r="N14" s="355"/>
      <c r="O14" s="356"/>
      <c r="P14" s="397">
        <f t="shared" si="0"/>
        <v>0</v>
      </c>
      <c r="Q14" s="398">
        <f t="shared" si="1"/>
        <v>0</v>
      </c>
      <c r="R14" s="326"/>
      <c r="S14" s="326"/>
      <c r="T14" s="326"/>
      <c r="U14" s="326"/>
      <c r="V14" s="326"/>
    </row>
    <row r="15" spans="1:22" ht="15.75" x14ac:dyDescent="0.25">
      <c r="A15" s="678"/>
      <c r="B15" s="678"/>
      <c r="C15" s="74"/>
      <c r="D15" s="74"/>
      <c r="E15" s="326"/>
      <c r="F15" s="326"/>
      <c r="G15" s="277"/>
      <c r="H15" s="355"/>
      <c r="I15" s="356"/>
      <c r="J15" s="355"/>
      <c r="K15" s="356"/>
      <c r="L15" s="355"/>
      <c r="M15" s="356"/>
      <c r="N15" s="355"/>
      <c r="O15" s="356"/>
      <c r="P15" s="397">
        <f t="shared" si="0"/>
        <v>0</v>
      </c>
      <c r="Q15" s="398">
        <f t="shared" si="1"/>
        <v>0</v>
      </c>
      <c r="R15" s="326"/>
      <c r="S15" s="326"/>
      <c r="T15" s="326"/>
      <c r="U15" s="326"/>
      <c r="V15" s="326"/>
    </row>
    <row r="16" spans="1:22" ht="15.75" x14ac:dyDescent="0.25">
      <c r="A16" s="678"/>
      <c r="B16" s="678"/>
      <c r="C16" s="74"/>
      <c r="D16" s="74"/>
      <c r="E16" s="326"/>
      <c r="F16" s="326"/>
      <c r="G16" s="277"/>
      <c r="H16" s="355"/>
      <c r="I16" s="356"/>
      <c r="J16" s="355"/>
      <c r="K16" s="356"/>
      <c r="L16" s="355"/>
      <c r="M16" s="356"/>
      <c r="N16" s="355"/>
      <c r="O16" s="356"/>
      <c r="P16" s="397">
        <f t="shared" si="0"/>
        <v>0</v>
      </c>
      <c r="Q16" s="398">
        <f t="shared" si="1"/>
        <v>0</v>
      </c>
      <c r="R16" s="326"/>
      <c r="S16" s="326"/>
      <c r="T16" s="326"/>
      <c r="U16" s="326"/>
      <c r="V16" s="326"/>
    </row>
    <row r="17" spans="1:22" ht="15.75" x14ac:dyDescent="0.25">
      <c r="A17" s="678"/>
      <c r="B17" s="678"/>
      <c r="C17" s="74"/>
      <c r="D17" s="74"/>
      <c r="E17" s="326"/>
      <c r="F17" s="326"/>
      <c r="G17" s="277"/>
      <c r="H17" s="355"/>
      <c r="I17" s="356"/>
      <c r="J17" s="355"/>
      <c r="K17" s="356"/>
      <c r="L17" s="355"/>
      <c r="M17" s="356"/>
      <c r="N17" s="355"/>
      <c r="O17" s="356"/>
      <c r="P17" s="397">
        <f t="shared" si="0"/>
        <v>0</v>
      </c>
      <c r="Q17" s="398">
        <f t="shared" si="1"/>
        <v>0</v>
      </c>
      <c r="R17" s="326"/>
      <c r="S17" s="326"/>
      <c r="T17" s="326"/>
      <c r="U17" s="326"/>
      <c r="V17" s="326"/>
    </row>
    <row r="18" spans="1:22" ht="15.75" x14ac:dyDescent="0.25">
      <c r="A18" s="678"/>
      <c r="B18" s="678"/>
      <c r="C18" s="74"/>
      <c r="D18" s="74"/>
      <c r="E18" s="326"/>
      <c r="F18" s="326"/>
      <c r="G18" s="277"/>
      <c r="H18" s="355"/>
      <c r="I18" s="356"/>
      <c r="J18" s="355"/>
      <c r="K18" s="356"/>
      <c r="L18" s="355"/>
      <c r="M18" s="356"/>
      <c r="N18" s="355"/>
      <c r="O18" s="356"/>
      <c r="P18" s="397">
        <f t="shared" si="0"/>
        <v>0</v>
      </c>
      <c r="Q18" s="398">
        <f t="shared" si="1"/>
        <v>0</v>
      </c>
      <c r="R18" s="326"/>
      <c r="S18" s="326"/>
      <c r="T18" s="326"/>
      <c r="U18" s="326"/>
      <c r="V18" s="326"/>
    </row>
    <row r="19" spans="1:22" ht="15.75" x14ac:dyDescent="0.25">
      <c r="A19" s="679"/>
      <c r="B19" s="679"/>
      <c r="C19" s="74"/>
      <c r="D19" s="74"/>
      <c r="E19" s="326"/>
      <c r="F19" s="326"/>
      <c r="G19" s="277"/>
      <c r="H19" s="355"/>
      <c r="I19" s="356"/>
      <c r="J19" s="355"/>
      <c r="K19" s="356"/>
      <c r="L19" s="355"/>
      <c r="M19" s="356"/>
      <c r="N19" s="355"/>
      <c r="O19" s="356"/>
      <c r="P19" s="397">
        <f t="shared" si="0"/>
        <v>0</v>
      </c>
      <c r="Q19" s="398">
        <f t="shared" si="1"/>
        <v>0</v>
      </c>
      <c r="R19" s="326"/>
      <c r="S19" s="326"/>
      <c r="T19" s="326"/>
      <c r="U19" s="326"/>
      <c r="V19" s="326"/>
    </row>
    <row r="20" spans="1:22" ht="15.75" x14ac:dyDescent="0.25">
      <c r="A20" s="677" t="s">
        <v>1438</v>
      </c>
      <c r="B20" s="677" t="s">
        <v>1439</v>
      </c>
      <c r="C20" s="74"/>
      <c r="D20" s="74"/>
      <c r="E20" s="326"/>
      <c r="F20" s="326"/>
      <c r="G20" s="277"/>
      <c r="H20" s="355"/>
      <c r="I20" s="356"/>
      <c r="J20" s="355"/>
      <c r="K20" s="356"/>
      <c r="L20" s="355"/>
      <c r="M20" s="356"/>
      <c r="N20" s="355"/>
      <c r="O20" s="356"/>
      <c r="P20" s="397">
        <f t="shared" si="0"/>
        <v>0</v>
      </c>
      <c r="Q20" s="398">
        <f t="shared" si="1"/>
        <v>0</v>
      </c>
      <c r="R20" s="326"/>
      <c r="S20" s="326"/>
      <c r="T20" s="326"/>
      <c r="U20" s="326"/>
      <c r="V20" s="326"/>
    </row>
    <row r="21" spans="1:22" s="365" customFormat="1" ht="15.75" x14ac:dyDescent="0.25">
      <c r="A21" s="678"/>
      <c r="B21" s="678"/>
      <c r="C21" s="74"/>
      <c r="D21" s="74"/>
      <c r="E21" s="326"/>
      <c r="F21" s="326"/>
      <c r="G21" s="277"/>
      <c r="H21" s="355"/>
      <c r="I21" s="356"/>
      <c r="J21" s="355"/>
      <c r="K21" s="356"/>
      <c r="L21" s="355"/>
      <c r="M21" s="356"/>
      <c r="N21" s="355"/>
      <c r="O21" s="356"/>
      <c r="P21" s="397">
        <f t="shared" si="0"/>
        <v>0</v>
      </c>
      <c r="Q21" s="398">
        <f t="shared" si="1"/>
        <v>0</v>
      </c>
      <c r="R21" s="326"/>
      <c r="S21" s="326"/>
      <c r="T21" s="326"/>
      <c r="U21" s="326"/>
      <c r="V21" s="326"/>
    </row>
    <row r="22" spans="1:22" s="365" customFormat="1" ht="15.75" x14ac:dyDescent="0.25">
      <c r="A22" s="678"/>
      <c r="B22" s="678"/>
      <c r="C22" s="74"/>
      <c r="D22" s="74"/>
      <c r="E22" s="326"/>
      <c r="F22" s="326"/>
      <c r="G22" s="277"/>
      <c r="H22" s="355"/>
      <c r="I22" s="356"/>
      <c r="J22" s="355"/>
      <c r="K22" s="356"/>
      <c r="L22" s="355"/>
      <c r="M22" s="356"/>
      <c r="N22" s="355"/>
      <c r="O22" s="356"/>
      <c r="P22" s="397">
        <f t="shared" si="0"/>
        <v>0</v>
      </c>
      <c r="Q22" s="398">
        <f t="shared" si="1"/>
        <v>0</v>
      </c>
      <c r="R22" s="326"/>
      <c r="S22" s="326"/>
      <c r="T22" s="326"/>
      <c r="U22" s="326"/>
      <c r="V22" s="326"/>
    </row>
    <row r="23" spans="1:22" s="365" customFormat="1" ht="15.75" x14ac:dyDescent="0.25">
      <c r="A23" s="678"/>
      <c r="B23" s="678"/>
      <c r="C23" s="74"/>
      <c r="D23" s="74"/>
      <c r="E23" s="326"/>
      <c r="F23" s="326"/>
      <c r="G23" s="277"/>
      <c r="H23" s="355"/>
      <c r="I23" s="356"/>
      <c r="J23" s="355"/>
      <c r="K23" s="356"/>
      <c r="L23" s="355"/>
      <c r="M23" s="356"/>
      <c r="N23" s="355"/>
      <c r="O23" s="356"/>
      <c r="P23" s="397">
        <f t="shared" si="0"/>
        <v>0</v>
      </c>
      <c r="Q23" s="398">
        <f t="shared" si="1"/>
        <v>0</v>
      </c>
      <c r="R23" s="326"/>
      <c r="S23" s="326"/>
      <c r="T23" s="326"/>
      <c r="U23" s="326"/>
      <c r="V23" s="326"/>
    </row>
    <row r="24" spans="1:22" ht="15.75" x14ac:dyDescent="0.25">
      <c r="A24" s="678"/>
      <c r="B24" s="678"/>
      <c r="C24" s="74"/>
      <c r="D24" s="74"/>
      <c r="E24" s="326"/>
      <c r="F24" s="326"/>
      <c r="G24" s="277"/>
      <c r="H24" s="355"/>
      <c r="I24" s="356"/>
      <c r="J24" s="355"/>
      <c r="K24" s="356"/>
      <c r="L24" s="355"/>
      <c r="M24" s="356"/>
      <c r="N24" s="355"/>
      <c r="O24" s="356"/>
      <c r="P24" s="397">
        <f t="shared" si="0"/>
        <v>0</v>
      </c>
      <c r="Q24" s="398">
        <f t="shared" si="1"/>
        <v>0</v>
      </c>
      <c r="R24" s="326"/>
      <c r="S24" s="326"/>
      <c r="T24" s="326"/>
      <c r="U24" s="326"/>
      <c r="V24" s="326"/>
    </row>
    <row r="25" spans="1:22" ht="15.75" x14ac:dyDescent="0.25">
      <c r="A25" s="678"/>
      <c r="B25" s="678"/>
      <c r="C25" s="74"/>
      <c r="D25" s="74"/>
      <c r="E25" s="326"/>
      <c r="F25" s="326"/>
      <c r="G25" s="277"/>
      <c r="H25" s="355"/>
      <c r="I25" s="356"/>
      <c r="J25" s="355"/>
      <c r="K25" s="356"/>
      <c r="L25" s="355"/>
      <c r="M25" s="356"/>
      <c r="N25" s="355"/>
      <c r="O25" s="356"/>
      <c r="P25" s="397">
        <f t="shared" si="0"/>
        <v>0</v>
      </c>
      <c r="Q25" s="398">
        <f t="shared" si="1"/>
        <v>0</v>
      </c>
      <c r="R25" s="326"/>
      <c r="S25" s="326"/>
      <c r="T25" s="326"/>
      <c r="U25" s="326"/>
      <c r="V25" s="326"/>
    </row>
    <row r="26" spans="1:22" ht="15.75" x14ac:dyDescent="0.25">
      <c r="A26" s="679"/>
      <c r="B26" s="679"/>
      <c r="C26" s="74"/>
      <c r="D26" s="74"/>
      <c r="E26" s="326"/>
      <c r="F26" s="326"/>
      <c r="G26" s="277"/>
      <c r="H26" s="355"/>
      <c r="I26" s="356"/>
      <c r="J26" s="355"/>
      <c r="K26" s="356"/>
      <c r="L26" s="355"/>
      <c r="M26" s="356"/>
      <c r="N26" s="355"/>
      <c r="O26" s="356"/>
      <c r="P26" s="397">
        <f t="shared" si="0"/>
        <v>0</v>
      </c>
      <c r="Q26" s="398">
        <f t="shared" si="1"/>
        <v>0</v>
      </c>
      <c r="R26" s="326"/>
      <c r="S26" s="326"/>
      <c r="T26" s="326"/>
      <c r="U26" s="326"/>
      <c r="V26" s="326"/>
    </row>
    <row r="27" spans="1:22" ht="15.75" x14ac:dyDescent="0.25">
      <c r="A27" s="677" t="s">
        <v>1440</v>
      </c>
      <c r="B27" s="677" t="s">
        <v>1441</v>
      </c>
      <c r="C27" s="74"/>
      <c r="D27" s="74"/>
      <c r="E27" s="326"/>
      <c r="F27" s="326"/>
      <c r="G27" s="277"/>
      <c r="H27" s="355"/>
      <c r="I27" s="356"/>
      <c r="J27" s="355"/>
      <c r="K27" s="356"/>
      <c r="L27" s="355"/>
      <c r="M27" s="356"/>
      <c r="N27" s="355"/>
      <c r="O27" s="356"/>
      <c r="P27" s="397">
        <f t="shared" si="0"/>
        <v>0</v>
      </c>
      <c r="Q27" s="398">
        <f t="shared" si="1"/>
        <v>0</v>
      </c>
      <c r="R27" s="326"/>
      <c r="S27" s="326"/>
      <c r="T27" s="326"/>
      <c r="U27" s="326"/>
      <c r="V27" s="326"/>
    </row>
    <row r="28" spans="1:22" s="365" customFormat="1" ht="15.75" x14ac:dyDescent="0.25">
      <c r="A28" s="678"/>
      <c r="B28" s="678"/>
      <c r="C28" s="74"/>
      <c r="D28" s="74"/>
      <c r="E28" s="326"/>
      <c r="F28" s="326"/>
      <c r="G28" s="277"/>
      <c r="H28" s="355"/>
      <c r="I28" s="356"/>
      <c r="J28" s="355"/>
      <c r="K28" s="356"/>
      <c r="L28" s="355"/>
      <c r="M28" s="356"/>
      <c r="N28" s="355"/>
      <c r="O28" s="356"/>
      <c r="P28" s="397">
        <f t="shared" si="0"/>
        <v>0</v>
      </c>
      <c r="Q28" s="398">
        <f t="shared" si="1"/>
        <v>0</v>
      </c>
      <c r="R28" s="326"/>
      <c r="S28" s="326"/>
      <c r="T28" s="326"/>
      <c r="U28" s="326"/>
      <c r="V28" s="326"/>
    </row>
    <row r="29" spans="1:22" s="365" customFormat="1" ht="15.75" x14ac:dyDescent="0.25">
      <c r="A29" s="678"/>
      <c r="B29" s="678"/>
      <c r="C29" s="74"/>
      <c r="D29" s="74"/>
      <c r="E29" s="326"/>
      <c r="F29" s="326"/>
      <c r="G29" s="277"/>
      <c r="H29" s="355"/>
      <c r="I29" s="356"/>
      <c r="J29" s="355"/>
      <c r="K29" s="356"/>
      <c r="L29" s="355"/>
      <c r="M29" s="356"/>
      <c r="N29" s="355"/>
      <c r="O29" s="356"/>
      <c r="P29" s="397">
        <f t="shared" si="0"/>
        <v>0</v>
      </c>
      <c r="Q29" s="398">
        <f t="shared" si="1"/>
        <v>0</v>
      </c>
      <c r="R29" s="326"/>
      <c r="S29" s="326"/>
      <c r="T29" s="326"/>
      <c r="U29" s="326"/>
      <c r="V29" s="326"/>
    </row>
    <row r="30" spans="1:22" s="365" customFormat="1" ht="15.75" x14ac:dyDescent="0.25">
      <c r="A30" s="678"/>
      <c r="B30" s="678"/>
      <c r="C30" s="74"/>
      <c r="D30" s="74"/>
      <c r="E30" s="326"/>
      <c r="F30" s="326"/>
      <c r="G30" s="277"/>
      <c r="H30" s="355"/>
      <c r="I30" s="356"/>
      <c r="J30" s="355"/>
      <c r="K30" s="356"/>
      <c r="L30" s="355"/>
      <c r="M30" s="356"/>
      <c r="N30" s="355"/>
      <c r="O30" s="356"/>
      <c r="P30" s="397">
        <f t="shared" si="0"/>
        <v>0</v>
      </c>
      <c r="Q30" s="398">
        <f t="shared" si="1"/>
        <v>0</v>
      </c>
      <c r="R30" s="326"/>
      <c r="S30" s="326"/>
      <c r="T30" s="326"/>
      <c r="U30" s="326"/>
      <c r="V30" s="326"/>
    </row>
    <row r="31" spans="1:22" ht="15.75" x14ac:dyDescent="0.25">
      <c r="A31" s="678"/>
      <c r="B31" s="678"/>
      <c r="C31" s="74"/>
      <c r="D31" s="74"/>
      <c r="E31" s="326"/>
      <c r="F31" s="326"/>
      <c r="G31" s="277"/>
      <c r="H31" s="355"/>
      <c r="I31" s="356"/>
      <c r="J31" s="355"/>
      <c r="K31" s="356"/>
      <c r="L31" s="355"/>
      <c r="M31" s="356"/>
      <c r="N31" s="355"/>
      <c r="O31" s="356"/>
      <c r="P31" s="397">
        <f t="shared" si="0"/>
        <v>0</v>
      </c>
      <c r="Q31" s="398">
        <f t="shared" si="1"/>
        <v>0</v>
      </c>
      <c r="R31" s="326"/>
      <c r="S31" s="326"/>
      <c r="T31" s="326"/>
      <c r="U31" s="326"/>
      <c r="V31" s="326"/>
    </row>
    <row r="32" spans="1:22" ht="15.75" x14ac:dyDescent="0.25">
      <c r="A32" s="678"/>
      <c r="B32" s="678"/>
      <c r="C32" s="74"/>
      <c r="D32" s="74"/>
      <c r="E32" s="326"/>
      <c r="F32" s="326"/>
      <c r="G32" s="277"/>
      <c r="H32" s="355"/>
      <c r="I32" s="356"/>
      <c r="J32" s="355"/>
      <c r="K32" s="356"/>
      <c r="L32" s="355"/>
      <c r="M32" s="356"/>
      <c r="N32" s="355"/>
      <c r="O32" s="356"/>
      <c r="P32" s="397">
        <f t="shared" si="0"/>
        <v>0</v>
      </c>
      <c r="Q32" s="398">
        <f t="shared" si="1"/>
        <v>0</v>
      </c>
      <c r="R32" s="326"/>
      <c r="S32" s="326"/>
      <c r="T32" s="326"/>
      <c r="U32" s="326"/>
      <c r="V32" s="326"/>
    </row>
    <row r="33" spans="1:22" ht="15.75" x14ac:dyDescent="0.25">
      <c r="A33" s="679"/>
      <c r="B33" s="679"/>
      <c r="C33" s="74"/>
      <c r="D33" s="74"/>
      <c r="E33" s="326"/>
      <c r="F33" s="326"/>
      <c r="G33" s="277"/>
      <c r="H33" s="355"/>
      <c r="I33" s="356"/>
      <c r="J33" s="355"/>
      <c r="K33" s="356"/>
      <c r="L33" s="355"/>
      <c r="M33" s="356"/>
      <c r="N33" s="355"/>
      <c r="O33" s="356"/>
      <c r="P33" s="397">
        <f t="shared" si="0"/>
        <v>0</v>
      </c>
      <c r="Q33" s="398">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3"/>
    </row>
    <row r="39" spans="1:22" x14ac:dyDescent="0.25">
      <c r="C39" s="463"/>
    </row>
    <row r="40" spans="1:22" x14ac:dyDescent="0.25">
      <c r="C40" s="463"/>
    </row>
    <row r="41" spans="1:22" x14ac:dyDescent="0.25">
      <c r="C41" s="463"/>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0" t="s">
        <v>1610</v>
      </c>
      <c r="D1" s="510"/>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96" t="s">
        <v>1406</v>
      </c>
      <c r="B3" s="696"/>
      <c r="C3" s="696"/>
      <c r="D3" s="696"/>
      <c r="E3" s="696"/>
      <c r="F3" s="696"/>
      <c r="G3" s="696"/>
      <c r="H3" s="696"/>
      <c r="I3" s="696"/>
      <c r="J3" s="696"/>
      <c r="K3" s="696"/>
      <c r="L3" s="696"/>
      <c r="M3" s="696"/>
      <c r="N3" s="696"/>
      <c r="O3" s="696"/>
      <c r="P3" s="696"/>
      <c r="Q3" s="696"/>
      <c r="R3" s="696"/>
      <c r="S3" s="696"/>
      <c r="T3" s="696"/>
      <c r="U3" s="696"/>
    </row>
    <row r="4" spans="1:21" ht="1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102</v>
      </c>
      <c r="S4" s="655" t="s">
        <v>109</v>
      </c>
      <c r="T4" s="655" t="s">
        <v>108</v>
      </c>
      <c r="U4" s="652" t="s">
        <v>88</v>
      </c>
    </row>
    <row r="5" spans="1:21"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3"/>
    </row>
    <row r="6" spans="1:21"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4"/>
    </row>
    <row r="7" spans="1:21" s="365" customFormat="1" ht="15.75" x14ac:dyDescent="0.25">
      <c r="A7" s="440"/>
      <c r="B7" s="441"/>
      <c r="C7" s="442"/>
      <c r="D7" s="442"/>
      <c r="E7" s="442"/>
      <c r="F7" s="443"/>
      <c r="G7" s="442"/>
      <c r="H7" s="444"/>
      <c r="I7" s="444"/>
      <c r="J7" s="444"/>
      <c r="K7" s="444"/>
      <c r="L7" s="444"/>
      <c r="M7" s="444"/>
      <c r="N7" s="444"/>
      <c r="O7" s="444"/>
      <c r="P7" s="444"/>
      <c r="Q7" s="444"/>
      <c r="R7" s="445"/>
      <c r="S7" s="445"/>
      <c r="T7" s="445"/>
      <c r="U7" s="446"/>
    </row>
    <row r="8" spans="1:21" ht="15.75" customHeight="1" x14ac:dyDescent="0.25">
      <c r="A8" s="693" t="s">
        <v>1406</v>
      </c>
      <c r="B8" s="693" t="s">
        <v>1407</v>
      </c>
      <c r="C8" s="280"/>
      <c r="D8" s="494"/>
      <c r="E8" s="280"/>
      <c r="F8" s="280"/>
      <c r="G8" s="281"/>
      <c r="H8" s="281"/>
      <c r="I8" s="358"/>
      <c r="J8" s="281"/>
      <c r="K8" s="358"/>
      <c r="L8" s="281"/>
      <c r="M8" s="358"/>
      <c r="N8" s="281"/>
      <c r="O8" s="358"/>
      <c r="P8" s="399">
        <f t="shared" ref="P8:Q8" si="0">H8+J8+L8+N8</f>
        <v>0</v>
      </c>
      <c r="Q8" s="400">
        <f t="shared" si="0"/>
        <v>0</v>
      </c>
      <c r="R8" s="281"/>
      <c r="S8" s="281"/>
      <c r="T8" s="281"/>
      <c r="U8" s="281"/>
    </row>
    <row r="9" spans="1:21" ht="15.75" x14ac:dyDescent="0.25">
      <c r="A9" s="694"/>
      <c r="B9" s="694"/>
      <c r="C9" s="280"/>
      <c r="D9" s="494"/>
      <c r="E9" s="280"/>
      <c r="F9" s="280"/>
      <c r="G9" s="281"/>
      <c r="H9" s="281"/>
      <c r="I9" s="358"/>
      <c r="J9" s="281"/>
      <c r="K9" s="358"/>
      <c r="L9" s="281"/>
      <c r="M9" s="358"/>
      <c r="N9" s="281"/>
      <c r="O9" s="358"/>
      <c r="P9" s="399">
        <f t="shared" ref="P9:P20" si="1">H9+J9+L9+N9</f>
        <v>0</v>
      </c>
      <c r="Q9" s="400">
        <f t="shared" ref="Q9:Q20" si="2">I9+K9+M9+O9</f>
        <v>0</v>
      </c>
      <c r="R9" s="281"/>
      <c r="S9" s="281"/>
      <c r="T9" s="281"/>
      <c r="U9" s="281"/>
    </row>
    <row r="10" spans="1:21" ht="15.75" x14ac:dyDescent="0.25">
      <c r="A10" s="694"/>
      <c r="B10" s="694"/>
      <c r="C10" s="280"/>
      <c r="D10" s="494"/>
      <c r="E10" s="280"/>
      <c r="F10" s="280"/>
      <c r="G10" s="281"/>
      <c r="H10" s="281"/>
      <c r="I10" s="358"/>
      <c r="J10" s="281"/>
      <c r="K10" s="358"/>
      <c r="L10" s="281"/>
      <c r="M10" s="358"/>
      <c r="N10" s="281"/>
      <c r="O10" s="358"/>
      <c r="P10" s="399">
        <f t="shared" si="1"/>
        <v>0</v>
      </c>
      <c r="Q10" s="400">
        <f t="shared" si="2"/>
        <v>0</v>
      </c>
      <c r="R10" s="281"/>
      <c r="S10" s="281"/>
      <c r="T10" s="281"/>
      <c r="U10" s="281"/>
    </row>
    <row r="11" spans="1:21" ht="15.75" x14ac:dyDescent="0.25">
      <c r="A11" s="694"/>
      <c r="B11" s="694"/>
      <c r="C11" s="280"/>
      <c r="D11" s="494"/>
      <c r="E11" s="280"/>
      <c r="F11" s="280"/>
      <c r="G11" s="281"/>
      <c r="H11" s="281"/>
      <c r="I11" s="358"/>
      <c r="J11" s="281"/>
      <c r="K11" s="358"/>
      <c r="L11" s="281"/>
      <c r="M11" s="358"/>
      <c r="N11" s="281"/>
      <c r="O11" s="358"/>
      <c r="P11" s="399">
        <f t="shared" si="1"/>
        <v>0</v>
      </c>
      <c r="Q11" s="400">
        <f t="shared" si="2"/>
        <v>0</v>
      </c>
      <c r="R11" s="281"/>
      <c r="S11" s="281"/>
      <c r="T11" s="281"/>
      <c r="U11" s="281"/>
    </row>
    <row r="12" spans="1:21" ht="15.75" x14ac:dyDescent="0.25">
      <c r="A12" s="694"/>
      <c r="B12" s="694"/>
      <c r="C12" s="280"/>
      <c r="D12" s="494"/>
      <c r="E12" s="280"/>
      <c r="F12" s="280"/>
      <c r="G12" s="281"/>
      <c r="H12" s="281"/>
      <c r="I12" s="358"/>
      <c r="J12" s="281"/>
      <c r="K12" s="358"/>
      <c r="L12" s="281"/>
      <c r="M12" s="358"/>
      <c r="N12" s="281"/>
      <c r="O12" s="358"/>
      <c r="P12" s="399">
        <f t="shared" si="1"/>
        <v>0</v>
      </c>
      <c r="Q12" s="400">
        <f t="shared" si="2"/>
        <v>0</v>
      </c>
      <c r="R12" s="281"/>
      <c r="S12" s="281"/>
      <c r="T12" s="281"/>
      <c r="U12" s="281"/>
    </row>
    <row r="13" spans="1:21" s="365" customFormat="1" ht="15.75" x14ac:dyDescent="0.25">
      <c r="A13" s="694"/>
      <c r="B13" s="694"/>
      <c r="C13" s="405"/>
      <c r="D13" s="494"/>
      <c r="E13" s="405"/>
      <c r="F13" s="405"/>
      <c r="G13" s="281"/>
      <c r="H13" s="281"/>
      <c r="I13" s="358"/>
      <c r="J13" s="281"/>
      <c r="K13" s="358"/>
      <c r="L13" s="281"/>
      <c r="M13" s="358"/>
      <c r="N13" s="281"/>
      <c r="O13" s="358"/>
      <c r="P13" s="399">
        <f t="shared" ref="P13" si="3">H13+J13+L13+N13</f>
        <v>0</v>
      </c>
      <c r="Q13" s="400">
        <f t="shared" ref="Q13" si="4">I13+K13+M13+O13</f>
        <v>0</v>
      </c>
      <c r="R13" s="281"/>
      <c r="S13" s="281"/>
      <c r="T13" s="281"/>
      <c r="U13" s="281"/>
    </row>
    <row r="14" spans="1:21" ht="15.75" x14ac:dyDescent="0.25">
      <c r="A14" s="694"/>
      <c r="B14" s="694"/>
      <c r="C14" s="280"/>
      <c r="D14" s="494"/>
      <c r="E14" s="280"/>
      <c r="F14" s="280"/>
      <c r="G14" s="281"/>
      <c r="H14" s="281"/>
      <c r="I14" s="358"/>
      <c r="J14" s="281"/>
      <c r="K14" s="358"/>
      <c r="L14" s="281"/>
      <c r="M14" s="358"/>
      <c r="N14" s="281"/>
      <c r="O14" s="358"/>
      <c r="P14" s="399">
        <f t="shared" si="1"/>
        <v>0</v>
      </c>
      <c r="Q14" s="400">
        <f t="shared" si="2"/>
        <v>0</v>
      </c>
      <c r="R14" s="281"/>
      <c r="S14" s="281"/>
      <c r="T14" s="281"/>
      <c r="U14" s="359"/>
    </row>
    <row r="15" spans="1:21" ht="15.75" customHeight="1" x14ac:dyDescent="0.25">
      <c r="A15" s="694"/>
      <c r="B15" s="694"/>
      <c r="C15" s="280"/>
      <c r="D15" s="494"/>
      <c r="E15" s="280"/>
      <c r="F15" s="280"/>
      <c r="G15" s="281"/>
      <c r="H15" s="281"/>
      <c r="I15" s="358"/>
      <c r="J15" s="281"/>
      <c r="K15" s="358"/>
      <c r="L15" s="360"/>
      <c r="M15" s="358"/>
      <c r="N15" s="281"/>
      <c r="O15" s="358"/>
      <c r="P15" s="399">
        <f t="shared" si="1"/>
        <v>0</v>
      </c>
      <c r="Q15" s="400">
        <f t="shared" si="2"/>
        <v>0</v>
      </c>
      <c r="R15" s="281"/>
      <c r="S15" s="281"/>
      <c r="T15" s="281"/>
      <c r="U15" s="281"/>
    </row>
    <row r="16" spans="1:21" ht="15.75" x14ac:dyDescent="0.25">
      <c r="A16" s="694"/>
      <c r="B16" s="694"/>
      <c r="C16" s="280"/>
      <c r="D16" s="494"/>
      <c r="E16" s="280"/>
      <c r="F16" s="280"/>
      <c r="G16" s="281"/>
      <c r="H16" s="281"/>
      <c r="I16" s="358"/>
      <c r="J16" s="281"/>
      <c r="K16" s="358"/>
      <c r="L16" s="360"/>
      <c r="M16" s="358"/>
      <c r="N16" s="281"/>
      <c r="O16" s="358"/>
      <c r="P16" s="399">
        <f t="shared" si="1"/>
        <v>0</v>
      </c>
      <c r="Q16" s="400">
        <f t="shared" si="2"/>
        <v>0</v>
      </c>
      <c r="R16" s="281"/>
      <c r="S16" s="281"/>
      <c r="T16" s="281"/>
      <c r="U16" s="281"/>
    </row>
    <row r="17" spans="1:21" ht="15.75" x14ac:dyDescent="0.25">
      <c r="A17" s="694"/>
      <c r="B17" s="694"/>
      <c r="C17" s="280"/>
      <c r="D17" s="494"/>
      <c r="E17" s="280"/>
      <c r="F17" s="280"/>
      <c r="G17" s="281"/>
      <c r="H17" s="281"/>
      <c r="I17" s="358"/>
      <c r="J17" s="281"/>
      <c r="K17" s="358"/>
      <c r="L17" s="360"/>
      <c r="M17" s="358"/>
      <c r="N17" s="281"/>
      <c r="O17" s="358"/>
      <c r="P17" s="399">
        <f t="shared" si="1"/>
        <v>0</v>
      </c>
      <c r="Q17" s="400">
        <f t="shared" si="2"/>
        <v>0</v>
      </c>
      <c r="R17" s="281"/>
      <c r="S17" s="281"/>
      <c r="T17" s="281"/>
      <c r="U17" s="281"/>
    </row>
    <row r="18" spans="1:21" ht="15.75" x14ac:dyDescent="0.25">
      <c r="A18" s="694"/>
      <c r="B18" s="694"/>
      <c r="C18" s="280"/>
      <c r="D18" s="494"/>
      <c r="E18" s="280"/>
      <c r="F18" s="280"/>
      <c r="G18" s="281"/>
      <c r="H18" s="281"/>
      <c r="I18" s="358"/>
      <c r="J18" s="281"/>
      <c r="K18" s="358"/>
      <c r="L18" s="360"/>
      <c r="M18" s="358"/>
      <c r="N18" s="281"/>
      <c r="O18" s="358"/>
      <c r="P18" s="399">
        <f t="shared" si="1"/>
        <v>0</v>
      </c>
      <c r="Q18" s="400">
        <f t="shared" si="2"/>
        <v>0</v>
      </c>
      <c r="R18" s="281"/>
      <c r="S18" s="281"/>
      <c r="T18" s="281"/>
      <c r="U18" s="281"/>
    </row>
    <row r="19" spans="1:21" ht="15.75" x14ac:dyDescent="0.25">
      <c r="A19" s="694"/>
      <c r="B19" s="694"/>
      <c r="C19" s="280"/>
      <c r="D19" s="494"/>
      <c r="E19" s="280"/>
      <c r="F19" s="280"/>
      <c r="G19" s="281"/>
      <c r="H19" s="281"/>
      <c r="I19" s="358"/>
      <c r="J19" s="281"/>
      <c r="K19" s="358"/>
      <c r="L19" s="281"/>
      <c r="M19" s="358"/>
      <c r="N19" s="281"/>
      <c r="O19" s="358"/>
      <c r="P19" s="399">
        <f t="shared" si="1"/>
        <v>0</v>
      </c>
      <c r="Q19" s="400">
        <f t="shared" si="2"/>
        <v>0</v>
      </c>
      <c r="R19" s="281"/>
      <c r="S19" s="281"/>
      <c r="T19" s="281"/>
      <c r="U19" s="361"/>
    </row>
    <row r="20" spans="1:21" ht="15.75" x14ac:dyDescent="0.25">
      <c r="A20" s="695"/>
      <c r="B20" s="695"/>
      <c r="C20" s="280"/>
      <c r="D20" s="494"/>
      <c r="E20" s="280"/>
      <c r="F20" s="280"/>
      <c r="G20" s="281"/>
      <c r="H20" s="281"/>
      <c r="I20" s="358"/>
      <c r="J20" s="281"/>
      <c r="K20" s="358"/>
      <c r="L20" s="281"/>
      <c r="M20" s="358"/>
      <c r="N20" s="281"/>
      <c r="O20" s="358"/>
      <c r="P20" s="399">
        <f t="shared" si="1"/>
        <v>0</v>
      </c>
      <c r="Q20" s="400">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workbookViewId="0">
      <selection activeCell="F17" sqref="F1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9.140625" style="196" customWidth="1"/>
    <col min="10" max="10" width="15.85546875" style="86" bestFit="1" customWidth="1"/>
    <col min="11" max="16384" width="11.5703125" style="86"/>
  </cols>
  <sheetData>
    <row r="2" spans="2:11" ht="16.5" thickBot="1" x14ac:dyDescent="0.3">
      <c r="H2" s="643" t="s">
        <v>1368</v>
      </c>
      <c r="I2" s="643"/>
    </row>
    <row r="3" spans="2:11" ht="19.5" thickBot="1" x14ac:dyDescent="0.3">
      <c r="B3" s="81" t="s">
        <v>21</v>
      </c>
      <c r="C3" s="81" t="s">
        <v>390</v>
      </c>
      <c r="H3" s="421" t="s">
        <v>389</v>
      </c>
      <c r="I3" s="422" t="s">
        <v>390</v>
      </c>
    </row>
    <row r="4" spans="2:11" ht="18.75" x14ac:dyDescent="0.25">
      <c r="B4" s="82" t="s">
        <v>121</v>
      </c>
      <c r="C4" s="201">
        <f>'1. TALLERES SEMINARIOS'!D5</f>
        <v>1118974</v>
      </c>
      <c r="H4" s="414" t="s">
        <v>1356</v>
      </c>
      <c r="I4" s="417">
        <f>'1. Desarrollo e Innov. Curricu.'!Q28</f>
        <v>0</v>
      </c>
    </row>
    <row r="5" spans="2:11" ht="18.75" x14ac:dyDescent="0.25">
      <c r="B5" s="82" t="s">
        <v>414</v>
      </c>
      <c r="C5" s="201">
        <f>'2. CONTRATACION DE PERSONAL'!D5</f>
        <v>3510000</v>
      </c>
      <c r="H5" s="415" t="s">
        <v>1358</v>
      </c>
      <c r="I5" s="418">
        <f>'2. Investigación Científica'!Q47</f>
        <v>0</v>
      </c>
    </row>
    <row r="6" spans="2:11" ht="18.75" x14ac:dyDescent="0.25">
      <c r="B6" s="82" t="s">
        <v>125</v>
      </c>
      <c r="C6" s="201">
        <f>'3. EQUIPO DE OFICINA'!D5</f>
        <v>0</v>
      </c>
      <c r="H6" s="415" t="s">
        <v>470</v>
      </c>
      <c r="I6" s="418">
        <f>'3. Vinculación Univ. Sociedad'!Q74</f>
        <v>0</v>
      </c>
    </row>
    <row r="7" spans="2:11" ht="19.5" thickBot="1" x14ac:dyDescent="0.3">
      <c r="B7" s="82" t="s">
        <v>415</v>
      </c>
      <c r="C7" s="201">
        <f>'4. EQUIPO TECNOLÓGICOS'!D5</f>
        <v>245000</v>
      </c>
      <c r="E7" s="425" t="s">
        <v>118</v>
      </c>
      <c r="F7" s="434" t="s">
        <v>1482</v>
      </c>
      <c r="H7" s="415" t="s">
        <v>1357</v>
      </c>
      <c r="I7" s="418">
        <f>'4. Docencia y Profesorado Univ.'!Q21</f>
        <v>0</v>
      </c>
    </row>
    <row r="8" spans="2:11" ht="18.75" x14ac:dyDescent="0.25">
      <c r="B8" s="82" t="s">
        <v>126</v>
      </c>
      <c r="C8" s="201">
        <f>'5. ACTIVIDADES ESPECIALES'!D5</f>
        <v>16420127.186999999</v>
      </c>
      <c r="E8" s="430" t="s">
        <v>1484</v>
      </c>
      <c r="F8" s="431">
        <f>Presupuesto!D566</f>
        <v>72862740.767000005</v>
      </c>
      <c r="H8" s="415" t="s">
        <v>1359</v>
      </c>
      <c r="I8" s="418">
        <f>'5. Estudiantes y Graduados'!Q92</f>
        <v>85927562.069999993</v>
      </c>
    </row>
    <row r="9" spans="2:11" ht="19.5" thickBot="1" x14ac:dyDescent="0.3">
      <c r="B9" s="92" t="s">
        <v>385</v>
      </c>
      <c r="C9" s="83">
        <f>'6. Becas'!D5</f>
        <v>66525800</v>
      </c>
      <c r="E9" s="432" t="s">
        <v>1506</v>
      </c>
      <c r="F9" s="433">
        <f>Presupuesto!E566</f>
        <v>10844542.42</v>
      </c>
      <c r="H9" s="415" t="s">
        <v>471</v>
      </c>
      <c r="I9" s="418">
        <f>'6. Gestión del Conocimiento'!Q27</f>
        <v>0</v>
      </c>
    </row>
    <row r="10" spans="2:11" ht="19.5" thickBot="1" x14ac:dyDescent="0.3">
      <c r="B10" s="92" t="s">
        <v>386</v>
      </c>
      <c r="C10" s="83">
        <f>'7. Infraestructura'!D5</f>
        <v>0</v>
      </c>
      <c r="E10" s="435" t="s">
        <v>1483</v>
      </c>
      <c r="F10" s="436">
        <f>Presupuesto!F566</f>
        <v>83707283.187000006</v>
      </c>
      <c r="G10" s="111"/>
      <c r="H10" s="415" t="s">
        <v>1360</v>
      </c>
      <c r="I10" s="419">
        <f>'7. Lo Esencial de la Reforma U.'!Q34</f>
        <v>0</v>
      </c>
    </row>
    <row r="11" spans="2:11" ht="18.75" x14ac:dyDescent="0.25">
      <c r="B11" s="82" t="s">
        <v>417</v>
      </c>
      <c r="C11" s="83">
        <f>'8. Venta de Servicios'!D5</f>
        <v>0</v>
      </c>
      <c r="E11" s="437" t="s">
        <v>404</v>
      </c>
      <c r="F11" s="438">
        <f>Presupuesto!AR566</f>
        <v>87639920.187000006</v>
      </c>
      <c r="G11" s="111"/>
      <c r="H11" s="415" t="s">
        <v>1362</v>
      </c>
      <c r="I11" s="419">
        <f>'8. Cultura de Inno. Insti...'!Q21</f>
        <v>0</v>
      </c>
    </row>
    <row r="12" spans="2:11" ht="18.75" x14ac:dyDescent="0.25">
      <c r="B12" s="92"/>
      <c r="C12" s="83"/>
      <c r="F12" s="111"/>
      <c r="G12" s="111"/>
      <c r="H12" s="415" t="s">
        <v>1477</v>
      </c>
      <c r="I12" s="419">
        <f>'9. Asegura. de la Calid. y M'!Q36</f>
        <v>0</v>
      </c>
      <c r="K12" s="156"/>
    </row>
    <row r="13" spans="2:11" ht="24" thickBot="1" x14ac:dyDescent="0.3">
      <c r="B13" s="84" t="s">
        <v>124</v>
      </c>
      <c r="C13" s="429">
        <f>SUM(C4:C12)</f>
        <v>87819901.187000006</v>
      </c>
      <c r="F13" s="111"/>
      <c r="G13" s="111"/>
      <c r="H13" s="416" t="s">
        <v>1453</v>
      </c>
      <c r="I13" s="420">
        <f>'10. Posgrado'!Q43</f>
        <v>0</v>
      </c>
    </row>
    <row r="14" spans="2:11" ht="23.25" x14ac:dyDescent="0.25">
      <c r="B14" s="84"/>
      <c r="C14" s="85"/>
      <c r="E14" s="591" t="s">
        <v>2386</v>
      </c>
      <c r="F14" s="627">
        <f>+C13-F10</f>
        <v>4112618</v>
      </c>
      <c r="G14" s="111"/>
      <c r="H14" s="423" t="s">
        <v>124</v>
      </c>
      <c r="I14" s="424">
        <f>SUM(I4:I13)</f>
        <v>85927562.069999993</v>
      </c>
    </row>
    <row r="15" spans="2:11" ht="15.75" x14ac:dyDescent="0.25">
      <c r="E15" s="591" t="s">
        <v>2387</v>
      </c>
      <c r="F15" s="627">
        <f>+F10-I27</f>
        <v>-2220278.8829999864</v>
      </c>
      <c r="G15" s="111"/>
      <c r="H15" s="644"/>
      <c r="I15" s="644"/>
    </row>
    <row r="16" spans="2:11" ht="16.5" thickBot="1" x14ac:dyDescent="0.3">
      <c r="F16" s="111"/>
      <c r="G16" s="111"/>
      <c r="H16" s="645" t="s">
        <v>1370</v>
      </c>
      <c r="I16" s="645"/>
    </row>
    <row r="17" spans="2:15" ht="15.75" thickBot="1" x14ac:dyDescent="0.3">
      <c r="F17" s="111"/>
      <c r="G17" s="111"/>
      <c r="H17" s="425" t="s">
        <v>389</v>
      </c>
      <c r="I17" s="426" t="s">
        <v>390</v>
      </c>
      <c r="J17" s="196"/>
    </row>
    <row r="18" spans="2:15" x14ac:dyDescent="0.25">
      <c r="H18" s="478" t="s">
        <v>1363</v>
      </c>
      <c r="I18" s="479">
        <f>'11. Gestion Administrativa'!Q39</f>
        <v>0</v>
      </c>
      <c r="J18" s="196"/>
    </row>
    <row r="19" spans="2:15" x14ac:dyDescent="0.25">
      <c r="H19" s="480" t="s">
        <v>1364</v>
      </c>
      <c r="I19" s="481">
        <f>'12. Gestión del Talento Humano'!Q21</f>
        <v>0</v>
      </c>
      <c r="J19" s="196"/>
    </row>
    <row r="20" spans="2:15" x14ac:dyDescent="0.25">
      <c r="B20" s="472" t="s">
        <v>1504</v>
      </c>
      <c r="C20" s="473">
        <v>22.584900000000001</v>
      </c>
      <c r="D20" s="472" t="s">
        <v>1536</v>
      </c>
      <c r="E20" s="474"/>
      <c r="H20" s="480" t="s">
        <v>1365</v>
      </c>
      <c r="I20" s="481">
        <f>'13. Gestión Académica'!Q21</f>
        <v>0</v>
      </c>
      <c r="J20" s="196"/>
    </row>
    <row r="21" spans="2:15" x14ac:dyDescent="0.25">
      <c r="H21" s="480" t="s">
        <v>1366</v>
      </c>
      <c r="I21" s="481">
        <f>'14. Internacional... de la E.S.'!Q36</f>
        <v>0</v>
      </c>
      <c r="J21" s="196"/>
    </row>
    <row r="22" spans="2:15" x14ac:dyDescent="0.25">
      <c r="H22" s="482" t="s">
        <v>1367</v>
      </c>
      <c r="I22" s="483">
        <f>'15. Gobernabilidad y Proceso...'!Q29</f>
        <v>0</v>
      </c>
      <c r="J22" s="196"/>
    </row>
    <row r="23" spans="2:15" x14ac:dyDescent="0.25">
      <c r="H23" s="484" t="s">
        <v>1478</v>
      </c>
      <c r="I23" s="485">
        <f>'16. Desa. del Sistema Educ.Sup.'!Q70</f>
        <v>0</v>
      </c>
      <c r="J23" s="196"/>
    </row>
    <row r="24" spans="2:15" s="464" customFormat="1" ht="15.75" thickBot="1" x14ac:dyDescent="0.3">
      <c r="H24" s="486" t="s">
        <v>1513</v>
      </c>
      <c r="I24" s="487">
        <f>'17. Gestión TIC'!Q74</f>
        <v>0</v>
      </c>
      <c r="J24" s="196"/>
    </row>
    <row r="25" spans="2:15" ht="15.75" thickBot="1" x14ac:dyDescent="0.3">
      <c r="H25" s="476" t="s">
        <v>124</v>
      </c>
      <c r="I25" s="477">
        <f>SUM(I18:I24)</f>
        <v>0</v>
      </c>
    </row>
    <row r="26" spans="2:15" ht="15.75" thickBot="1" x14ac:dyDescent="0.3"/>
    <row r="27" spans="2:15" ht="15.75" thickBot="1" x14ac:dyDescent="0.3">
      <c r="H27" s="427" t="s">
        <v>1369</v>
      </c>
      <c r="I27" s="428">
        <f>I14+I25</f>
        <v>85927562.069999993</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32</v>
      </c>
      <c r="D54" s="237">
        <f>SUMIF('2. CONTRATACION DE PERSONAL'!$C:$C,'Cuadro Resumen'!$B$40:$B$56,'2. CONTRATACION DE PERSONAL'!$G:$G)</f>
        <v>3420000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32</v>
      </c>
      <c r="D57" s="237">
        <f>SUM(D40:D56)</f>
        <v>3420000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1</v>
      </c>
      <c r="D88" s="83">
        <f>SUMIF('4. EQUIPO TECNOLÓGICOS'!$C:$C,'Cuadro Resumen'!$B$86:$B$102,'4. EQUIPO TECNOLÓGICOS'!F:F)</f>
        <v>150000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1</v>
      </c>
      <c r="D97" s="83">
        <f>SUMIF('4. EQUIPO TECNOLÓGICOS'!$C:$C,'Cuadro Resumen'!$B$86:$B$102,'4. EQUIPO TECNOLÓGICOS'!F:F)</f>
        <v>10000</v>
      </c>
    </row>
    <row r="98" spans="2:4" ht="18.75" x14ac:dyDescent="0.25">
      <c r="B98" s="92" t="s">
        <v>79</v>
      </c>
      <c r="C98" s="83">
        <f>SUMIF('4. EQUIPO TECNOLÓGICOS'!C:C,'Cuadro Resumen'!$B$86:$B$102,'4. EQUIPO TECNOLÓGICOS'!D:D)</f>
        <v>3</v>
      </c>
      <c r="D98" s="83">
        <f>SUMIF('4. EQUIPO TECNOLÓGICOS'!$C:$C,'Cuadro Resumen'!$B$86:$B$102,'4. EQUIPO TECNOLÓGICOS'!F:F)</f>
        <v>15000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5</v>
      </c>
      <c r="D103" s="85">
        <f>SUM(D86:D102)</f>
        <v>175000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8"/>
    </row>
    <row r="198" spans="2:9" hidden="1" x14ac:dyDescent="0.25">
      <c r="B198" s="646" t="s">
        <v>1497</v>
      </c>
      <c r="C198" s="646"/>
      <c r="D198" s="646"/>
      <c r="E198" s="646"/>
      <c r="F198" s="646"/>
    </row>
    <row r="199" spans="2:9" hidden="1" x14ac:dyDescent="0.25">
      <c r="B199" s="452" t="s">
        <v>1498</v>
      </c>
      <c r="C199" s="451" t="s">
        <v>1499</v>
      </c>
      <c r="D199" s="451" t="s">
        <v>1499</v>
      </c>
      <c r="E199" s="451" t="s">
        <v>1500</v>
      </c>
      <c r="F199" s="451" t="s">
        <v>1500</v>
      </c>
    </row>
    <row r="200" spans="2:9" hidden="1" x14ac:dyDescent="0.25">
      <c r="B200" s="450"/>
      <c r="C200" s="450" t="s">
        <v>1501</v>
      </c>
      <c r="D200" s="450" t="s">
        <v>1502</v>
      </c>
      <c r="E200" s="450" t="s">
        <v>1501</v>
      </c>
      <c r="F200" s="450" t="s">
        <v>1502</v>
      </c>
    </row>
    <row r="201" spans="2:9" hidden="1" x14ac:dyDescent="0.25">
      <c r="B201" s="452" t="s">
        <v>3</v>
      </c>
      <c r="C201" s="449">
        <v>255</v>
      </c>
      <c r="D201" s="449">
        <v>235</v>
      </c>
      <c r="E201" s="449">
        <v>300</v>
      </c>
      <c r="F201" s="449">
        <v>280</v>
      </c>
    </row>
    <row r="202" spans="2:9" hidden="1" x14ac:dyDescent="0.25">
      <c r="B202" s="452" t="s">
        <v>4</v>
      </c>
      <c r="C202" s="449">
        <v>225</v>
      </c>
      <c r="D202" s="449">
        <v>205</v>
      </c>
      <c r="E202" s="449">
        <v>270</v>
      </c>
      <c r="F202" s="449">
        <v>250</v>
      </c>
    </row>
    <row r="203" spans="2:9" hidden="1" x14ac:dyDescent="0.25">
      <c r="B203" s="452" t="s">
        <v>5</v>
      </c>
      <c r="C203" s="449">
        <v>195</v>
      </c>
      <c r="D203" s="449">
        <v>180</v>
      </c>
      <c r="E203" s="449">
        <v>240</v>
      </c>
      <c r="F203" s="449">
        <v>220</v>
      </c>
    </row>
    <row r="204" spans="2:9" hidden="1" x14ac:dyDescent="0.25">
      <c r="B204" s="452" t="s">
        <v>6</v>
      </c>
      <c r="C204" s="449">
        <v>165</v>
      </c>
      <c r="D204" s="449">
        <v>150</v>
      </c>
      <c r="E204" s="449">
        <v>210</v>
      </c>
      <c r="F204" s="449">
        <v>195</v>
      </c>
    </row>
    <row r="205" spans="2:9" hidden="1" x14ac:dyDescent="0.25">
      <c r="B205" s="452" t="s">
        <v>1503</v>
      </c>
      <c r="C205" s="449">
        <v>145</v>
      </c>
      <c r="D205" s="449">
        <v>135</v>
      </c>
      <c r="E205" s="449">
        <v>185</v>
      </c>
      <c r="F205" s="449">
        <v>170</v>
      </c>
    </row>
    <row r="206" spans="2:9" hidden="1" x14ac:dyDescent="0.25">
      <c r="B206" s="447"/>
      <c r="C206" s="447"/>
      <c r="D206" s="447"/>
      <c r="E206" s="447"/>
      <c r="F206" s="447"/>
    </row>
    <row r="207" spans="2:9" hidden="1" x14ac:dyDescent="0.25">
      <c r="B207" s="647" t="s">
        <v>1504</v>
      </c>
      <c r="C207" s="647"/>
      <c r="D207" s="647"/>
      <c r="E207" s="475">
        <f>C20</f>
        <v>22.584900000000001</v>
      </c>
      <c r="F207" s="475" t="str">
        <f>D20</f>
        <v>Lunes, 08 de febrero del 2016 Fuente el BCH</v>
      </c>
    </row>
    <row r="208" spans="2:9" hidden="1" x14ac:dyDescent="0.25">
      <c r="B208" s="447"/>
      <c r="C208" s="447"/>
      <c r="D208" s="447"/>
      <c r="E208" s="447"/>
      <c r="F208" s="447"/>
    </row>
    <row r="209" spans="2:9" hidden="1" x14ac:dyDescent="0.25">
      <c r="B209" s="447"/>
      <c r="C209" s="447"/>
      <c r="D209" s="447"/>
      <c r="E209" s="447"/>
      <c r="F209" s="447"/>
    </row>
    <row r="210" spans="2:9" hidden="1" x14ac:dyDescent="0.25">
      <c r="B210" s="646" t="s">
        <v>1497</v>
      </c>
      <c r="C210" s="646"/>
      <c r="D210" s="646"/>
      <c r="E210" s="646"/>
      <c r="F210" s="646"/>
    </row>
    <row r="211" spans="2:9" hidden="1" x14ac:dyDescent="0.25">
      <c r="B211" s="452" t="s">
        <v>1498</v>
      </c>
      <c r="C211" s="451" t="s">
        <v>1499</v>
      </c>
      <c r="D211" s="451" t="s">
        <v>1499</v>
      </c>
      <c r="E211" s="451" t="s">
        <v>1500</v>
      </c>
      <c r="F211" s="451" t="s">
        <v>1500</v>
      </c>
    </row>
    <row r="212" spans="2:9" hidden="1" x14ac:dyDescent="0.25">
      <c r="B212" s="450"/>
      <c r="C212" s="450" t="s">
        <v>1501</v>
      </c>
      <c r="D212" s="450" t="s">
        <v>1502</v>
      </c>
      <c r="E212" s="450" t="s">
        <v>1501</v>
      </c>
      <c r="F212" s="450" t="s">
        <v>1502</v>
      </c>
    </row>
    <row r="213" spans="2:9" hidden="1" x14ac:dyDescent="0.25">
      <c r="B213" s="452" t="s">
        <v>3</v>
      </c>
      <c r="C213" s="453">
        <f>+C201*E207</f>
        <v>5759.1495000000004</v>
      </c>
      <c r="D213" s="454">
        <f>+D201*E207</f>
        <v>5307.4515000000001</v>
      </c>
      <c r="E213" s="454">
        <f>+E201*E207</f>
        <v>6775.47</v>
      </c>
      <c r="F213" s="454">
        <f>+F201*E207</f>
        <v>6323.7719999999999</v>
      </c>
    </row>
    <row r="214" spans="2:9" hidden="1" x14ac:dyDescent="0.25">
      <c r="B214" s="452" t="s">
        <v>4</v>
      </c>
      <c r="C214" s="453">
        <f>+C202*E207</f>
        <v>5081.6025</v>
      </c>
      <c r="D214" s="454">
        <f>+D202*E207</f>
        <v>4629.9045000000006</v>
      </c>
      <c r="E214" s="454">
        <f>+E202*E207</f>
        <v>6097.9230000000007</v>
      </c>
      <c r="F214" s="454">
        <f>+F202*E207</f>
        <v>5646.2250000000004</v>
      </c>
    </row>
    <row r="215" spans="2:9" hidden="1" x14ac:dyDescent="0.25">
      <c r="B215" s="452" t="s">
        <v>5</v>
      </c>
      <c r="C215" s="453">
        <f>+C203*E207</f>
        <v>4404.0555000000004</v>
      </c>
      <c r="D215" s="454">
        <f>+D203*E207</f>
        <v>4065.2820000000002</v>
      </c>
      <c r="E215" s="454">
        <f>+E203*E207</f>
        <v>5420.3760000000002</v>
      </c>
      <c r="F215" s="454">
        <f>+F203*E207</f>
        <v>4968.6779999999999</v>
      </c>
    </row>
    <row r="216" spans="2:9" hidden="1" x14ac:dyDescent="0.25">
      <c r="B216" s="452" t="s">
        <v>6</v>
      </c>
      <c r="C216" s="453">
        <f>+C204*E207</f>
        <v>3726.5085000000004</v>
      </c>
      <c r="D216" s="454">
        <f>+D204*E207</f>
        <v>3387.7350000000001</v>
      </c>
      <c r="E216" s="454">
        <f>+E204*E207</f>
        <v>4742.8290000000006</v>
      </c>
      <c r="F216" s="454">
        <f>+F204*E207</f>
        <v>4404.0555000000004</v>
      </c>
    </row>
    <row r="217" spans="2:9" hidden="1" x14ac:dyDescent="0.25">
      <c r="B217" s="452" t="s">
        <v>1503</v>
      </c>
      <c r="C217" s="453">
        <f>+C205*E207</f>
        <v>3274.8105</v>
      </c>
      <c r="D217" s="454">
        <f>+D205*E207</f>
        <v>3048.9615000000003</v>
      </c>
      <c r="E217" s="454">
        <f>+E205*E207</f>
        <v>4178.2065000000002</v>
      </c>
      <c r="F217" s="454">
        <f>+F205*E207</f>
        <v>3839.433</v>
      </c>
    </row>
    <row r="218" spans="2:9" hidden="1" x14ac:dyDescent="0.25"/>
    <row r="220" spans="2:9" s="122" customFormat="1" x14ac:dyDescent="0.25">
      <c r="I220" s="44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2" t="s">
        <v>1611</v>
      </c>
      <c r="Q1" s="512" t="s">
        <v>1612</v>
      </c>
      <c r="R1" s="512" t="s">
        <v>1613</v>
      </c>
      <c r="S1" s="512" t="s">
        <v>1614</v>
      </c>
      <c r="T1" s="512" t="s">
        <v>1615</v>
      </c>
      <c r="U1" s="512" t="s">
        <v>1616</v>
      </c>
      <c r="V1" s="512" t="s">
        <v>1617</v>
      </c>
      <c r="W1" s="512"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96" t="s">
        <v>1401</v>
      </c>
      <c r="B3" s="696"/>
      <c r="C3" s="696"/>
      <c r="D3" s="696"/>
      <c r="E3" s="696"/>
      <c r="F3" s="696"/>
      <c r="G3" s="696"/>
      <c r="H3" s="696"/>
      <c r="I3" s="696"/>
      <c r="J3" s="696"/>
      <c r="K3" s="696"/>
      <c r="L3" s="696"/>
      <c r="M3" s="696"/>
      <c r="N3" s="696"/>
      <c r="O3" s="696"/>
      <c r="P3" s="696"/>
      <c r="Q3" s="696"/>
      <c r="R3" s="696"/>
      <c r="S3" s="696"/>
      <c r="T3" s="696"/>
      <c r="U3" s="696"/>
    </row>
    <row r="4" spans="1:23" s="365" customFormat="1" x14ac:dyDescent="0.25">
      <c r="A4" s="377" t="s">
        <v>1400</v>
      </c>
      <c r="B4" s="375"/>
      <c r="C4" s="375"/>
      <c r="D4" s="493"/>
      <c r="E4" s="375"/>
      <c r="F4" s="375"/>
      <c r="G4" s="375"/>
      <c r="H4" s="375"/>
      <c r="I4" s="375"/>
      <c r="J4" s="375"/>
      <c r="K4" s="375"/>
      <c r="L4" s="375"/>
      <c r="M4" s="375"/>
      <c r="N4" s="375"/>
      <c r="O4" s="375"/>
      <c r="P4" s="375"/>
      <c r="Q4" s="375"/>
      <c r="R4" s="375"/>
      <c r="S4" s="375"/>
      <c r="T4" s="375"/>
      <c r="U4" s="375"/>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656" t="s">
        <v>96</v>
      </c>
      <c r="B6" s="655" t="s">
        <v>110</v>
      </c>
      <c r="C6" s="658" t="s">
        <v>1537</v>
      </c>
      <c r="D6" s="658" t="s">
        <v>1538</v>
      </c>
      <c r="E6" s="658" t="s">
        <v>86</v>
      </c>
      <c r="F6" s="658" t="s">
        <v>391</v>
      </c>
      <c r="G6" s="658" t="s">
        <v>87</v>
      </c>
      <c r="H6" s="661" t="s">
        <v>99</v>
      </c>
      <c r="I6" s="667"/>
      <c r="J6" s="667"/>
      <c r="K6" s="667"/>
      <c r="L6" s="667"/>
      <c r="M6" s="667"/>
      <c r="N6" s="667"/>
      <c r="O6" s="662"/>
      <c r="P6" s="663" t="s">
        <v>100</v>
      </c>
      <c r="Q6" s="664"/>
      <c r="R6" s="655" t="s">
        <v>102</v>
      </c>
      <c r="S6" s="655" t="s">
        <v>109</v>
      </c>
      <c r="T6" s="655" t="s">
        <v>108</v>
      </c>
      <c r="U6" s="652" t="s">
        <v>88</v>
      </c>
    </row>
    <row r="7" spans="1:23" ht="15" customHeight="1" x14ac:dyDescent="0.25">
      <c r="A7" s="656"/>
      <c r="B7" s="656"/>
      <c r="C7" s="659"/>
      <c r="D7" s="659"/>
      <c r="E7" s="659"/>
      <c r="F7" s="659"/>
      <c r="G7" s="659"/>
      <c r="H7" s="661" t="s">
        <v>103</v>
      </c>
      <c r="I7" s="662"/>
      <c r="J7" s="661" t="s">
        <v>104</v>
      </c>
      <c r="K7" s="662"/>
      <c r="L7" s="661" t="s">
        <v>105</v>
      </c>
      <c r="M7" s="662"/>
      <c r="N7" s="661" t="s">
        <v>106</v>
      </c>
      <c r="O7" s="662"/>
      <c r="P7" s="665"/>
      <c r="Q7" s="666"/>
      <c r="R7" s="656"/>
      <c r="S7" s="656"/>
      <c r="T7" s="656"/>
      <c r="U7" s="653"/>
    </row>
    <row r="8" spans="1:23" ht="25.5" x14ac:dyDescent="0.25">
      <c r="A8" s="657"/>
      <c r="B8" s="657"/>
      <c r="C8" s="660"/>
      <c r="D8" s="660"/>
      <c r="E8" s="660"/>
      <c r="F8" s="660"/>
      <c r="G8" s="660"/>
      <c r="H8" s="439" t="s">
        <v>107</v>
      </c>
      <c r="I8" s="439" t="s">
        <v>12</v>
      </c>
      <c r="J8" s="439" t="s">
        <v>107</v>
      </c>
      <c r="K8" s="439" t="s">
        <v>12</v>
      </c>
      <c r="L8" s="439" t="s">
        <v>107</v>
      </c>
      <c r="M8" s="439" t="s">
        <v>12</v>
      </c>
      <c r="N8" s="439" t="s">
        <v>107</v>
      </c>
      <c r="O8" s="439" t="s">
        <v>12</v>
      </c>
      <c r="P8" s="439" t="s">
        <v>107</v>
      </c>
      <c r="Q8" s="439" t="s">
        <v>12</v>
      </c>
      <c r="R8" s="657"/>
      <c r="S8" s="657"/>
      <c r="T8" s="657"/>
      <c r="U8" s="654"/>
    </row>
    <row r="9" spans="1:23" s="365" customFormat="1" ht="15.75" x14ac:dyDescent="0.25">
      <c r="A9" s="440"/>
      <c r="B9" s="441"/>
      <c r="C9" s="442"/>
      <c r="D9" s="442"/>
      <c r="E9" s="442"/>
      <c r="F9" s="443"/>
      <c r="G9" s="442"/>
      <c r="H9" s="444"/>
      <c r="I9" s="444"/>
      <c r="J9" s="444"/>
      <c r="K9" s="444"/>
      <c r="L9" s="444"/>
      <c r="M9" s="444"/>
      <c r="N9" s="444"/>
      <c r="O9" s="444"/>
      <c r="P9" s="444"/>
      <c r="Q9" s="444"/>
      <c r="R9" s="445"/>
      <c r="S9" s="445"/>
      <c r="T9" s="445"/>
      <c r="U9" s="446"/>
    </row>
    <row r="10" spans="1:23" ht="15.75" x14ac:dyDescent="0.25">
      <c r="A10" s="693" t="s">
        <v>1401</v>
      </c>
      <c r="B10" s="693" t="s">
        <v>1402</v>
      </c>
      <c r="C10" s="280"/>
      <c r="D10" s="494"/>
      <c r="E10" s="280"/>
      <c r="F10" s="280"/>
      <c r="G10" s="281"/>
      <c r="H10" s="281"/>
      <c r="I10" s="358"/>
      <c r="J10" s="281"/>
      <c r="K10" s="358"/>
      <c r="L10" s="281"/>
      <c r="M10" s="358"/>
      <c r="N10" s="281"/>
      <c r="O10" s="358"/>
      <c r="P10" s="399">
        <f>H10+J10+L10+N10</f>
        <v>0</v>
      </c>
      <c r="Q10" s="400">
        <f>I10+K10+M10+O10</f>
        <v>0</v>
      </c>
      <c r="R10" s="281"/>
      <c r="S10" s="281"/>
      <c r="T10" s="281"/>
      <c r="U10" s="281"/>
    </row>
    <row r="11" spans="1:23" ht="15.75" x14ac:dyDescent="0.25">
      <c r="A11" s="694"/>
      <c r="B11" s="694"/>
      <c r="C11" s="280"/>
      <c r="D11" s="494"/>
      <c r="E11" s="280"/>
      <c r="F11" s="280"/>
      <c r="G11" s="281"/>
      <c r="H11" s="281"/>
      <c r="I11" s="358"/>
      <c r="J11" s="281"/>
      <c r="K11" s="358"/>
      <c r="L11" s="281"/>
      <c r="M11" s="358"/>
      <c r="N11" s="281"/>
      <c r="O11" s="358"/>
      <c r="P11" s="399">
        <f t="shared" ref="P11:P35" si="0">H11+J11+L11+N11</f>
        <v>0</v>
      </c>
      <c r="Q11" s="400">
        <f t="shared" ref="Q11:Q35" si="1">I11+K11+M11+O11</f>
        <v>0</v>
      </c>
      <c r="R11" s="281"/>
      <c r="S11" s="281"/>
      <c r="T11" s="281"/>
      <c r="U11" s="281"/>
    </row>
    <row r="12" spans="1:23" ht="15.75" x14ac:dyDescent="0.25">
      <c r="A12" s="694"/>
      <c r="B12" s="694"/>
      <c r="C12" s="280"/>
      <c r="D12" s="494"/>
      <c r="E12" s="280"/>
      <c r="F12" s="280"/>
      <c r="G12" s="281"/>
      <c r="H12" s="281"/>
      <c r="I12" s="358"/>
      <c r="J12" s="281"/>
      <c r="K12" s="358"/>
      <c r="L12" s="281"/>
      <c r="M12" s="358"/>
      <c r="N12" s="281"/>
      <c r="O12" s="358"/>
      <c r="P12" s="399">
        <f t="shared" si="0"/>
        <v>0</v>
      </c>
      <c r="Q12" s="400">
        <f t="shared" si="1"/>
        <v>0</v>
      </c>
      <c r="R12" s="281"/>
      <c r="S12" s="281"/>
      <c r="T12" s="281"/>
      <c r="U12" s="281"/>
    </row>
    <row r="13" spans="1:23" ht="15.75" x14ac:dyDescent="0.25">
      <c r="A13" s="694"/>
      <c r="B13" s="694"/>
      <c r="C13" s="280"/>
      <c r="D13" s="494"/>
      <c r="E13" s="280"/>
      <c r="F13" s="280"/>
      <c r="G13" s="281"/>
      <c r="H13" s="281"/>
      <c r="I13" s="358"/>
      <c r="J13" s="281"/>
      <c r="K13" s="358"/>
      <c r="L13" s="281"/>
      <c r="M13" s="358"/>
      <c r="N13" s="281"/>
      <c r="O13" s="358"/>
      <c r="P13" s="399">
        <f t="shared" si="0"/>
        <v>0</v>
      </c>
      <c r="Q13" s="400">
        <f t="shared" si="1"/>
        <v>0</v>
      </c>
      <c r="R13" s="281"/>
      <c r="S13" s="281"/>
      <c r="T13" s="281"/>
      <c r="U13" s="281"/>
    </row>
    <row r="14" spans="1:23" ht="15.75" x14ac:dyDescent="0.25">
      <c r="A14" s="694"/>
      <c r="B14" s="694"/>
      <c r="C14" s="280"/>
      <c r="D14" s="494"/>
      <c r="E14" s="280"/>
      <c r="F14" s="280"/>
      <c r="G14" s="281"/>
      <c r="H14" s="281"/>
      <c r="I14" s="358"/>
      <c r="J14" s="281"/>
      <c r="K14" s="358"/>
      <c r="L14" s="281"/>
      <c r="M14" s="358"/>
      <c r="N14" s="281"/>
      <c r="O14" s="358"/>
      <c r="P14" s="399">
        <f t="shared" si="0"/>
        <v>0</v>
      </c>
      <c r="Q14" s="400">
        <f t="shared" si="1"/>
        <v>0</v>
      </c>
      <c r="R14" s="281"/>
      <c r="S14" s="281"/>
      <c r="T14" s="281"/>
      <c r="U14" s="281"/>
    </row>
    <row r="15" spans="1:23" ht="15.75" x14ac:dyDescent="0.25">
      <c r="A15" s="695"/>
      <c r="B15" s="695"/>
      <c r="C15" s="280"/>
      <c r="D15" s="494"/>
      <c r="E15" s="280"/>
      <c r="F15" s="280"/>
      <c r="G15" s="281"/>
      <c r="H15" s="281"/>
      <c r="I15" s="358"/>
      <c r="J15" s="281"/>
      <c r="K15" s="358"/>
      <c r="L15" s="281"/>
      <c r="M15" s="358"/>
      <c r="N15" s="281"/>
      <c r="O15" s="358"/>
      <c r="P15" s="399">
        <f t="shared" si="0"/>
        <v>0</v>
      </c>
      <c r="Q15" s="400">
        <f t="shared" si="1"/>
        <v>0</v>
      </c>
      <c r="R15" s="281"/>
      <c r="S15" s="281"/>
      <c r="T15" s="281"/>
      <c r="U15" s="359"/>
    </row>
    <row r="16" spans="1:23" ht="15.75" customHeight="1" x14ac:dyDescent="0.25">
      <c r="A16" s="693" t="s">
        <v>1400</v>
      </c>
      <c r="B16" s="693" t="s">
        <v>1403</v>
      </c>
      <c r="C16" s="280"/>
      <c r="D16" s="494"/>
      <c r="E16" s="280"/>
      <c r="F16" s="280"/>
      <c r="G16" s="281"/>
      <c r="H16" s="281"/>
      <c r="I16" s="358"/>
      <c r="J16" s="281"/>
      <c r="K16" s="358"/>
      <c r="L16" s="360"/>
      <c r="M16" s="358"/>
      <c r="N16" s="281"/>
      <c r="O16" s="358"/>
      <c r="P16" s="399">
        <f t="shared" si="0"/>
        <v>0</v>
      </c>
      <c r="Q16" s="400">
        <f t="shared" si="1"/>
        <v>0</v>
      </c>
      <c r="R16" s="281"/>
      <c r="S16" s="281"/>
      <c r="T16" s="281"/>
      <c r="U16" s="281"/>
    </row>
    <row r="17" spans="1:21" ht="15.75" x14ac:dyDescent="0.25">
      <c r="A17" s="694"/>
      <c r="B17" s="694"/>
      <c r="C17" s="280"/>
      <c r="D17" s="494"/>
      <c r="E17" s="280"/>
      <c r="F17" s="280"/>
      <c r="G17" s="281"/>
      <c r="H17" s="281"/>
      <c r="I17" s="358"/>
      <c r="J17" s="281"/>
      <c r="K17" s="358"/>
      <c r="L17" s="360"/>
      <c r="M17" s="358"/>
      <c r="N17" s="281"/>
      <c r="O17" s="358"/>
      <c r="P17" s="399">
        <f t="shared" si="0"/>
        <v>0</v>
      </c>
      <c r="Q17" s="400">
        <f t="shared" si="1"/>
        <v>0</v>
      </c>
      <c r="R17" s="281"/>
      <c r="S17" s="281"/>
      <c r="T17" s="281"/>
      <c r="U17" s="281"/>
    </row>
    <row r="18" spans="1:21" ht="15.75" x14ac:dyDescent="0.25">
      <c r="A18" s="694"/>
      <c r="B18" s="694"/>
      <c r="C18" s="280"/>
      <c r="D18" s="494"/>
      <c r="E18" s="280"/>
      <c r="F18" s="280"/>
      <c r="G18" s="281"/>
      <c r="H18" s="281"/>
      <c r="I18" s="358"/>
      <c r="J18" s="281"/>
      <c r="K18" s="358"/>
      <c r="L18" s="360"/>
      <c r="M18" s="358"/>
      <c r="N18" s="281"/>
      <c r="O18" s="358"/>
      <c r="P18" s="399">
        <f t="shared" si="0"/>
        <v>0</v>
      </c>
      <c r="Q18" s="400">
        <f t="shared" si="1"/>
        <v>0</v>
      </c>
      <c r="R18" s="281"/>
      <c r="S18" s="281"/>
      <c r="T18" s="281"/>
      <c r="U18" s="281"/>
    </row>
    <row r="19" spans="1:21" ht="15.75" x14ac:dyDescent="0.25">
      <c r="A19" s="694"/>
      <c r="B19" s="694"/>
      <c r="C19" s="280"/>
      <c r="D19" s="494"/>
      <c r="E19" s="280"/>
      <c r="F19" s="280"/>
      <c r="G19" s="281"/>
      <c r="H19" s="281"/>
      <c r="I19" s="358"/>
      <c r="J19" s="281"/>
      <c r="K19" s="358"/>
      <c r="L19" s="360"/>
      <c r="M19" s="358"/>
      <c r="N19" s="281"/>
      <c r="O19" s="358"/>
      <c r="P19" s="399">
        <f t="shared" si="0"/>
        <v>0</v>
      </c>
      <c r="Q19" s="400">
        <f t="shared" si="1"/>
        <v>0</v>
      </c>
      <c r="R19" s="281"/>
      <c r="S19" s="281"/>
      <c r="T19" s="281"/>
      <c r="U19" s="281"/>
    </row>
    <row r="20" spans="1:21" ht="15.75" x14ac:dyDescent="0.25">
      <c r="A20" s="694"/>
      <c r="B20" s="694"/>
      <c r="C20" s="280"/>
      <c r="D20" s="494"/>
      <c r="E20" s="280"/>
      <c r="F20" s="280"/>
      <c r="G20" s="281"/>
      <c r="H20" s="281"/>
      <c r="I20" s="358"/>
      <c r="J20" s="281"/>
      <c r="K20" s="358"/>
      <c r="L20" s="281"/>
      <c r="M20" s="358"/>
      <c r="N20" s="281"/>
      <c r="O20" s="358"/>
      <c r="P20" s="399">
        <f t="shared" si="0"/>
        <v>0</v>
      </c>
      <c r="Q20" s="400">
        <f t="shared" si="1"/>
        <v>0</v>
      </c>
      <c r="R20" s="281"/>
      <c r="S20" s="281"/>
      <c r="T20" s="281"/>
      <c r="U20" s="361"/>
    </row>
    <row r="21" spans="1:21" s="365" customFormat="1" ht="15.75" x14ac:dyDescent="0.25">
      <c r="A21" s="694"/>
      <c r="B21" s="694"/>
      <c r="C21" s="376"/>
      <c r="D21" s="494"/>
      <c r="E21" s="376"/>
      <c r="F21" s="376"/>
      <c r="G21" s="281"/>
      <c r="H21" s="281"/>
      <c r="I21" s="358"/>
      <c r="J21" s="281"/>
      <c r="K21" s="358"/>
      <c r="L21" s="281"/>
      <c r="M21" s="358"/>
      <c r="N21" s="281"/>
      <c r="O21" s="358"/>
      <c r="P21" s="399">
        <f t="shared" si="0"/>
        <v>0</v>
      </c>
      <c r="Q21" s="400">
        <f t="shared" si="1"/>
        <v>0</v>
      </c>
      <c r="R21" s="281"/>
      <c r="S21" s="281"/>
      <c r="T21" s="281"/>
      <c r="U21" s="361"/>
    </row>
    <row r="22" spans="1:21" s="365" customFormat="1" ht="15.75" x14ac:dyDescent="0.25">
      <c r="A22" s="694"/>
      <c r="B22" s="694"/>
      <c r="C22" s="376"/>
      <c r="D22" s="494"/>
      <c r="E22" s="376"/>
      <c r="F22" s="376"/>
      <c r="G22" s="281"/>
      <c r="H22" s="281"/>
      <c r="I22" s="358"/>
      <c r="J22" s="281"/>
      <c r="K22" s="358"/>
      <c r="L22" s="281"/>
      <c r="M22" s="358"/>
      <c r="N22" s="281"/>
      <c r="O22" s="358"/>
      <c r="P22" s="399">
        <f t="shared" si="0"/>
        <v>0</v>
      </c>
      <c r="Q22" s="400">
        <f t="shared" si="1"/>
        <v>0</v>
      </c>
      <c r="R22" s="281"/>
      <c r="S22" s="281"/>
      <c r="T22" s="281"/>
      <c r="U22" s="361"/>
    </row>
    <row r="23" spans="1:21" s="365" customFormat="1" ht="15.75" x14ac:dyDescent="0.25">
      <c r="A23" s="694"/>
      <c r="B23" s="694"/>
      <c r="C23" s="376"/>
      <c r="D23" s="494"/>
      <c r="E23" s="376"/>
      <c r="F23" s="376"/>
      <c r="G23" s="281"/>
      <c r="H23" s="281"/>
      <c r="I23" s="358"/>
      <c r="J23" s="281"/>
      <c r="K23" s="358"/>
      <c r="L23" s="281"/>
      <c r="M23" s="358"/>
      <c r="N23" s="281"/>
      <c r="O23" s="358"/>
      <c r="P23" s="399">
        <f t="shared" si="0"/>
        <v>0</v>
      </c>
      <c r="Q23" s="400">
        <f t="shared" si="1"/>
        <v>0</v>
      </c>
      <c r="R23" s="281"/>
      <c r="S23" s="281"/>
      <c r="T23" s="281"/>
      <c r="U23" s="361"/>
    </row>
    <row r="24" spans="1:21" s="365" customFormat="1" ht="15.75" x14ac:dyDescent="0.25">
      <c r="A24" s="694"/>
      <c r="B24" s="694"/>
      <c r="C24" s="376"/>
      <c r="D24" s="494"/>
      <c r="E24" s="376"/>
      <c r="F24" s="376"/>
      <c r="G24" s="281"/>
      <c r="H24" s="281"/>
      <c r="I24" s="358"/>
      <c r="J24" s="281"/>
      <c r="K24" s="358"/>
      <c r="L24" s="281"/>
      <c r="M24" s="358"/>
      <c r="N24" s="281"/>
      <c r="O24" s="358"/>
      <c r="P24" s="399">
        <f t="shared" si="0"/>
        <v>0</v>
      </c>
      <c r="Q24" s="400">
        <f t="shared" si="1"/>
        <v>0</v>
      </c>
      <c r="R24" s="281"/>
      <c r="S24" s="281"/>
      <c r="T24" s="281"/>
      <c r="U24" s="361"/>
    </row>
    <row r="25" spans="1:21" s="365" customFormat="1" ht="15.75" x14ac:dyDescent="0.25">
      <c r="A25" s="697" t="s">
        <v>1476</v>
      </c>
      <c r="B25" s="697" t="s">
        <v>1424</v>
      </c>
      <c r="C25" s="376"/>
      <c r="D25" s="494"/>
      <c r="E25" s="376"/>
      <c r="F25" s="376"/>
      <c r="G25" s="281"/>
      <c r="H25" s="281"/>
      <c r="I25" s="358"/>
      <c r="J25" s="281"/>
      <c r="K25" s="358"/>
      <c r="L25" s="281"/>
      <c r="M25" s="358"/>
      <c r="N25" s="281"/>
      <c r="O25" s="358"/>
      <c r="P25" s="399">
        <f t="shared" si="0"/>
        <v>0</v>
      </c>
      <c r="Q25" s="400">
        <f t="shared" si="1"/>
        <v>0</v>
      </c>
      <c r="R25" s="281"/>
      <c r="S25" s="281"/>
      <c r="T25" s="281"/>
      <c r="U25" s="361"/>
    </row>
    <row r="26" spans="1:21" s="365" customFormat="1" ht="15.75" x14ac:dyDescent="0.25">
      <c r="A26" s="697"/>
      <c r="B26" s="697"/>
      <c r="C26" s="376"/>
      <c r="D26" s="494"/>
      <c r="E26" s="376"/>
      <c r="F26" s="376"/>
      <c r="G26" s="281"/>
      <c r="H26" s="281"/>
      <c r="I26" s="358"/>
      <c r="J26" s="281"/>
      <c r="K26" s="358"/>
      <c r="L26" s="281"/>
      <c r="M26" s="358"/>
      <c r="N26" s="281"/>
      <c r="O26" s="358"/>
      <c r="P26" s="399">
        <f t="shared" si="0"/>
        <v>0</v>
      </c>
      <c r="Q26" s="400">
        <f t="shared" si="1"/>
        <v>0</v>
      </c>
      <c r="R26" s="281"/>
      <c r="S26" s="281"/>
      <c r="T26" s="281"/>
      <c r="U26" s="361"/>
    </row>
    <row r="27" spans="1:21" s="365" customFormat="1" ht="15.75" x14ac:dyDescent="0.25">
      <c r="A27" s="697"/>
      <c r="B27" s="697"/>
      <c r="C27" s="376"/>
      <c r="D27" s="494"/>
      <c r="E27" s="376"/>
      <c r="F27" s="376"/>
      <c r="G27" s="281"/>
      <c r="H27" s="281"/>
      <c r="I27" s="358"/>
      <c r="J27" s="281"/>
      <c r="K27" s="358"/>
      <c r="L27" s="281"/>
      <c r="M27" s="358"/>
      <c r="N27" s="281"/>
      <c r="O27" s="358"/>
      <c r="P27" s="399">
        <f t="shared" si="0"/>
        <v>0</v>
      </c>
      <c r="Q27" s="400">
        <f t="shared" si="1"/>
        <v>0</v>
      </c>
      <c r="R27" s="281"/>
      <c r="S27" s="281"/>
      <c r="T27" s="281"/>
      <c r="U27" s="361"/>
    </row>
    <row r="28" spans="1:21" s="365" customFormat="1" ht="15.75" x14ac:dyDescent="0.25">
      <c r="A28" s="697"/>
      <c r="B28" s="697"/>
      <c r="C28" s="376"/>
      <c r="D28" s="494"/>
      <c r="E28" s="376"/>
      <c r="F28" s="376"/>
      <c r="G28" s="281"/>
      <c r="H28" s="281"/>
      <c r="I28" s="358"/>
      <c r="J28" s="281"/>
      <c r="K28" s="358"/>
      <c r="L28" s="281"/>
      <c r="M28" s="358"/>
      <c r="N28" s="281"/>
      <c r="O28" s="358"/>
      <c r="P28" s="399">
        <f t="shared" si="0"/>
        <v>0</v>
      </c>
      <c r="Q28" s="400">
        <f t="shared" si="1"/>
        <v>0</v>
      </c>
      <c r="R28" s="281"/>
      <c r="S28" s="281"/>
      <c r="T28" s="281"/>
      <c r="U28" s="361"/>
    </row>
    <row r="29" spans="1:21" s="365" customFormat="1" ht="15.75" x14ac:dyDescent="0.25">
      <c r="A29" s="697"/>
      <c r="B29" s="697"/>
      <c r="C29" s="376"/>
      <c r="D29" s="494"/>
      <c r="E29" s="376"/>
      <c r="F29" s="376"/>
      <c r="G29" s="281"/>
      <c r="H29" s="281"/>
      <c r="I29" s="358"/>
      <c r="J29" s="281"/>
      <c r="K29" s="358"/>
      <c r="L29" s="281"/>
      <c r="M29" s="358"/>
      <c r="N29" s="281"/>
      <c r="O29" s="358"/>
      <c r="P29" s="399">
        <f t="shared" si="0"/>
        <v>0</v>
      </c>
      <c r="Q29" s="400">
        <f t="shared" si="1"/>
        <v>0</v>
      </c>
      <c r="R29" s="281"/>
      <c r="S29" s="281"/>
      <c r="T29" s="281"/>
      <c r="U29" s="361"/>
    </row>
    <row r="30" spans="1:21" s="365" customFormat="1" ht="15.75" x14ac:dyDescent="0.25">
      <c r="A30" s="697"/>
      <c r="B30" s="697"/>
      <c r="C30" s="376"/>
      <c r="D30" s="494"/>
      <c r="E30" s="376"/>
      <c r="F30" s="376"/>
      <c r="G30" s="281"/>
      <c r="H30" s="281"/>
      <c r="I30" s="358"/>
      <c r="J30" s="281"/>
      <c r="K30" s="358"/>
      <c r="L30" s="281"/>
      <c r="M30" s="358"/>
      <c r="N30" s="281"/>
      <c r="O30" s="358"/>
      <c r="P30" s="399">
        <f t="shared" si="0"/>
        <v>0</v>
      </c>
      <c r="Q30" s="400">
        <f t="shared" si="1"/>
        <v>0</v>
      </c>
      <c r="R30" s="281"/>
      <c r="S30" s="281"/>
      <c r="T30" s="281"/>
      <c r="U30" s="361"/>
    </row>
    <row r="31" spans="1:21" s="365" customFormat="1" ht="15.75" x14ac:dyDescent="0.25">
      <c r="A31" s="697"/>
      <c r="B31" s="697"/>
      <c r="C31" s="376"/>
      <c r="D31" s="494"/>
      <c r="E31" s="376"/>
      <c r="F31" s="376"/>
      <c r="G31" s="281"/>
      <c r="H31" s="281"/>
      <c r="I31" s="358"/>
      <c r="J31" s="281"/>
      <c r="K31" s="358"/>
      <c r="L31" s="281"/>
      <c r="M31" s="358"/>
      <c r="N31" s="281"/>
      <c r="O31" s="358"/>
      <c r="P31" s="399">
        <f t="shared" si="0"/>
        <v>0</v>
      </c>
      <c r="Q31" s="400">
        <f t="shared" si="1"/>
        <v>0</v>
      </c>
      <c r="R31" s="281"/>
      <c r="S31" s="281"/>
      <c r="T31" s="281"/>
      <c r="U31" s="361"/>
    </row>
    <row r="32" spans="1:21" s="365" customFormat="1" ht="15.75" x14ac:dyDescent="0.25">
      <c r="A32" s="697"/>
      <c r="B32" s="697"/>
      <c r="C32" s="376"/>
      <c r="D32" s="494"/>
      <c r="E32" s="376"/>
      <c r="F32" s="376"/>
      <c r="G32" s="281"/>
      <c r="H32" s="281"/>
      <c r="I32" s="358"/>
      <c r="J32" s="281"/>
      <c r="K32" s="358"/>
      <c r="L32" s="281"/>
      <c r="M32" s="358"/>
      <c r="N32" s="281"/>
      <c r="O32" s="358"/>
      <c r="P32" s="399">
        <f t="shared" si="0"/>
        <v>0</v>
      </c>
      <c r="Q32" s="400">
        <f t="shared" si="1"/>
        <v>0</v>
      </c>
      <c r="R32" s="281"/>
      <c r="S32" s="281"/>
      <c r="T32" s="281"/>
      <c r="U32" s="361"/>
    </row>
    <row r="33" spans="1:21" s="365" customFormat="1" ht="15.75" x14ac:dyDescent="0.25">
      <c r="A33" s="697"/>
      <c r="B33" s="697"/>
      <c r="C33" s="376"/>
      <c r="D33" s="494"/>
      <c r="E33" s="376"/>
      <c r="F33" s="376"/>
      <c r="G33" s="281"/>
      <c r="H33" s="281"/>
      <c r="I33" s="358"/>
      <c r="J33" s="281"/>
      <c r="K33" s="358"/>
      <c r="L33" s="281"/>
      <c r="M33" s="358"/>
      <c r="N33" s="281"/>
      <c r="O33" s="358"/>
      <c r="P33" s="399">
        <f t="shared" si="0"/>
        <v>0</v>
      </c>
      <c r="Q33" s="400">
        <f t="shared" si="1"/>
        <v>0</v>
      </c>
      <c r="R33" s="281"/>
      <c r="S33" s="281"/>
      <c r="T33" s="281"/>
      <c r="U33" s="361"/>
    </row>
    <row r="34" spans="1:21" s="365" customFormat="1" ht="15.75" x14ac:dyDescent="0.25">
      <c r="A34" s="697"/>
      <c r="B34" s="697"/>
      <c r="C34" s="376"/>
      <c r="D34" s="494"/>
      <c r="E34" s="376"/>
      <c r="F34" s="376"/>
      <c r="G34" s="281"/>
      <c r="H34" s="281"/>
      <c r="I34" s="358"/>
      <c r="J34" s="281"/>
      <c r="K34" s="358"/>
      <c r="L34" s="281"/>
      <c r="M34" s="358"/>
      <c r="N34" s="281"/>
      <c r="O34" s="358"/>
      <c r="P34" s="399">
        <f t="shared" si="0"/>
        <v>0</v>
      </c>
      <c r="Q34" s="400">
        <f t="shared" si="1"/>
        <v>0</v>
      </c>
      <c r="R34" s="281"/>
      <c r="S34" s="281"/>
      <c r="T34" s="281"/>
      <c r="U34" s="361"/>
    </row>
    <row r="35" spans="1:21" ht="15.75" x14ac:dyDescent="0.25">
      <c r="A35" s="697"/>
      <c r="B35" s="697"/>
      <c r="C35" s="280"/>
      <c r="D35" s="494"/>
      <c r="E35" s="280"/>
      <c r="F35" s="280"/>
      <c r="G35" s="281"/>
      <c r="H35" s="281"/>
      <c r="I35" s="358"/>
      <c r="J35" s="281"/>
      <c r="K35" s="358"/>
      <c r="L35" s="281"/>
      <c r="M35" s="358"/>
      <c r="N35" s="281"/>
      <c r="O35" s="358"/>
      <c r="P35" s="399">
        <f t="shared" si="0"/>
        <v>0</v>
      </c>
      <c r="Q35" s="400">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3"/>
    </row>
    <row r="40" spans="1:21" x14ac:dyDescent="0.25">
      <c r="C40" s="463"/>
    </row>
    <row r="41" spans="1:21" x14ac:dyDescent="0.25">
      <c r="C41" s="463"/>
    </row>
    <row r="42" spans="1:21" x14ac:dyDescent="0.25">
      <c r="C42" s="463"/>
      <c r="I42"/>
      <c r="K42"/>
      <c r="M42"/>
      <c r="O42"/>
      <c r="Q42"/>
    </row>
    <row r="43" spans="1:21" x14ac:dyDescent="0.25">
      <c r="C43" s="463"/>
      <c r="I43"/>
      <c r="K43"/>
      <c r="M43"/>
      <c r="O43"/>
      <c r="Q43"/>
    </row>
    <row r="44" spans="1:21" x14ac:dyDescent="0.25">
      <c r="C44" s="463"/>
      <c r="I44"/>
      <c r="K44"/>
      <c r="M44"/>
      <c r="O44"/>
      <c r="Q44"/>
    </row>
    <row r="45" spans="1:21" x14ac:dyDescent="0.25">
      <c r="C45" s="463"/>
      <c r="I45"/>
      <c r="K45"/>
      <c r="M45"/>
      <c r="O45"/>
      <c r="Q45"/>
    </row>
    <row r="46" spans="1:21" x14ac:dyDescent="0.25">
      <c r="C46" s="463"/>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3"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4"/>
      <c r="C1" s="284"/>
      <c r="D1" s="284"/>
      <c r="E1" s="284"/>
      <c r="F1" s="284"/>
      <c r="G1" s="284"/>
      <c r="H1" s="284" t="s">
        <v>1451</v>
      </c>
      <c r="K1" s="284"/>
      <c r="L1" s="284"/>
      <c r="M1" s="512" t="s">
        <v>1619</v>
      </c>
      <c r="N1" s="512" t="s">
        <v>1620</v>
      </c>
      <c r="O1" s="512" t="s">
        <v>1621</v>
      </c>
      <c r="P1" s="512" t="s">
        <v>1622</v>
      </c>
      <c r="Q1" s="512" t="s">
        <v>1623</v>
      </c>
      <c r="R1" s="512" t="s">
        <v>1624</v>
      </c>
      <c r="S1" s="512" t="s">
        <v>1625</v>
      </c>
      <c r="T1" s="512" t="s">
        <v>1626</v>
      </c>
      <c r="U1" s="512" t="s">
        <v>1627</v>
      </c>
      <c r="V1" s="514" t="s">
        <v>1628</v>
      </c>
      <c r="W1" s="512" t="s">
        <v>1629</v>
      </c>
      <c r="X1" s="512" t="s">
        <v>1630</v>
      </c>
      <c r="Y1" s="512" t="s">
        <v>1631</v>
      </c>
      <c r="Z1" s="512" t="s">
        <v>1632</v>
      </c>
      <c r="AA1" s="512" t="s">
        <v>1633</v>
      </c>
      <c r="AB1" s="512" t="s">
        <v>1634</v>
      </c>
      <c r="AC1" s="512" t="s">
        <v>1635</v>
      </c>
      <c r="AD1" s="512" t="s">
        <v>1636</v>
      </c>
      <c r="AE1" s="512" t="s">
        <v>1637</v>
      </c>
      <c r="AF1" s="512"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96" t="s">
        <v>1450</v>
      </c>
      <c r="B3" s="696"/>
      <c r="C3" s="696"/>
      <c r="D3" s="696"/>
      <c r="E3" s="696"/>
      <c r="F3" s="696"/>
      <c r="G3" s="696"/>
      <c r="H3" s="696"/>
      <c r="I3" s="696"/>
      <c r="J3" s="696"/>
      <c r="K3" s="696"/>
      <c r="L3" s="696"/>
      <c r="M3" s="696"/>
      <c r="N3" s="696"/>
      <c r="O3" s="696"/>
      <c r="P3" s="696"/>
      <c r="Q3" s="696"/>
      <c r="R3" s="696"/>
      <c r="S3" s="696"/>
      <c r="T3" s="696"/>
      <c r="U3" s="696"/>
    </row>
    <row r="4" spans="1:32" ht="1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102</v>
      </c>
      <c r="S4" s="655" t="s">
        <v>109</v>
      </c>
      <c r="T4" s="655" t="s">
        <v>108</v>
      </c>
      <c r="U4" s="652" t="s">
        <v>88</v>
      </c>
    </row>
    <row r="5" spans="1:32"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3"/>
    </row>
    <row r="6" spans="1:32"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4"/>
    </row>
    <row r="7" spans="1:32" ht="15.75" x14ac:dyDescent="0.25">
      <c r="A7" s="440"/>
      <c r="B7" s="441"/>
      <c r="C7" s="442"/>
      <c r="D7" s="442"/>
      <c r="E7" s="442"/>
      <c r="F7" s="443"/>
      <c r="G7" s="442"/>
      <c r="H7" s="444"/>
      <c r="I7" s="444"/>
      <c r="J7" s="444"/>
      <c r="K7" s="444"/>
      <c r="L7" s="444"/>
      <c r="M7" s="444"/>
      <c r="N7" s="444"/>
      <c r="O7" s="444"/>
      <c r="P7" s="444"/>
      <c r="Q7" s="444"/>
      <c r="R7" s="445"/>
      <c r="S7" s="445"/>
      <c r="T7" s="445"/>
      <c r="U7" s="446"/>
    </row>
    <row r="8" spans="1:32" ht="15.75" x14ac:dyDescent="0.25">
      <c r="A8" s="693" t="s">
        <v>1444</v>
      </c>
      <c r="B8" s="697" t="s">
        <v>1442</v>
      </c>
      <c r="C8" s="280"/>
      <c r="D8" s="494"/>
      <c r="E8" s="280"/>
      <c r="F8" s="280"/>
      <c r="G8" s="281"/>
      <c r="H8" s="281"/>
      <c r="I8" s="358"/>
      <c r="J8" s="281"/>
      <c r="K8" s="358"/>
      <c r="L8" s="281"/>
      <c r="M8" s="358"/>
      <c r="N8" s="281"/>
      <c r="O8" s="358"/>
      <c r="P8" s="401">
        <f t="shared" ref="P8:P22" si="0">H8+J8+L8+N8</f>
        <v>0</v>
      </c>
      <c r="Q8" s="400">
        <f t="shared" ref="Q8:Q22" si="1">I8+K8+M8+O8</f>
        <v>0</v>
      </c>
      <c r="R8" s="281"/>
      <c r="S8" s="281"/>
      <c r="T8" s="281"/>
      <c r="U8" s="281"/>
    </row>
    <row r="9" spans="1:32" ht="15.75" x14ac:dyDescent="0.25">
      <c r="A9" s="694"/>
      <c r="B9" s="697"/>
      <c r="C9" s="280"/>
      <c r="D9" s="494"/>
      <c r="E9" s="280"/>
      <c r="F9" s="280"/>
      <c r="G9" s="281"/>
      <c r="H9" s="281"/>
      <c r="I9" s="358"/>
      <c r="J9" s="281"/>
      <c r="K9" s="358"/>
      <c r="L9" s="281"/>
      <c r="M9" s="358"/>
      <c r="N9" s="281"/>
      <c r="O9" s="358"/>
      <c r="P9" s="401">
        <f t="shared" si="0"/>
        <v>0</v>
      </c>
      <c r="Q9" s="400">
        <f t="shared" si="1"/>
        <v>0</v>
      </c>
      <c r="R9" s="281"/>
      <c r="S9" s="281"/>
      <c r="T9" s="281"/>
      <c r="U9" s="281"/>
    </row>
    <row r="10" spans="1:32" ht="15.75" x14ac:dyDescent="0.25">
      <c r="A10" s="694"/>
      <c r="B10" s="697"/>
      <c r="C10" s="280"/>
      <c r="D10" s="494"/>
      <c r="E10" s="280"/>
      <c r="F10" s="280"/>
      <c r="G10" s="281"/>
      <c r="H10" s="281"/>
      <c r="I10" s="358"/>
      <c r="J10" s="281"/>
      <c r="K10" s="358"/>
      <c r="L10" s="281"/>
      <c r="M10" s="358"/>
      <c r="N10" s="281"/>
      <c r="O10" s="358"/>
      <c r="P10" s="401">
        <f t="shared" si="0"/>
        <v>0</v>
      </c>
      <c r="Q10" s="400">
        <f t="shared" si="1"/>
        <v>0</v>
      </c>
      <c r="R10" s="281"/>
      <c r="S10" s="281"/>
      <c r="T10" s="281"/>
      <c r="U10" s="281"/>
    </row>
    <row r="11" spans="1:32" ht="15.75" x14ac:dyDescent="0.25">
      <c r="A11" s="694"/>
      <c r="B11" s="697"/>
      <c r="C11" s="280"/>
      <c r="D11" s="494"/>
      <c r="E11" s="280"/>
      <c r="F11" s="280"/>
      <c r="G11" s="281"/>
      <c r="H11" s="281"/>
      <c r="I11" s="358"/>
      <c r="J11" s="281"/>
      <c r="K11" s="358"/>
      <c r="L11" s="281"/>
      <c r="M11" s="358"/>
      <c r="N11" s="281"/>
      <c r="O11" s="358"/>
      <c r="P11" s="401">
        <f t="shared" si="0"/>
        <v>0</v>
      </c>
      <c r="Q11" s="400">
        <f t="shared" si="1"/>
        <v>0</v>
      </c>
      <c r="R11" s="281"/>
      <c r="S11" s="281"/>
      <c r="T11" s="281"/>
      <c r="U11" s="281"/>
    </row>
    <row r="12" spans="1:32" ht="15.75" x14ac:dyDescent="0.25">
      <c r="A12" s="694"/>
      <c r="B12" s="697"/>
      <c r="C12" s="280"/>
      <c r="D12" s="494"/>
      <c r="E12" s="280"/>
      <c r="F12" s="280"/>
      <c r="G12" s="281"/>
      <c r="H12" s="281"/>
      <c r="I12" s="358"/>
      <c r="J12" s="281"/>
      <c r="K12" s="358"/>
      <c r="L12" s="281"/>
      <c r="M12" s="358"/>
      <c r="N12" s="281"/>
      <c r="O12" s="358"/>
      <c r="P12" s="401">
        <f t="shared" si="0"/>
        <v>0</v>
      </c>
      <c r="Q12" s="400">
        <f t="shared" si="1"/>
        <v>0</v>
      </c>
      <c r="R12" s="281"/>
      <c r="S12" s="281"/>
      <c r="T12" s="281"/>
      <c r="U12" s="281"/>
    </row>
    <row r="13" spans="1:32" ht="15.75" x14ac:dyDescent="0.25">
      <c r="A13" s="694"/>
      <c r="B13" s="697" t="s">
        <v>1449</v>
      </c>
      <c r="C13" s="280"/>
      <c r="D13" s="494"/>
      <c r="E13" s="280"/>
      <c r="F13" s="280"/>
      <c r="G13" s="281"/>
      <c r="H13" s="281"/>
      <c r="I13" s="358"/>
      <c r="J13" s="281"/>
      <c r="K13" s="358"/>
      <c r="L13" s="281"/>
      <c r="M13" s="358"/>
      <c r="N13" s="281"/>
      <c r="O13" s="358"/>
      <c r="P13" s="401">
        <f t="shared" si="0"/>
        <v>0</v>
      </c>
      <c r="Q13" s="400">
        <f t="shared" si="1"/>
        <v>0</v>
      </c>
      <c r="R13" s="281"/>
      <c r="S13" s="281"/>
      <c r="T13" s="281"/>
      <c r="U13" s="281"/>
    </row>
    <row r="14" spans="1:32" ht="15.75" x14ac:dyDescent="0.25">
      <c r="A14" s="694"/>
      <c r="B14" s="697"/>
      <c r="C14" s="280"/>
      <c r="D14" s="494"/>
      <c r="E14" s="280"/>
      <c r="F14" s="280"/>
      <c r="G14" s="281"/>
      <c r="H14" s="281"/>
      <c r="I14" s="358"/>
      <c r="J14" s="281"/>
      <c r="K14" s="358"/>
      <c r="L14" s="281"/>
      <c r="M14" s="358"/>
      <c r="N14" s="281"/>
      <c r="O14" s="358"/>
      <c r="P14" s="401">
        <f t="shared" si="0"/>
        <v>0</v>
      </c>
      <c r="Q14" s="400">
        <f t="shared" si="1"/>
        <v>0</v>
      </c>
      <c r="R14" s="281"/>
      <c r="S14" s="281"/>
      <c r="T14" s="281"/>
      <c r="U14" s="359"/>
    </row>
    <row r="15" spans="1:32" ht="15.75" x14ac:dyDescent="0.25">
      <c r="A15" s="694"/>
      <c r="B15" s="697"/>
      <c r="C15" s="280"/>
      <c r="D15" s="494"/>
      <c r="E15" s="280"/>
      <c r="F15" s="280"/>
      <c r="G15" s="281"/>
      <c r="H15" s="281"/>
      <c r="I15" s="358"/>
      <c r="J15" s="281"/>
      <c r="K15" s="358"/>
      <c r="L15" s="281"/>
      <c r="M15" s="358"/>
      <c r="N15" s="281"/>
      <c r="O15" s="358"/>
      <c r="P15" s="401">
        <f t="shared" si="0"/>
        <v>0</v>
      </c>
      <c r="Q15" s="400">
        <f t="shared" si="1"/>
        <v>0</v>
      </c>
      <c r="R15" s="281"/>
      <c r="S15" s="281"/>
      <c r="T15" s="281"/>
      <c r="U15" s="359"/>
    </row>
    <row r="16" spans="1:32" ht="15.75" x14ac:dyDescent="0.25">
      <c r="A16" s="694"/>
      <c r="B16" s="697"/>
      <c r="C16" s="280"/>
      <c r="D16" s="494"/>
      <c r="E16" s="280"/>
      <c r="F16" s="280"/>
      <c r="G16" s="281"/>
      <c r="H16" s="281"/>
      <c r="I16" s="358"/>
      <c r="J16" s="281"/>
      <c r="K16" s="358"/>
      <c r="L16" s="281"/>
      <c r="M16" s="358"/>
      <c r="N16" s="281"/>
      <c r="O16" s="358"/>
      <c r="P16" s="401">
        <f t="shared" si="0"/>
        <v>0</v>
      </c>
      <c r="Q16" s="400">
        <f t="shared" si="1"/>
        <v>0</v>
      </c>
      <c r="R16" s="281"/>
      <c r="S16" s="281"/>
      <c r="T16" s="281"/>
      <c r="U16" s="359"/>
    </row>
    <row r="17" spans="1:21" ht="15.75" x14ac:dyDescent="0.25">
      <c r="A17" s="694"/>
      <c r="B17" s="697"/>
      <c r="C17" s="280"/>
      <c r="D17" s="494"/>
      <c r="E17" s="280"/>
      <c r="F17" s="280"/>
      <c r="G17" s="281"/>
      <c r="H17" s="281"/>
      <c r="I17" s="358"/>
      <c r="J17" s="281"/>
      <c r="K17" s="358"/>
      <c r="L17" s="360"/>
      <c r="M17" s="358"/>
      <c r="N17" s="281"/>
      <c r="O17" s="358"/>
      <c r="P17" s="401">
        <f t="shared" si="0"/>
        <v>0</v>
      </c>
      <c r="Q17" s="400">
        <f t="shared" si="1"/>
        <v>0</v>
      </c>
      <c r="R17" s="281"/>
      <c r="S17" s="281"/>
      <c r="T17" s="281"/>
      <c r="U17" s="281"/>
    </row>
    <row r="18" spans="1:21" ht="15.75" x14ac:dyDescent="0.25">
      <c r="A18" s="694"/>
      <c r="B18" s="697" t="s">
        <v>1443</v>
      </c>
      <c r="C18" s="280"/>
      <c r="D18" s="494"/>
      <c r="E18" s="280"/>
      <c r="F18" s="280"/>
      <c r="G18" s="281"/>
      <c r="H18" s="281"/>
      <c r="I18" s="358"/>
      <c r="J18" s="281"/>
      <c r="K18" s="358"/>
      <c r="L18" s="360"/>
      <c r="M18" s="358"/>
      <c r="N18" s="281"/>
      <c r="O18" s="358"/>
      <c r="P18" s="401">
        <f t="shared" si="0"/>
        <v>0</v>
      </c>
      <c r="Q18" s="400">
        <f t="shared" si="1"/>
        <v>0</v>
      </c>
      <c r="R18" s="281"/>
      <c r="S18" s="281"/>
      <c r="T18" s="281"/>
      <c r="U18" s="281"/>
    </row>
    <row r="19" spans="1:21" ht="15.75" x14ac:dyDescent="0.25">
      <c r="A19" s="694"/>
      <c r="B19" s="697"/>
      <c r="C19" s="280"/>
      <c r="D19" s="494"/>
      <c r="E19" s="280"/>
      <c r="F19" s="280"/>
      <c r="G19" s="281"/>
      <c r="H19" s="281"/>
      <c r="I19" s="358"/>
      <c r="J19" s="281"/>
      <c r="K19" s="358"/>
      <c r="L19" s="360"/>
      <c r="M19" s="358"/>
      <c r="N19" s="281"/>
      <c r="O19" s="358"/>
      <c r="P19" s="401">
        <f t="shared" si="0"/>
        <v>0</v>
      </c>
      <c r="Q19" s="400">
        <f t="shared" si="1"/>
        <v>0</v>
      </c>
      <c r="R19" s="281"/>
      <c r="S19" s="281"/>
      <c r="T19" s="281"/>
      <c r="U19" s="281"/>
    </row>
    <row r="20" spans="1:21" ht="15.75" x14ac:dyDescent="0.25">
      <c r="A20" s="694"/>
      <c r="B20" s="697"/>
      <c r="C20" s="280"/>
      <c r="D20" s="494"/>
      <c r="E20" s="280"/>
      <c r="F20" s="280"/>
      <c r="G20" s="281"/>
      <c r="H20" s="281"/>
      <c r="I20" s="358"/>
      <c r="J20" s="281"/>
      <c r="K20" s="358"/>
      <c r="L20" s="360"/>
      <c r="M20" s="358"/>
      <c r="N20" s="281"/>
      <c r="O20" s="358"/>
      <c r="P20" s="401">
        <f t="shared" si="0"/>
        <v>0</v>
      </c>
      <c r="Q20" s="400">
        <f t="shared" si="1"/>
        <v>0</v>
      </c>
      <c r="R20" s="281"/>
      <c r="S20" s="281"/>
      <c r="T20" s="281"/>
      <c r="U20" s="281"/>
    </row>
    <row r="21" spans="1:21" ht="15.75" x14ac:dyDescent="0.25">
      <c r="A21" s="694"/>
      <c r="B21" s="697"/>
      <c r="C21" s="280"/>
      <c r="D21" s="494"/>
      <c r="E21" s="280"/>
      <c r="F21" s="280"/>
      <c r="G21" s="281"/>
      <c r="H21" s="281"/>
      <c r="I21" s="358"/>
      <c r="J21" s="281"/>
      <c r="K21" s="358"/>
      <c r="L21" s="360"/>
      <c r="M21" s="358"/>
      <c r="N21" s="281"/>
      <c r="O21" s="358"/>
      <c r="P21" s="401">
        <f t="shared" si="0"/>
        <v>0</v>
      </c>
      <c r="Q21" s="400">
        <f t="shared" si="1"/>
        <v>0</v>
      </c>
      <c r="R21" s="281"/>
      <c r="S21" s="281"/>
      <c r="T21" s="281"/>
      <c r="U21" s="281"/>
    </row>
    <row r="22" spans="1:21" ht="15.75" x14ac:dyDescent="0.25">
      <c r="A22" s="694"/>
      <c r="B22" s="697"/>
      <c r="C22" s="280"/>
      <c r="D22" s="494"/>
      <c r="E22" s="280"/>
      <c r="F22" s="370"/>
      <c r="G22" s="281"/>
      <c r="H22" s="281"/>
      <c r="I22" s="358"/>
      <c r="J22" s="281"/>
      <c r="K22" s="358"/>
      <c r="L22" s="360"/>
      <c r="M22" s="358"/>
      <c r="N22" s="281"/>
      <c r="O22" s="358"/>
      <c r="P22" s="401">
        <f t="shared" si="0"/>
        <v>0</v>
      </c>
      <c r="Q22" s="400">
        <f t="shared" si="1"/>
        <v>0</v>
      </c>
      <c r="R22" s="281"/>
      <c r="S22" s="281"/>
      <c r="T22" s="281"/>
      <c r="U22" s="281"/>
    </row>
    <row r="23" spans="1:21" ht="15.75" x14ac:dyDescent="0.25">
      <c r="A23" s="694"/>
      <c r="B23" s="693" t="s">
        <v>1445</v>
      </c>
      <c r="C23" s="280"/>
      <c r="D23" s="494"/>
      <c r="E23" s="280"/>
      <c r="F23" s="370"/>
      <c r="G23" s="281"/>
      <c r="H23" s="281"/>
      <c r="I23" s="358"/>
      <c r="J23" s="281"/>
      <c r="K23" s="358"/>
      <c r="L23" s="360"/>
      <c r="M23" s="358"/>
      <c r="N23" s="281"/>
      <c r="O23" s="358"/>
      <c r="P23" s="401">
        <f t="shared" ref="P23:Q23" si="2">H23+J23+L23+N23</f>
        <v>0</v>
      </c>
      <c r="Q23" s="400">
        <f t="shared" si="2"/>
        <v>0</v>
      </c>
      <c r="R23" s="281"/>
      <c r="S23" s="281"/>
      <c r="T23" s="281"/>
      <c r="U23" s="281"/>
    </row>
    <row r="24" spans="1:21" ht="15.75" x14ac:dyDescent="0.25">
      <c r="A24" s="694"/>
      <c r="B24" s="694"/>
      <c r="C24" s="280"/>
      <c r="D24" s="494"/>
      <c r="E24" s="280"/>
      <c r="F24" s="370"/>
      <c r="G24" s="281"/>
      <c r="H24" s="281"/>
      <c r="I24" s="358"/>
      <c r="J24" s="281"/>
      <c r="K24" s="358"/>
      <c r="L24" s="360"/>
      <c r="M24" s="358"/>
      <c r="N24" s="281"/>
      <c r="O24" s="358"/>
      <c r="P24" s="401">
        <f t="shared" ref="P24:P42" si="3">H24+J24+L24+N24</f>
        <v>0</v>
      </c>
      <c r="Q24" s="400">
        <f t="shared" ref="Q24:Q42" si="4">I24+K24+M24+O24</f>
        <v>0</v>
      </c>
      <c r="R24" s="281"/>
      <c r="S24" s="281"/>
      <c r="T24" s="281"/>
      <c r="U24" s="281"/>
    </row>
    <row r="25" spans="1:21" ht="15.75" x14ac:dyDescent="0.25">
      <c r="A25" s="694"/>
      <c r="B25" s="694"/>
      <c r="C25" s="280"/>
      <c r="D25" s="494"/>
      <c r="E25" s="280"/>
      <c r="F25" s="370"/>
      <c r="G25" s="281"/>
      <c r="H25" s="281"/>
      <c r="I25" s="358"/>
      <c r="J25" s="281"/>
      <c r="K25" s="358"/>
      <c r="L25" s="360"/>
      <c r="M25" s="358"/>
      <c r="N25" s="281"/>
      <c r="O25" s="358"/>
      <c r="P25" s="401">
        <f t="shared" si="3"/>
        <v>0</v>
      </c>
      <c r="Q25" s="400">
        <f t="shared" si="4"/>
        <v>0</v>
      </c>
      <c r="R25" s="281"/>
      <c r="S25" s="281"/>
      <c r="T25" s="281"/>
      <c r="U25" s="281"/>
    </row>
    <row r="26" spans="1:21" ht="15.75" x14ac:dyDescent="0.25">
      <c r="A26" s="694"/>
      <c r="B26" s="694"/>
      <c r="C26" s="280"/>
      <c r="D26" s="494"/>
      <c r="E26" s="280"/>
      <c r="F26" s="370"/>
      <c r="G26" s="281"/>
      <c r="H26" s="281"/>
      <c r="I26" s="358"/>
      <c r="J26" s="281"/>
      <c r="K26" s="358"/>
      <c r="L26" s="360"/>
      <c r="M26" s="358"/>
      <c r="N26" s="281"/>
      <c r="O26" s="358"/>
      <c r="P26" s="401">
        <f t="shared" si="3"/>
        <v>0</v>
      </c>
      <c r="Q26" s="400">
        <f t="shared" si="4"/>
        <v>0</v>
      </c>
      <c r="R26" s="281"/>
      <c r="S26" s="281"/>
      <c r="T26" s="281"/>
      <c r="U26" s="281"/>
    </row>
    <row r="27" spans="1:21" ht="15.75" x14ac:dyDescent="0.25">
      <c r="A27" s="694"/>
      <c r="B27" s="695"/>
      <c r="C27" s="280"/>
      <c r="D27" s="494"/>
      <c r="E27" s="280"/>
      <c r="F27" s="370"/>
      <c r="G27" s="281"/>
      <c r="H27" s="281"/>
      <c r="I27" s="358"/>
      <c r="J27" s="281"/>
      <c r="K27" s="358"/>
      <c r="L27" s="360"/>
      <c r="M27" s="358"/>
      <c r="N27" s="281"/>
      <c r="O27" s="358"/>
      <c r="P27" s="401">
        <f t="shared" si="3"/>
        <v>0</v>
      </c>
      <c r="Q27" s="400">
        <f t="shared" si="4"/>
        <v>0</v>
      </c>
      <c r="R27" s="281"/>
      <c r="S27" s="281"/>
      <c r="T27" s="281"/>
      <c r="U27" s="281"/>
    </row>
    <row r="28" spans="1:21" ht="15.75" x14ac:dyDescent="0.25">
      <c r="A28" s="694"/>
      <c r="B28" s="693" t="s">
        <v>1446</v>
      </c>
      <c r="C28" s="280"/>
      <c r="D28" s="494"/>
      <c r="E28" s="280"/>
      <c r="F28" s="370"/>
      <c r="G28" s="281"/>
      <c r="H28" s="281"/>
      <c r="I28" s="358"/>
      <c r="J28" s="281"/>
      <c r="K28" s="358"/>
      <c r="L28" s="360"/>
      <c r="M28" s="358"/>
      <c r="N28" s="281"/>
      <c r="O28" s="358"/>
      <c r="P28" s="401">
        <f t="shared" si="3"/>
        <v>0</v>
      </c>
      <c r="Q28" s="400">
        <f t="shared" si="4"/>
        <v>0</v>
      </c>
      <c r="R28" s="281"/>
      <c r="S28" s="281"/>
      <c r="T28" s="281"/>
      <c r="U28" s="281"/>
    </row>
    <row r="29" spans="1:21" ht="15.75" x14ac:dyDescent="0.25">
      <c r="A29" s="694"/>
      <c r="B29" s="694"/>
      <c r="C29" s="280"/>
      <c r="D29" s="494"/>
      <c r="E29" s="280"/>
      <c r="F29" s="370"/>
      <c r="G29" s="281"/>
      <c r="H29" s="281"/>
      <c r="I29" s="358"/>
      <c r="J29" s="281"/>
      <c r="K29" s="358"/>
      <c r="L29" s="360"/>
      <c r="M29" s="358"/>
      <c r="N29" s="281"/>
      <c r="O29" s="358"/>
      <c r="P29" s="401">
        <f t="shared" si="3"/>
        <v>0</v>
      </c>
      <c r="Q29" s="400">
        <f t="shared" si="4"/>
        <v>0</v>
      </c>
      <c r="R29" s="281"/>
      <c r="S29" s="281"/>
      <c r="T29" s="281"/>
      <c r="U29" s="281"/>
    </row>
    <row r="30" spans="1:21" ht="15.75" x14ac:dyDescent="0.25">
      <c r="A30" s="694"/>
      <c r="B30" s="694"/>
      <c r="C30" s="280"/>
      <c r="D30" s="494"/>
      <c r="E30" s="280"/>
      <c r="F30" s="280"/>
      <c r="G30" s="281"/>
      <c r="H30" s="281"/>
      <c r="I30" s="358"/>
      <c r="J30" s="281"/>
      <c r="K30" s="358"/>
      <c r="L30" s="360"/>
      <c r="M30" s="358"/>
      <c r="N30" s="281"/>
      <c r="O30" s="358"/>
      <c r="P30" s="401">
        <f t="shared" si="3"/>
        <v>0</v>
      </c>
      <c r="Q30" s="400">
        <f t="shared" si="4"/>
        <v>0</v>
      </c>
      <c r="R30" s="281"/>
      <c r="S30" s="281"/>
      <c r="T30" s="281"/>
      <c r="U30" s="281"/>
    </row>
    <row r="31" spans="1:21" ht="15.75" x14ac:dyDescent="0.25">
      <c r="A31" s="694"/>
      <c r="B31" s="694"/>
      <c r="C31" s="280"/>
      <c r="D31" s="494"/>
      <c r="E31" s="280"/>
      <c r="F31" s="280"/>
      <c r="G31" s="281"/>
      <c r="H31" s="281"/>
      <c r="I31" s="358"/>
      <c r="J31" s="281"/>
      <c r="K31" s="358"/>
      <c r="L31" s="360"/>
      <c r="M31" s="358"/>
      <c r="N31" s="281"/>
      <c r="O31" s="358"/>
      <c r="P31" s="401">
        <f t="shared" si="3"/>
        <v>0</v>
      </c>
      <c r="Q31" s="400">
        <f t="shared" si="4"/>
        <v>0</v>
      </c>
      <c r="R31" s="281"/>
      <c r="S31" s="281"/>
      <c r="T31" s="281"/>
      <c r="U31" s="281"/>
    </row>
    <row r="32" spans="1:21" ht="15.75" x14ac:dyDescent="0.25">
      <c r="A32" s="694"/>
      <c r="B32" s="695"/>
      <c r="C32" s="280"/>
      <c r="D32" s="494"/>
      <c r="E32" s="280"/>
      <c r="F32" s="280"/>
      <c r="G32" s="281"/>
      <c r="H32" s="281"/>
      <c r="I32" s="358"/>
      <c r="J32" s="281"/>
      <c r="K32" s="358"/>
      <c r="L32" s="360"/>
      <c r="M32" s="358"/>
      <c r="N32" s="281"/>
      <c r="O32" s="358"/>
      <c r="P32" s="401">
        <f t="shared" si="3"/>
        <v>0</v>
      </c>
      <c r="Q32" s="400">
        <f t="shared" si="4"/>
        <v>0</v>
      </c>
      <c r="R32" s="281"/>
      <c r="S32" s="281"/>
      <c r="T32" s="281"/>
      <c r="U32" s="281"/>
    </row>
    <row r="33" spans="1:21" ht="15.75" x14ac:dyDescent="0.25">
      <c r="A33" s="694"/>
      <c r="B33" s="697" t="s">
        <v>1447</v>
      </c>
      <c r="C33" s="369"/>
      <c r="D33" s="495"/>
      <c r="E33" s="280"/>
      <c r="F33" s="280"/>
      <c r="G33" s="281"/>
      <c r="H33" s="281"/>
      <c r="I33" s="358"/>
      <c r="J33" s="281"/>
      <c r="K33" s="358"/>
      <c r="L33" s="360"/>
      <c r="M33" s="358"/>
      <c r="N33" s="281"/>
      <c r="O33" s="358"/>
      <c r="P33" s="401">
        <f t="shared" si="3"/>
        <v>0</v>
      </c>
      <c r="Q33" s="400">
        <f t="shared" si="4"/>
        <v>0</v>
      </c>
      <c r="R33" s="281"/>
      <c r="S33" s="281"/>
      <c r="T33" s="281"/>
      <c r="U33" s="281"/>
    </row>
    <row r="34" spans="1:21" ht="15.75" x14ac:dyDescent="0.25">
      <c r="A34" s="694"/>
      <c r="B34" s="697"/>
      <c r="C34" s="369"/>
      <c r="D34" s="495"/>
      <c r="E34" s="280"/>
      <c r="F34" s="280"/>
      <c r="G34" s="281"/>
      <c r="H34" s="281"/>
      <c r="I34" s="358"/>
      <c r="J34" s="281"/>
      <c r="K34" s="358"/>
      <c r="L34" s="360"/>
      <c r="M34" s="358"/>
      <c r="N34" s="281"/>
      <c r="O34" s="358"/>
      <c r="P34" s="401">
        <f t="shared" si="3"/>
        <v>0</v>
      </c>
      <c r="Q34" s="400">
        <f t="shared" si="4"/>
        <v>0</v>
      </c>
      <c r="R34" s="281"/>
      <c r="S34" s="281"/>
      <c r="T34" s="281"/>
      <c r="U34" s="281"/>
    </row>
    <row r="35" spans="1:21" ht="15.75" x14ac:dyDescent="0.25">
      <c r="A35" s="694"/>
      <c r="B35" s="697"/>
      <c r="C35" s="369"/>
      <c r="D35" s="495"/>
      <c r="E35" s="280"/>
      <c r="F35" s="280"/>
      <c r="G35" s="281"/>
      <c r="H35" s="281"/>
      <c r="I35" s="358"/>
      <c r="J35" s="281"/>
      <c r="K35" s="358"/>
      <c r="L35" s="360"/>
      <c r="M35" s="358"/>
      <c r="N35" s="281"/>
      <c r="O35" s="358"/>
      <c r="P35" s="401">
        <f t="shared" si="3"/>
        <v>0</v>
      </c>
      <c r="Q35" s="400">
        <f t="shared" si="4"/>
        <v>0</v>
      </c>
      <c r="R35" s="281"/>
      <c r="S35" s="281"/>
      <c r="T35" s="281"/>
      <c r="U35" s="281"/>
    </row>
    <row r="36" spans="1:21" ht="15.75" x14ac:dyDescent="0.25">
      <c r="A36" s="694"/>
      <c r="B36" s="697"/>
      <c r="C36" s="369"/>
      <c r="D36" s="495"/>
      <c r="E36" s="280"/>
      <c r="F36" s="280"/>
      <c r="G36" s="281"/>
      <c r="H36" s="281"/>
      <c r="I36" s="358"/>
      <c r="J36" s="281"/>
      <c r="K36" s="358"/>
      <c r="L36" s="360"/>
      <c r="M36" s="358"/>
      <c r="N36" s="281"/>
      <c r="O36" s="358"/>
      <c r="P36" s="401">
        <f t="shared" si="3"/>
        <v>0</v>
      </c>
      <c r="Q36" s="400">
        <f t="shared" si="4"/>
        <v>0</v>
      </c>
      <c r="R36" s="281"/>
      <c r="S36" s="281"/>
      <c r="T36" s="281"/>
      <c r="U36" s="281"/>
    </row>
    <row r="37" spans="1:21" ht="15.75" x14ac:dyDescent="0.25">
      <c r="A37" s="694"/>
      <c r="B37" s="697"/>
      <c r="C37" s="369"/>
      <c r="D37" s="495"/>
      <c r="E37" s="280"/>
      <c r="F37" s="280"/>
      <c r="G37" s="281"/>
      <c r="H37" s="281"/>
      <c r="I37" s="358"/>
      <c r="J37" s="281"/>
      <c r="K37" s="358"/>
      <c r="L37" s="360"/>
      <c r="M37" s="358"/>
      <c r="N37" s="281"/>
      <c r="O37" s="358"/>
      <c r="P37" s="401">
        <f t="shared" si="3"/>
        <v>0</v>
      </c>
      <c r="Q37" s="400">
        <f t="shared" si="4"/>
        <v>0</v>
      </c>
      <c r="R37" s="281"/>
      <c r="S37" s="281"/>
      <c r="T37" s="281"/>
      <c r="U37" s="281"/>
    </row>
    <row r="38" spans="1:21" ht="15.75" x14ac:dyDescent="0.25">
      <c r="A38" s="694"/>
      <c r="B38" s="697" t="s">
        <v>1448</v>
      </c>
      <c r="C38" s="369"/>
      <c r="D38" s="495"/>
      <c r="E38" s="280"/>
      <c r="F38" s="280"/>
      <c r="G38" s="281"/>
      <c r="H38" s="281"/>
      <c r="I38" s="358"/>
      <c r="J38" s="281"/>
      <c r="K38" s="358"/>
      <c r="L38" s="360"/>
      <c r="M38" s="358"/>
      <c r="N38" s="281"/>
      <c r="O38" s="358"/>
      <c r="P38" s="401">
        <f t="shared" si="3"/>
        <v>0</v>
      </c>
      <c r="Q38" s="400">
        <f t="shared" si="4"/>
        <v>0</v>
      </c>
      <c r="R38" s="281"/>
      <c r="S38" s="281"/>
      <c r="T38" s="281"/>
      <c r="U38" s="281"/>
    </row>
    <row r="39" spans="1:21" ht="15.75" x14ac:dyDescent="0.25">
      <c r="A39" s="694"/>
      <c r="B39" s="697"/>
      <c r="C39" s="369"/>
      <c r="D39" s="495"/>
      <c r="E39" s="280"/>
      <c r="F39" s="280"/>
      <c r="G39" s="281"/>
      <c r="H39" s="281"/>
      <c r="I39" s="358"/>
      <c r="J39" s="281"/>
      <c r="K39" s="358"/>
      <c r="L39" s="360"/>
      <c r="M39" s="358"/>
      <c r="N39" s="281"/>
      <c r="O39" s="358"/>
      <c r="P39" s="401">
        <f t="shared" si="3"/>
        <v>0</v>
      </c>
      <c r="Q39" s="400">
        <f t="shared" si="4"/>
        <v>0</v>
      </c>
      <c r="R39" s="281"/>
      <c r="S39" s="281"/>
      <c r="T39" s="281"/>
      <c r="U39" s="281"/>
    </row>
    <row r="40" spans="1:21" ht="15.75" x14ac:dyDescent="0.25">
      <c r="A40" s="694"/>
      <c r="B40" s="697"/>
      <c r="C40" s="369"/>
      <c r="D40" s="495"/>
      <c r="E40" s="280"/>
      <c r="F40" s="280"/>
      <c r="G40" s="281"/>
      <c r="H40" s="281"/>
      <c r="I40" s="358"/>
      <c r="J40" s="281"/>
      <c r="K40" s="358"/>
      <c r="L40" s="360"/>
      <c r="M40" s="358"/>
      <c r="N40" s="281"/>
      <c r="O40" s="358"/>
      <c r="P40" s="401">
        <f t="shared" si="3"/>
        <v>0</v>
      </c>
      <c r="Q40" s="400">
        <f t="shared" si="4"/>
        <v>0</v>
      </c>
      <c r="R40" s="281"/>
      <c r="S40" s="281"/>
      <c r="T40" s="281"/>
      <c r="U40" s="281"/>
    </row>
    <row r="41" spans="1:21" ht="15.75" x14ac:dyDescent="0.25">
      <c r="A41" s="694"/>
      <c r="B41" s="697"/>
      <c r="C41" s="369"/>
      <c r="D41" s="495"/>
      <c r="E41" s="280"/>
      <c r="F41" s="280"/>
      <c r="G41" s="281"/>
      <c r="H41" s="281"/>
      <c r="I41" s="358"/>
      <c r="J41" s="281"/>
      <c r="K41" s="358"/>
      <c r="L41" s="360"/>
      <c r="M41" s="358"/>
      <c r="N41" s="281"/>
      <c r="O41" s="358"/>
      <c r="P41" s="401">
        <f t="shared" si="3"/>
        <v>0</v>
      </c>
      <c r="Q41" s="400">
        <f t="shared" si="4"/>
        <v>0</v>
      </c>
      <c r="R41" s="281"/>
      <c r="S41" s="281"/>
      <c r="T41" s="281"/>
      <c r="U41" s="281"/>
    </row>
    <row r="42" spans="1:21" ht="15.75" x14ac:dyDescent="0.25">
      <c r="A42" s="694"/>
      <c r="B42" s="697"/>
      <c r="C42" s="369"/>
      <c r="D42" s="495"/>
      <c r="E42" s="280"/>
      <c r="F42" s="280"/>
      <c r="G42" s="281"/>
      <c r="H42" s="281"/>
      <c r="I42" s="358"/>
      <c r="J42" s="281"/>
      <c r="K42" s="358"/>
      <c r="L42" s="360"/>
      <c r="M42" s="358"/>
      <c r="N42" s="281"/>
      <c r="O42" s="358"/>
      <c r="P42" s="401">
        <f t="shared" si="3"/>
        <v>0</v>
      </c>
      <c r="Q42" s="400">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5"/>
      <c r="K49" s="365"/>
      <c r="M49" s="365"/>
      <c r="O49" s="365"/>
      <c r="Q49" s="365"/>
    </row>
    <row r="50" spans="3:17" x14ac:dyDescent="0.25">
      <c r="I50" s="365"/>
      <c r="K50" s="365"/>
      <c r="M50" s="365"/>
      <c r="O50" s="365"/>
      <c r="Q50" s="365"/>
    </row>
    <row r="51" spans="3:17" x14ac:dyDescent="0.25">
      <c r="C51" s="463"/>
      <c r="I51" s="365"/>
      <c r="K51" s="365"/>
      <c r="M51" s="365"/>
      <c r="O51" s="365"/>
      <c r="Q51" s="365"/>
    </row>
    <row r="52" spans="3:17" x14ac:dyDescent="0.25">
      <c r="C52" s="463"/>
      <c r="I52" s="365"/>
      <c r="K52" s="365"/>
      <c r="M52" s="365"/>
      <c r="O52" s="365"/>
      <c r="Q52" s="365"/>
    </row>
    <row r="53" spans="3:17" x14ac:dyDescent="0.25">
      <c r="C53" s="463"/>
      <c r="I53" s="365"/>
      <c r="K53" s="365"/>
      <c r="M53" s="365"/>
      <c r="O53" s="365"/>
      <c r="Q53" s="365"/>
    </row>
    <row r="54" spans="3:17" x14ac:dyDescent="0.25">
      <c r="C54" s="463"/>
      <c r="I54" s="365"/>
      <c r="K54" s="365"/>
      <c r="M54" s="365"/>
      <c r="O54" s="365"/>
      <c r="Q54" s="365"/>
    </row>
    <row r="55" spans="3:17" x14ac:dyDescent="0.25">
      <c r="C55" s="463"/>
      <c r="I55" s="365"/>
      <c r="K55" s="365"/>
      <c r="M55" s="365"/>
      <c r="O55" s="365"/>
      <c r="Q55" s="365"/>
    </row>
    <row r="56" spans="3:17" x14ac:dyDescent="0.25">
      <c r="C56" s="463"/>
      <c r="I56" s="365"/>
      <c r="K56" s="365"/>
      <c r="M56" s="365"/>
      <c r="O56" s="365"/>
      <c r="Q56" s="365"/>
    </row>
    <row r="57" spans="3:17" x14ac:dyDescent="0.25">
      <c r="C57" s="463"/>
      <c r="I57" s="365"/>
      <c r="K57" s="365"/>
      <c r="M57" s="365"/>
      <c r="O57" s="365"/>
      <c r="Q57" s="365"/>
    </row>
    <row r="58" spans="3:17" x14ac:dyDescent="0.25">
      <c r="C58" s="463"/>
      <c r="I58" s="365"/>
      <c r="K58" s="365"/>
      <c r="M58" s="365"/>
      <c r="O58" s="365"/>
      <c r="Q58" s="365"/>
    </row>
    <row r="59" spans="3:17" x14ac:dyDescent="0.25">
      <c r="C59" s="463"/>
      <c r="I59" s="365"/>
      <c r="K59" s="365"/>
      <c r="M59" s="365"/>
      <c r="O59" s="365"/>
      <c r="Q59" s="365"/>
    </row>
    <row r="60" spans="3:17" x14ac:dyDescent="0.25">
      <c r="C60" s="513"/>
      <c r="D60" s="513"/>
    </row>
    <row r="61" spans="3:17" x14ac:dyDescent="0.25">
      <c r="C61" s="463"/>
    </row>
    <row r="62" spans="3:17" x14ac:dyDescent="0.25">
      <c r="C62" s="463"/>
    </row>
    <row r="63" spans="3:17" x14ac:dyDescent="0.25">
      <c r="C63" s="463"/>
    </row>
    <row r="64" spans="3:17" x14ac:dyDescent="0.25">
      <c r="C64" s="463"/>
    </row>
    <row r="65" spans="3:3" x14ac:dyDescent="0.25">
      <c r="C65" s="463"/>
    </row>
    <row r="66" spans="3:3" x14ac:dyDescent="0.25">
      <c r="C66" s="463"/>
    </row>
    <row r="67" spans="3:3" x14ac:dyDescent="0.25">
      <c r="C67" s="463"/>
    </row>
    <row r="68" spans="3:3" x14ac:dyDescent="0.25">
      <c r="C68" s="463"/>
    </row>
    <row r="69" spans="3:3" x14ac:dyDescent="0.25">
      <c r="C69" s="463"/>
    </row>
    <row r="70" spans="3:3" x14ac:dyDescent="0.25">
      <c r="C70" s="463"/>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10" sqref="C10"/>
    </sheetView>
  </sheetViews>
  <sheetFormatPr baseColWidth="10" defaultColWidth="12.5703125"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2" t="s">
        <v>1639</v>
      </c>
      <c r="Q1" s="512" t="s">
        <v>1640</v>
      </c>
      <c r="R1" s="512" t="s">
        <v>1641</v>
      </c>
      <c r="S1" s="512" t="s">
        <v>1642</v>
      </c>
      <c r="T1" s="512" t="s">
        <v>1643</v>
      </c>
      <c r="U1" s="512"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98" t="s">
        <v>1410</v>
      </c>
      <c r="B3" s="698"/>
      <c r="C3" s="698"/>
      <c r="D3" s="698"/>
      <c r="E3" s="698"/>
      <c r="F3" s="698"/>
      <c r="G3" s="698"/>
      <c r="H3" s="698"/>
      <c r="I3" s="698"/>
      <c r="J3" s="698"/>
      <c r="K3" s="698"/>
      <c r="L3" s="698"/>
      <c r="M3" s="698"/>
      <c r="N3" s="698"/>
      <c r="O3" s="698"/>
      <c r="P3" s="698"/>
      <c r="Q3" s="698"/>
      <c r="R3" s="698"/>
      <c r="S3" s="698"/>
      <c r="T3" s="698"/>
      <c r="U3" s="698"/>
    </row>
    <row r="4" spans="1:21" s="320" customFormat="1" x14ac:dyDescent="0.25">
      <c r="A4" s="699" t="s">
        <v>1416</v>
      </c>
      <c r="B4" s="699"/>
      <c r="C4" s="699"/>
      <c r="D4" s="699"/>
      <c r="E4" s="699"/>
      <c r="F4" s="699"/>
      <c r="G4" s="699"/>
      <c r="H4" s="699"/>
      <c r="I4" s="699"/>
      <c r="J4" s="699"/>
      <c r="K4" s="699"/>
      <c r="L4" s="699"/>
      <c r="M4" s="699"/>
      <c r="N4" s="699"/>
      <c r="O4" s="699"/>
      <c r="P4" s="699"/>
      <c r="Q4" s="699"/>
      <c r="R4" s="699"/>
      <c r="S4" s="699"/>
      <c r="T4" s="699"/>
      <c r="U4" s="699"/>
    </row>
    <row r="5" spans="1:21" s="66" customFormat="1" ht="23.25" customHeight="1" x14ac:dyDescent="0.25">
      <c r="A5" s="656" t="s">
        <v>96</v>
      </c>
      <c r="B5" s="655" t="s">
        <v>110</v>
      </c>
      <c r="C5" s="658" t="s">
        <v>1537</v>
      </c>
      <c r="D5" s="658" t="s">
        <v>1538</v>
      </c>
      <c r="E5" s="658" t="s">
        <v>86</v>
      </c>
      <c r="F5" s="658" t="s">
        <v>391</v>
      </c>
      <c r="G5" s="658" t="s">
        <v>87</v>
      </c>
      <c r="H5" s="661" t="s">
        <v>99</v>
      </c>
      <c r="I5" s="667"/>
      <c r="J5" s="667"/>
      <c r="K5" s="667"/>
      <c r="L5" s="667"/>
      <c r="M5" s="667"/>
      <c r="N5" s="667"/>
      <c r="O5" s="662"/>
      <c r="P5" s="663" t="s">
        <v>100</v>
      </c>
      <c r="Q5" s="664"/>
      <c r="R5" s="655" t="s">
        <v>102</v>
      </c>
      <c r="S5" s="655" t="s">
        <v>109</v>
      </c>
      <c r="T5" s="655" t="s">
        <v>108</v>
      </c>
      <c r="U5" s="652" t="s">
        <v>88</v>
      </c>
    </row>
    <row r="6" spans="1:21" s="66" customFormat="1" ht="15" customHeight="1" x14ac:dyDescent="0.25">
      <c r="A6" s="656"/>
      <c r="B6" s="656"/>
      <c r="C6" s="659"/>
      <c r="D6" s="659"/>
      <c r="E6" s="659"/>
      <c r="F6" s="659"/>
      <c r="G6" s="659"/>
      <c r="H6" s="661" t="s">
        <v>103</v>
      </c>
      <c r="I6" s="662"/>
      <c r="J6" s="661" t="s">
        <v>104</v>
      </c>
      <c r="K6" s="662"/>
      <c r="L6" s="661" t="s">
        <v>105</v>
      </c>
      <c r="M6" s="662"/>
      <c r="N6" s="661" t="s">
        <v>106</v>
      </c>
      <c r="O6" s="662"/>
      <c r="P6" s="665"/>
      <c r="Q6" s="666"/>
      <c r="R6" s="656"/>
      <c r="S6" s="656"/>
      <c r="T6" s="656"/>
      <c r="U6" s="653"/>
    </row>
    <row r="7" spans="1:21" s="67" customFormat="1" ht="24" customHeight="1" x14ac:dyDescent="0.25">
      <c r="A7" s="657"/>
      <c r="B7" s="657"/>
      <c r="C7" s="660"/>
      <c r="D7" s="660"/>
      <c r="E7" s="660"/>
      <c r="F7" s="660"/>
      <c r="G7" s="660"/>
      <c r="H7" s="439" t="s">
        <v>107</v>
      </c>
      <c r="I7" s="439" t="s">
        <v>12</v>
      </c>
      <c r="J7" s="439" t="s">
        <v>107</v>
      </c>
      <c r="K7" s="439" t="s">
        <v>12</v>
      </c>
      <c r="L7" s="439" t="s">
        <v>107</v>
      </c>
      <c r="M7" s="439" t="s">
        <v>12</v>
      </c>
      <c r="N7" s="439" t="s">
        <v>107</v>
      </c>
      <c r="O7" s="439" t="s">
        <v>12</v>
      </c>
      <c r="P7" s="439" t="s">
        <v>107</v>
      </c>
      <c r="Q7" s="439" t="s">
        <v>12</v>
      </c>
      <c r="R7" s="657"/>
      <c r="S7" s="657"/>
      <c r="T7" s="657"/>
      <c r="U7" s="654"/>
    </row>
    <row r="8" spans="1:21" s="260" customFormat="1" ht="15.75" x14ac:dyDescent="0.25">
      <c r="A8" s="440"/>
      <c r="B8" s="441"/>
      <c r="C8" s="442"/>
      <c r="D8" s="442"/>
      <c r="E8" s="442"/>
      <c r="F8" s="443"/>
      <c r="G8" s="442"/>
      <c r="H8" s="444"/>
      <c r="I8" s="444"/>
      <c r="J8" s="444"/>
      <c r="K8" s="444"/>
      <c r="L8" s="444"/>
      <c r="M8" s="444"/>
      <c r="N8" s="444"/>
      <c r="O8" s="444"/>
      <c r="P8" s="444"/>
      <c r="Q8" s="444"/>
      <c r="R8" s="445"/>
      <c r="S8" s="445"/>
      <c r="T8" s="445"/>
      <c r="U8" s="446"/>
    </row>
    <row r="9" spans="1:21" ht="15.75" x14ac:dyDescent="0.25">
      <c r="A9" s="680" t="s">
        <v>1411</v>
      </c>
      <c r="B9" s="677" t="s">
        <v>1412</v>
      </c>
      <c r="C9" s="277"/>
      <c r="D9" s="277"/>
      <c r="E9" s="277"/>
      <c r="F9" s="277"/>
      <c r="G9" s="277"/>
      <c r="H9" s="362"/>
      <c r="I9" s="363"/>
      <c r="J9" s="277"/>
      <c r="K9" s="363"/>
      <c r="L9" s="277"/>
      <c r="M9" s="363"/>
      <c r="N9" s="277"/>
      <c r="O9" s="363"/>
      <c r="P9" s="399">
        <f t="shared" ref="P9:Q9" si="0">H9+J9+L9+N9</f>
        <v>0</v>
      </c>
      <c r="Q9" s="400">
        <f t="shared" si="0"/>
        <v>0</v>
      </c>
      <c r="R9" s="277"/>
      <c r="S9" s="277"/>
      <c r="T9" s="277"/>
      <c r="U9" s="277"/>
    </row>
    <row r="10" spans="1:21" ht="15.75" x14ac:dyDescent="0.25">
      <c r="A10" s="680"/>
      <c r="B10" s="678"/>
      <c r="C10" s="277"/>
      <c r="D10" s="277"/>
      <c r="E10" s="277"/>
      <c r="F10" s="277"/>
      <c r="G10" s="277"/>
      <c r="H10" s="362"/>
      <c r="I10" s="363"/>
      <c r="J10" s="277"/>
      <c r="K10" s="363"/>
      <c r="L10" s="277"/>
      <c r="M10" s="363"/>
      <c r="N10" s="277"/>
      <c r="O10" s="363"/>
      <c r="P10" s="399">
        <f t="shared" ref="P10:P38" si="1">H10+J10+L10+N10</f>
        <v>0</v>
      </c>
      <c r="Q10" s="400">
        <f t="shared" ref="Q10:Q38" si="2">I10+K10+M10+O10</f>
        <v>0</v>
      </c>
      <c r="R10" s="277"/>
      <c r="S10" s="277"/>
      <c r="T10" s="277"/>
      <c r="U10" s="277"/>
    </row>
    <row r="11" spans="1:21" s="365" customFormat="1" ht="15.75" x14ac:dyDescent="0.25">
      <c r="A11" s="680"/>
      <c r="B11" s="678"/>
      <c r="C11" s="277"/>
      <c r="D11" s="277"/>
      <c r="E11" s="277"/>
      <c r="F11" s="277"/>
      <c r="G11" s="277"/>
      <c r="H11" s="362"/>
      <c r="I11" s="363"/>
      <c r="J11" s="277"/>
      <c r="K11" s="363"/>
      <c r="L11" s="277"/>
      <c r="M11" s="363"/>
      <c r="N11" s="277"/>
      <c r="O11" s="363"/>
      <c r="P11" s="399">
        <f t="shared" si="1"/>
        <v>0</v>
      </c>
      <c r="Q11" s="400">
        <f t="shared" si="2"/>
        <v>0</v>
      </c>
      <c r="R11" s="277"/>
      <c r="S11" s="277"/>
      <c r="T11" s="277"/>
      <c r="U11" s="277"/>
    </row>
    <row r="12" spans="1:21" ht="15.75" x14ac:dyDescent="0.25">
      <c r="A12" s="680"/>
      <c r="B12" s="678"/>
      <c r="C12" s="277"/>
      <c r="D12" s="277"/>
      <c r="E12" s="277"/>
      <c r="F12" s="277"/>
      <c r="G12" s="277"/>
      <c r="H12" s="362"/>
      <c r="I12" s="363"/>
      <c r="J12" s="277"/>
      <c r="K12" s="363"/>
      <c r="L12" s="277"/>
      <c r="M12" s="363"/>
      <c r="N12" s="277"/>
      <c r="O12" s="363"/>
      <c r="P12" s="399">
        <f t="shared" si="1"/>
        <v>0</v>
      </c>
      <c r="Q12" s="400">
        <f t="shared" si="2"/>
        <v>0</v>
      </c>
      <c r="R12" s="277"/>
      <c r="S12" s="277"/>
      <c r="T12" s="277"/>
      <c r="U12" s="277"/>
    </row>
    <row r="13" spans="1:21" ht="15.75" x14ac:dyDescent="0.25">
      <c r="A13" s="680"/>
      <c r="B13" s="678"/>
      <c r="C13" s="277"/>
      <c r="D13" s="277"/>
      <c r="E13" s="277"/>
      <c r="F13" s="277"/>
      <c r="G13" s="277"/>
      <c r="H13" s="362"/>
      <c r="I13" s="363"/>
      <c r="J13" s="277"/>
      <c r="K13" s="363"/>
      <c r="L13" s="277"/>
      <c r="M13" s="363"/>
      <c r="N13" s="277"/>
      <c r="O13" s="363"/>
      <c r="P13" s="399">
        <f t="shared" si="1"/>
        <v>0</v>
      </c>
      <c r="Q13" s="400">
        <f t="shared" si="2"/>
        <v>0</v>
      </c>
      <c r="R13" s="277"/>
      <c r="S13" s="277"/>
      <c r="T13" s="277"/>
      <c r="U13" s="277"/>
    </row>
    <row r="14" spans="1:21" ht="15.75" x14ac:dyDescent="0.25">
      <c r="A14" s="680"/>
      <c r="B14" s="679"/>
      <c r="C14" s="277"/>
      <c r="D14" s="277"/>
      <c r="E14" s="277"/>
      <c r="F14" s="277"/>
      <c r="G14" s="277"/>
      <c r="H14" s="362"/>
      <c r="I14" s="363"/>
      <c r="J14" s="277"/>
      <c r="K14" s="363"/>
      <c r="L14" s="277"/>
      <c r="M14" s="363"/>
      <c r="N14" s="277"/>
      <c r="O14" s="363"/>
      <c r="P14" s="399">
        <f t="shared" si="1"/>
        <v>0</v>
      </c>
      <c r="Q14" s="400">
        <f t="shared" si="2"/>
        <v>0</v>
      </c>
      <c r="R14" s="277"/>
      <c r="S14" s="277"/>
      <c r="T14" s="277"/>
      <c r="U14" s="277"/>
    </row>
    <row r="15" spans="1:21" ht="15.75" x14ac:dyDescent="0.25">
      <c r="A15" s="680"/>
      <c r="B15" s="677" t="s">
        <v>1413</v>
      </c>
      <c r="C15" s="277"/>
      <c r="D15" s="277"/>
      <c r="E15" s="277"/>
      <c r="F15" s="277"/>
      <c r="G15" s="277"/>
      <c r="H15" s="362"/>
      <c r="I15" s="363"/>
      <c r="J15" s="277"/>
      <c r="K15" s="363"/>
      <c r="L15" s="277"/>
      <c r="M15" s="363"/>
      <c r="N15" s="277"/>
      <c r="O15" s="363"/>
      <c r="P15" s="399">
        <f t="shared" si="1"/>
        <v>0</v>
      </c>
      <c r="Q15" s="400">
        <f t="shared" si="2"/>
        <v>0</v>
      </c>
      <c r="R15" s="277"/>
      <c r="S15" s="277"/>
      <c r="T15" s="277"/>
      <c r="U15" s="277"/>
    </row>
    <row r="16" spans="1:21" s="365" customFormat="1" ht="15.75" x14ac:dyDescent="0.25">
      <c r="A16" s="680"/>
      <c r="B16" s="678"/>
      <c r="C16" s="277"/>
      <c r="D16" s="277"/>
      <c r="E16" s="277"/>
      <c r="F16" s="277"/>
      <c r="G16" s="277"/>
      <c r="H16" s="362"/>
      <c r="I16" s="363"/>
      <c r="J16" s="277"/>
      <c r="K16" s="363"/>
      <c r="L16" s="277"/>
      <c r="M16" s="363"/>
      <c r="N16" s="277"/>
      <c r="O16" s="363"/>
      <c r="P16" s="399">
        <f t="shared" si="1"/>
        <v>0</v>
      </c>
      <c r="Q16" s="400">
        <f t="shared" si="2"/>
        <v>0</v>
      </c>
      <c r="R16" s="277"/>
      <c r="S16" s="277"/>
      <c r="T16" s="277"/>
      <c r="U16" s="277"/>
    </row>
    <row r="17" spans="1:21" s="365" customFormat="1" ht="15.75" x14ac:dyDescent="0.25">
      <c r="A17" s="680"/>
      <c r="B17" s="678"/>
      <c r="C17" s="277"/>
      <c r="D17" s="277"/>
      <c r="E17" s="277"/>
      <c r="F17" s="277"/>
      <c r="G17" s="277"/>
      <c r="H17" s="362"/>
      <c r="I17" s="363"/>
      <c r="J17" s="277"/>
      <c r="K17" s="363"/>
      <c r="L17" s="277"/>
      <c r="M17" s="363"/>
      <c r="N17" s="277"/>
      <c r="O17" s="363"/>
      <c r="P17" s="399">
        <f t="shared" si="1"/>
        <v>0</v>
      </c>
      <c r="Q17" s="400">
        <f t="shared" si="2"/>
        <v>0</v>
      </c>
      <c r="R17" s="277"/>
      <c r="S17" s="277"/>
      <c r="T17" s="277"/>
      <c r="U17" s="277"/>
    </row>
    <row r="18" spans="1:21" s="365" customFormat="1" ht="15.75" x14ac:dyDescent="0.25">
      <c r="A18" s="680"/>
      <c r="B18" s="678"/>
      <c r="C18" s="277"/>
      <c r="D18" s="277"/>
      <c r="E18" s="277"/>
      <c r="F18" s="277"/>
      <c r="G18" s="277"/>
      <c r="H18" s="362"/>
      <c r="I18" s="363"/>
      <c r="J18" s="277"/>
      <c r="K18" s="363"/>
      <c r="L18" s="277"/>
      <c r="M18" s="363"/>
      <c r="N18" s="277"/>
      <c r="O18" s="363"/>
      <c r="P18" s="399">
        <f t="shared" si="1"/>
        <v>0</v>
      </c>
      <c r="Q18" s="400">
        <f t="shared" si="2"/>
        <v>0</v>
      </c>
      <c r="R18" s="277"/>
      <c r="S18" s="277"/>
      <c r="T18" s="277"/>
      <c r="U18" s="277"/>
    </row>
    <row r="19" spans="1:21" ht="15.75" x14ac:dyDescent="0.25">
      <c r="A19" s="680"/>
      <c r="B19" s="678"/>
      <c r="C19" s="277"/>
      <c r="D19" s="277"/>
      <c r="E19" s="277"/>
      <c r="F19" s="277"/>
      <c r="G19" s="277"/>
      <c r="H19" s="362"/>
      <c r="I19" s="363"/>
      <c r="J19" s="277"/>
      <c r="K19" s="363"/>
      <c r="L19" s="277"/>
      <c r="M19" s="363"/>
      <c r="N19" s="277"/>
      <c r="O19" s="363"/>
      <c r="P19" s="399">
        <f t="shared" si="1"/>
        <v>0</v>
      </c>
      <c r="Q19" s="400">
        <f t="shared" si="2"/>
        <v>0</v>
      </c>
      <c r="R19" s="277"/>
      <c r="S19" s="277"/>
      <c r="T19" s="277"/>
      <c r="U19" s="277"/>
    </row>
    <row r="20" spans="1:21" ht="15.75" x14ac:dyDescent="0.25">
      <c r="A20" s="680"/>
      <c r="B20" s="679"/>
      <c r="C20" s="277"/>
      <c r="D20" s="277"/>
      <c r="E20" s="277"/>
      <c r="F20" s="277"/>
      <c r="G20" s="277"/>
      <c r="H20" s="362"/>
      <c r="I20" s="363"/>
      <c r="J20" s="277"/>
      <c r="K20" s="363"/>
      <c r="L20" s="277"/>
      <c r="M20" s="363"/>
      <c r="N20" s="277"/>
      <c r="O20" s="363"/>
      <c r="P20" s="399">
        <f t="shared" si="1"/>
        <v>0</v>
      </c>
      <c r="Q20" s="400">
        <f t="shared" si="2"/>
        <v>0</v>
      </c>
      <c r="R20" s="277"/>
      <c r="S20" s="277"/>
      <c r="T20" s="277"/>
      <c r="U20" s="277"/>
    </row>
    <row r="21" spans="1:21" s="365" customFormat="1" ht="15.75" x14ac:dyDescent="0.25">
      <c r="A21" s="680"/>
      <c r="B21" s="677" t="s">
        <v>1414</v>
      </c>
      <c r="C21" s="277"/>
      <c r="D21" s="277"/>
      <c r="E21" s="277"/>
      <c r="F21" s="277"/>
      <c r="G21" s="277"/>
      <c r="H21" s="362"/>
      <c r="I21" s="363"/>
      <c r="J21" s="277"/>
      <c r="K21" s="363"/>
      <c r="L21" s="277"/>
      <c r="M21" s="363"/>
      <c r="N21" s="277"/>
      <c r="O21" s="363"/>
      <c r="P21" s="399">
        <f t="shared" si="1"/>
        <v>0</v>
      </c>
      <c r="Q21" s="400">
        <f t="shared" si="2"/>
        <v>0</v>
      </c>
      <c r="R21" s="277"/>
      <c r="S21" s="277"/>
      <c r="T21" s="277"/>
      <c r="U21" s="277"/>
    </row>
    <row r="22" spans="1:21" s="365" customFormat="1" ht="15.75" x14ac:dyDescent="0.25">
      <c r="A22" s="680"/>
      <c r="B22" s="678"/>
      <c r="C22" s="277"/>
      <c r="D22" s="277"/>
      <c r="E22" s="277"/>
      <c r="F22" s="277"/>
      <c r="G22" s="277"/>
      <c r="H22" s="362"/>
      <c r="I22" s="363"/>
      <c r="J22" s="277"/>
      <c r="K22" s="363"/>
      <c r="L22" s="277"/>
      <c r="M22" s="363"/>
      <c r="N22" s="277"/>
      <c r="O22" s="363"/>
      <c r="P22" s="399">
        <f t="shared" si="1"/>
        <v>0</v>
      </c>
      <c r="Q22" s="400">
        <f t="shared" si="2"/>
        <v>0</v>
      </c>
      <c r="R22" s="277"/>
      <c r="S22" s="277"/>
      <c r="T22" s="277"/>
      <c r="U22" s="277"/>
    </row>
    <row r="23" spans="1:21" s="365" customFormat="1" ht="15.75" x14ac:dyDescent="0.25">
      <c r="A23" s="680"/>
      <c r="B23" s="678"/>
      <c r="C23" s="277"/>
      <c r="D23" s="277"/>
      <c r="E23" s="277"/>
      <c r="F23" s="277"/>
      <c r="G23" s="277"/>
      <c r="H23" s="362"/>
      <c r="I23" s="363"/>
      <c r="J23" s="277"/>
      <c r="K23" s="363"/>
      <c r="L23" s="277"/>
      <c r="M23" s="363"/>
      <c r="N23" s="277"/>
      <c r="O23" s="363"/>
      <c r="P23" s="399">
        <f t="shared" si="1"/>
        <v>0</v>
      </c>
      <c r="Q23" s="400">
        <f t="shared" si="2"/>
        <v>0</v>
      </c>
      <c r="R23" s="277"/>
      <c r="S23" s="277"/>
      <c r="T23" s="277"/>
      <c r="U23" s="277"/>
    </row>
    <row r="24" spans="1:21" s="365" customFormat="1" ht="15.75" x14ac:dyDescent="0.25">
      <c r="A24" s="680"/>
      <c r="B24" s="678"/>
      <c r="C24" s="277"/>
      <c r="D24" s="277"/>
      <c r="E24" s="277"/>
      <c r="F24" s="277"/>
      <c r="G24" s="277"/>
      <c r="H24" s="362"/>
      <c r="I24" s="363"/>
      <c r="J24" s="277"/>
      <c r="K24" s="363"/>
      <c r="L24" s="277"/>
      <c r="M24" s="363"/>
      <c r="N24" s="277"/>
      <c r="O24" s="363"/>
      <c r="P24" s="399">
        <f t="shared" si="1"/>
        <v>0</v>
      </c>
      <c r="Q24" s="400">
        <f t="shared" si="2"/>
        <v>0</v>
      </c>
      <c r="R24" s="277"/>
      <c r="S24" s="277"/>
      <c r="T24" s="277"/>
      <c r="U24" s="277"/>
    </row>
    <row r="25" spans="1:21" s="365" customFormat="1" ht="15.75" x14ac:dyDescent="0.25">
      <c r="A25" s="680"/>
      <c r="B25" s="678"/>
      <c r="C25" s="277"/>
      <c r="D25" s="277"/>
      <c r="E25" s="277"/>
      <c r="F25" s="277"/>
      <c r="G25" s="277"/>
      <c r="H25" s="362"/>
      <c r="I25" s="363"/>
      <c r="J25" s="277"/>
      <c r="K25" s="363"/>
      <c r="L25" s="277"/>
      <c r="M25" s="363"/>
      <c r="N25" s="277"/>
      <c r="O25" s="363"/>
      <c r="P25" s="399">
        <f t="shared" si="1"/>
        <v>0</v>
      </c>
      <c r="Q25" s="400">
        <f t="shared" si="2"/>
        <v>0</v>
      </c>
      <c r="R25" s="277"/>
      <c r="S25" s="277"/>
      <c r="T25" s="277"/>
      <c r="U25" s="277"/>
    </row>
    <row r="26" spans="1:21" ht="15.75" x14ac:dyDescent="0.25">
      <c r="A26" s="680"/>
      <c r="B26" s="679"/>
      <c r="C26" s="277"/>
      <c r="D26" s="277"/>
      <c r="E26" s="277"/>
      <c r="F26" s="277"/>
      <c r="G26" s="277"/>
      <c r="H26" s="277"/>
      <c r="I26" s="363"/>
      <c r="J26" s="277"/>
      <c r="K26" s="363"/>
      <c r="L26" s="277"/>
      <c r="M26" s="363"/>
      <c r="N26" s="277"/>
      <c r="O26" s="363"/>
      <c r="P26" s="399">
        <f t="shared" si="1"/>
        <v>0</v>
      </c>
      <c r="Q26" s="400">
        <f t="shared" si="2"/>
        <v>0</v>
      </c>
      <c r="R26" s="277"/>
      <c r="S26" s="277"/>
      <c r="T26" s="277"/>
      <c r="U26" s="277"/>
    </row>
    <row r="27" spans="1:21" ht="15.75" x14ac:dyDescent="0.25">
      <c r="A27" s="677" t="s">
        <v>1415</v>
      </c>
      <c r="B27" s="677" t="s">
        <v>1417</v>
      </c>
      <c r="C27" s="277"/>
      <c r="D27" s="277"/>
      <c r="E27" s="277"/>
      <c r="F27" s="277"/>
      <c r="G27" s="277"/>
      <c r="H27" s="362"/>
      <c r="I27" s="363"/>
      <c r="J27" s="277"/>
      <c r="K27" s="363"/>
      <c r="L27" s="277"/>
      <c r="M27" s="363"/>
      <c r="N27" s="277"/>
      <c r="O27" s="363"/>
      <c r="P27" s="399">
        <f t="shared" si="1"/>
        <v>0</v>
      </c>
      <c r="Q27" s="400">
        <f t="shared" si="2"/>
        <v>0</v>
      </c>
      <c r="R27" s="277"/>
      <c r="S27" s="277"/>
      <c r="T27" s="277"/>
      <c r="U27" s="277"/>
    </row>
    <row r="28" spans="1:21" s="365" customFormat="1" ht="15.75" x14ac:dyDescent="0.25">
      <c r="A28" s="678"/>
      <c r="B28" s="678"/>
      <c r="C28" s="277"/>
      <c r="D28" s="277"/>
      <c r="E28" s="277"/>
      <c r="F28" s="277"/>
      <c r="G28" s="277"/>
      <c r="H28" s="362"/>
      <c r="I28" s="363"/>
      <c r="J28" s="277"/>
      <c r="K28" s="363"/>
      <c r="L28" s="277"/>
      <c r="M28" s="363"/>
      <c r="N28" s="277"/>
      <c r="O28" s="363"/>
      <c r="P28" s="399">
        <f t="shared" si="1"/>
        <v>0</v>
      </c>
      <c r="Q28" s="400">
        <f t="shared" si="2"/>
        <v>0</v>
      </c>
      <c r="R28" s="277"/>
      <c r="S28" s="277"/>
      <c r="T28" s="277"/>
      <c r="U28" s="277"/>
    </row>
    <row r="29" spans="1:21" s="365" customFormat="1" ht="15.75" x14ac:dyDescent="0.25">
      <c r="A29" s="678"/>
      <c r="B29" s="678"/>
      <c r="C29" s="277"/>
      <c r="D29" s="277"/>
      <c r="E29" s="277"/>
      <c r="F29" s="277"/>
      <c r="G29" s="277"/>
      <c r="H29" s="362"/>
      <c r="I29" s="363"/>
      <c r="J29" s="277"/>
      <c r="K29" s="363"/>
      <c r="L29" s="277"/>
      <c r="M29" s="363"/>
      <c r="N29" s="277"/>
      <c r="O29" s="363"/>
      <c r="P29" s="399">
        <f t="shared" si="1"/>
        <v>0</v>
      </c>
      <c r="Q29" s="400">
        <f t="shared" si="2"/>
        <v>0</v>
      </c>
      <c r="R29" s="277"/>
      <c r="S29" s="277"/>
      <c r="T29" s="277"/>
      <c r="U29" s="277"/>
    </row>
    <row r="30" spans="1:21" s="365" customFormat="1" ht="15.75" x14ac:dyDescent="0.25">
      <c r="A30" s="678"/>
      <c r="B30" s="678"/>
      <c r="C30" s="277"/>
      <c r="D30" s="277"/>
      <c r="E30" s="277"/>
      <c r="F30" s="277"/>
      <c r="G30" s="277"/>
      <c r="H30" s="362"/>
      <c r="I30" s="363"/>
      <c r="J30" s="277"/>
      <c r="K30" s="363"/>
      <c r="L30" s="277"/>
      <c r="M30" s="363"/>
      <c r="N30" s="277"/>
      <c r="O30" s="363"/>
      <c r="P30" s="399">
        <f t="shared" si="1"/>
        <v>0</v>
      </c>
      <c r="Q30" s="400">
        <f t="shared" si="2"/>
        <v>0</v>
      </c>
      <c r="R30" s="277"/>
      <c r="S30" s="277"/>
      <c r="T30" s="277"/>
      <c r="U30" s="277"/>
    </row>
    <row r="31" spans="1:21" s="365" customFormat="1" ht="15.75" x14ac:dyDescent="0.25">
      <c r="A31" s="678"/>
      <c r="B31" s="678"/>
      <c r="C31" s="277"/>
      <c r="D31" s="277"/>
      <c r="E31" s="277"/>
      <c r="F31" s="277"/>
      <c r="G31" s="277"/>
      <c r="H31" s="362"/>
      <c r="I31" s="363"/>
      <c r="J31" s="277"/>
      <c r="K31" s="363"/>
      <c r="L31" s="277"/>
      <c r="M31" s="363"/>
      <c r="N31" s="277"/>
      <c r="O31" s="363"/>
      <c r="P31" s="399">
        <f t="shared" si="1"/>
        <v>0</v>
      </c>
      <c r="Q31" s="400">
        <f t="shared" si="2"/>
        <v>0</v>
      </c>
      <c r="R31" s="277"/>
      <c r="S31" s="277"/>
      <c r="T31" s="277"/>
      <c r="U31" s="277"/>
    </row>
    <row r="32" spans="1:21" s="365" customFormat="1" ht="15.75" x14ac:dyDescent="0.25">
      <c r="A32" s="678"/>
      <c r="B32" s="679"/>
      <c r="C32" s="277"/>
      <c r="D32" s="277"/>
      <c r="E32" s="277"/>
      <c r="F32" s="277"/>
      <c r="G32" s="277"/>
      <c r="H32" s="362"/>
      <c r="I32" s="363"/>
      <c r="J32" s="277"/>
      <c r="K32" s="363"/>
      <c r="L32" s="277"/>
      <c r="M32" s="363"/>
      <c r="N32" s="277"/>
      <c r="O32" s="363"/>
      <c r="P32" s="399">
        <f t="shared" si="1"/>
        <v>0</v>
      </c>
      <c r="Q32" s="400">
        <f t="shared" si="2"/>
        <v>0</v>
      </c>
      <c r="R32" s="277"/>
      <c r="S32" s="277"/>
      <c r="T32" s="277"/>
      <c r="U32" s="277"/>
    </row>
    <row r="33" spans="1:21" ht="15.75" x14ac:dyDescent="0.25">
      <c r="A33" s="678"/>
      <c r="B33" s="677" t="s">
        <v>1418</v>
      </c>
      <c r="C33" s="277"/>
      <c r="D33" s="277"/>
      <c r="E33" s="277"/>
      <c r="F33" s="277"/>
      <c r="G33" s="277"/>
      <c r="H33" s="277"/>
      <c r="I33" s="363"/>
      <c r="J33" s="277"/>
      <c r="K33" s="363"/>
      <c r="L33" s="277"/>
      <c r="M33" s="363"/>
      <c r="N33" s="277"/>
      <c r="O33" s="363"/>
      <c r="P33" s="399">
        <f t="shared" si="1"/>
        <v>0</v>
      </c>
      <c r="Q33" s="400">
        <f t="shared" si="2"/>
        <v>0</v>
      </c>
      <c r="R33" s="277"/>
      <c r="S33" s="277"/>
      <c r="T33" s="277"/>
      <c r="U33" s="277"/>
    </row>
    <row r="34" spans="1:21" s="365" customFormat="1" ht="15.75" x14ac:dyDescent="0.25">
      <c r="A34" s="678"/>
      <c r="B34" s="678"/>
      <c r="C34" s="277"/>
      <c r="D34" s="277"/>
      <c r="E34" s="277"/>
      <c r="F34" s="277"/>
      <c r="G34" s="277"/>
      <c r="H34" s="277"/>
      <c r="I34" s="363"/>
      <c r="J34" s="277"/>
      <c r="K34" s="363"/>
      <c r="L34" s="277"/>
      <c r="M34" s="363"/>
      <c r="N34" s="277"/>
      <c r="O34" s="363"/>
      <c r="P34" s="399">
        <f t="shared" si="1"/>
        <v>0</v>
      </c>
      <c r="Q34" s="400">
        <f t="shared" si="2"/>
        <v>0</v>
      </c>
      <c r="R34" s="277"/>
      <c r="S34" s="277"/>
      <c r="T34" s="277"/>
      <c r="U34" s="277"/>
    </row>
    <row r="35" spans="1:21" s="365" customFormat="1" ht="15.75" x14ac:dyDescent="0.25">
      <c r="A35" s="678"/>
      <c r="B35" s="678"/>
      <c r="C35" s="277"/>
      <c r="D35" s="277"/>
      <c r="E35" s="277"/>
      <c r="F35" s="277"/>
      <c r="G35" s="277"/>
      <c r="H35" s="277"/>
      <c r="I35" s="363"/>
      <c r="J35" s="277"/>
      <c r="K35" s="363"/>
      <c r="L35" s="277"/>
      <c r="M35" s="363"/>
      <c r="N35" s="277"/>
      <c r="O35" s="363"/>
      <c r="P35" s="399">
        <f t="shared" si="1"/>
        <v>0</v>
      </c>
      <c r="Q35" s="400">
        <f t="shared" si="2"/>
        <v>0</v>
      </c>
      <c r="R35" s="277"/>
      <c r="S35" s="277"/>
      <c r="T35" s="277"/>
      <c r="U35" s="277"/>
    </row>
    <row r="36" spans="1:21" s="365" customFormat="1" ht="15.75" x14ac:dyDescent="0.25">
      <c r="A36" s="678"/>
      <c r="B36" s="678"/>
      <c r="C36" s="277"/>
      <c r="D36" s="277"/>
      <c r="E36" s="277"/>
      <c r="F36" s="277"/>
      <c r="G36" s="277"/>
      <c r="H36" s="277"/>
      <c r="I36" s="363"/>
      <c r="J36" s="277"/>
      <c r="K36" s="363"/>
      <c r="L36" s="277"/>
      <c r="M36" s="363"/>
      <c r="N36" s="277"/>
      <c r="O36" s="363"/>
      <c r="P36" s="399">
        <f t="shared" si="1"/>
        <v>0</v>
      </c>
      <c r="Q36" s="400">
        <f t="shared" si="2"/>
        <v>0</v>
      </c>
      <c r="R36" s="277"/>
      <c r="S36" s="277"/>
      <c r="T36" s="277"/>
      <c r="U36" s="277"/>
    </row>
    <row r="37" spans="1:21" ht="15.75" x14ac:dyDescent="0.25">
      <c r="A37" s="678"/>
      <c r="B37" s="678"/>
      <c r="C37" s="277"/>
      <c r="D37" s="277"/>
      <c r="E37" s="277"/>
      <c r="F37" s="277"/>
      <c r="G37" s="277"/>
      <c r="H37" s="277"/>
      <c r="I37" s="363"/>
      <c r="J37" s="277"/>
      <c r="K37" s="363"/>
      <c r="L37" s="277"/>
      <c r="M37" s="363"/>
      <c r="N37" s="277"/>
      <c r="O37" s="363"/>
      <c r="P37" s="399">
        <f t="shared" si="1"/>
        <v>0</v>
      </c>
      <c r="Q37" s="400">
        <f t="shared" si="2"/>
        <v>0</v>
      </c>
      <c r="R37" s="277"/>
      <c r="S37" s="277"/>
      <c r="T37" s="277"/>
      <c r="U37" s="277"/>
    </row>
    <row r="38" spans="1:21" ht="15.75" x14ac:dyDescent="0.25">
      <c r="A38" s="679"/>
      <c r="B38" s="679"/>
      <c r="C38" s="277"/>
      <c r="D38" s="277"/>
      <c r="E38" s="277"/>
      <c r="F38" s="277"/>
      <c r="G38" s="277"/>
      <c r="H38" s="277"/>
      <c r="I38" s="363"/>
      <c r="J38" s="277"/>
      <c r="K38" s="363"/>
      <c r="L38" s="277"/>
      <c r="M38" s="363"/>
      <c r="N38" s="277"/>
      <c r="O38" s="363"/>
      <c r="P38" s="399">
        <f t="shared" si="1"/>
        <v>0</v>
      </c>
      <c r="Q38" s="400">
        <f t="shared" si="2"/>
        <v>0</v>
      </c>
      <c r="R38" s="277"/>
      <c r="S38" s="277"/>
      <c r="T38" s="277"/>
      <c r="U38" s="359"/>
    </row>
    <row r="39" spans="1:21" ht="15.75" x14ac:dyDescent="0.25">
      <c r="A39" s="298"/>
      <c r="B39" s="299"/>
      <c r="C39" s="298" t="s">
        <v>1409</v>
      </c>
      <c r="D39" s="299"/>
      <c r="E39" s="299"/>
      <c r="F39" s="299"/>
      <c r="G39" s="300"/>
      <c r="H39" s="264">
        <f t="shared" ref="H39:Q39" si="3">SUM(H9:H38)</f>
        <v>0</v>
      </c>
      <c r="I39" s="232">
        <f t="shared" si="3"/>
        <v>0</v>
      </c>
      <c r="J39" s="264">
        <f t="shared" si="3"/>
        <v>0</v>
      </c>
      <c r="K39" s="232">
        <f t="shared" si="3"/>
        <v>0</v>
      </c>
      <c r="L39" s="264">
        <f t="shared" si="3"/>
        <v>0</v>
      </c>
      <c r="M39" s="232">
        <f t="shared" si="3"/>
        <v>0</v>
      </c>
      <c r="N39" s="264">
        <f t="shared" si="3"/>
        <v>0</v>
      </c>
      <c r="O39" s="232">
        <f t="shared" si="3"/>
        <v>0</v>
      </c>
      <c r="P39" s="232">
        <f t="shared" si="3"/>
        <v>0</v>
      </c>
      <c r="Q39" s="232">
        <f t="shared" si="3"/>
        <v>0</v>
      </c>
      <c r="R39" s="264"/>
      <c r="S39" s="264"/>
      <c r="T39" s="264"/>
      <c r="U39" s="278"/>
    </row>
    <row r="44" spans="1:21" x14ac:dyDescent="0.25">
      <c r="C44" s="463"/>
    </row>
    <row r="45" spans="1:21" x14ac:dyDescent="0.25">
      <c r="C45" s="463"/>
    </row>
    <row r="46" spans="1:21" x14ac:dyDescent="0.25">
      <c r="C46" s="463"/>
    </row>
    <row r="47" spans="1:21" x14ac:dyDescent="0.25">
      <c r="C47" s="463"/>
    </row>
    <row r="48" spans="1:21" x14ac:dyDescent="0.25">
      <c r="C48" s="463"/>
    </row>
    <row r="49" spans="3:3" x14ac:dyDescent="0.25">
      <c r="C49" s="463"/>
    </row>
    <row r="59" spans="3:3" s="260" customFormat="1" ht="12" x14ac:dyDescent="0.25"/>
    <row r="60" spans="3:3" s="260" customFormat="1" ht="12" x14ac:dyDescent="0.25"/>
    <row r="73" s="260" customFormat="1" ht="12" x14ac:dyDescent="0.25"/>
    <row r="74" s="260"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1" t="s">
        <v>1645</v>
      </c>
      <c r="D1" s="284"/>
      <c r="E1" s="284"/>
      <c r="F1" s="284"/>
      <c r="H1" s="284" t="s">
        <v>1419</v>
      </c>
      <c r="J1" s="284"/>
      <c r="K1" s="284"/>
      <c r="L1" s="284"/>
      <c r="M1" s="284"/>
      <c r="N1" s="284"/>
      <c r="O1" s="284"/>
      <c r="P1" s="284"/>
      <c r="Q1" s="284"/>
      <c r="R1" s="284"/>
      <c r="S1" s="284"/>
      <c r="T1" s="284"/>
      <c r="U1" s="284"/>
      <c r="V1" s="284"/>
    </row>
    <row r="2" spans="1:22" s="365" customFormat="1" ht="18.75" x14ac:dyDescent="0.25">
      <c r="A2" s="365"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101</v>
      </c>
      <c r="S4" s="655" t="s">
        <v>102</v>
      </c>
      <c r="T4" s="655" t="s">
        <v>109</v>
      </c>
      <c r="U4" s="655" t="s">
        <v>108</v>
      </c>
      <c r="V4" s="652" t="s">
        <v>88</v>
      </c>
    </row>
    <row r="5" spans="1:22"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6"/>
      <c r="V5" s="653"/>
    </row>
    <row r="6" spans="1:22"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7"/>
      <c r="V6" s="654"/>
    </row>
    <row r="7" spans="1:22" s="365" customFormat="1" ht="15.75" x14ac:dyDescent="0.25">
      <c r="A7" s="440"/>
      <c r="B7" s="441"/>
      <c r="C7" s="442"/>
      <c r="D7" s="442"/>
      <c r="E7" s="442"/>
      <c r="F7" s="443"/>
      <c r="G7" s="442"/>
      <c r="H7" s="444"/>
      <c r="I7" s="444"/>
      <c r="J7" s="444"/>
      <c r="K7" s="444"/>
      <c r="L7" s="444"/>
      <c r="M7" s="444"/>
      <c r="N7" s="444"/>
      <c r="O7" s="444"/>
      <c r="P7" s="444"/>
      <c r="Q7" s="444"/>
      <c r="R7" s="445"/>
      <c r="S7" s="445"/>
      <c r="T7" s="445"/>
      <c r="U7" s="445"/>
      <c r="V7" s="446"/>
    </row>
    <row r="8" spans="1:22" ht="15.75" customHeight="1" x14ac:dyDescent="0.25">
      <c r="A8" s="680" t="s">
        <v>1420</v>
      </c>
      <c r="B8" s="677" t="s">
        <v>1421</v>
      </c>
      <c r="C8" s="326"/>
      <c r="D8" s="326"/>
      <c r="E8" s="326"/>
      <c r="F8" s="326"/>
      <c r="G8" s="326"/>
      <c r="H8" s="355"/>
      <c r="I8" s="356"/>
      <c r="J8" s="355"/>
      <c r="K8" s="356"/>
      <c r="L8" s="355"/>
      <c r="M8" s="356"/>
      <c r="N8" s="355"/>
      <c r="O8" s="356"/>
      <c r="P8" s="399">
        <f t="shared" ref="P8:Q8" si="0">H8+J8+L8+N8</f>
        <v>0</v>
      </c>
      <c r="Q8" s="400">
        <f t="shared" si="0"/>
        <v>0</v>
      </c>
      <c r="R8" s="326"/>
      <c r="S8" s="326"/>
      <c r="T8" s="326"/>
      <c r="U8" s="326"/>
      <c r="V8" s="326"/>
    </row>
    <row r="9" spans="1:22" ht="15.75" x14ac:dyDescent="0.25">
      <c r="A9" s="680"/>
      <c r="B9" s="678"/>
      <c r="C9" s="326"/>
      <c r="D9" s="326"/>
      <c r="E9" s="326"/>
      <c r="F9" s="326"/>
      <c r="G9" s="326"/>
      <c r="H9" s="355"/>
      <c r="I9" s="356"/>
      <c r="J9" s="355"/>
      <c r="K9" s="356"/>
      <c r="L9" s="355"/>
      <c r="M9" s="356"/>
      <c r="N9" s="355"/>
      <c r="O9" s="356"/>
      <c r="P9" s="399">
        <f t="shared" ref="P9:P20" si="1">H9+J9+L9+N9</f>
        <v>0</v>
      </c>
      <c r="Q9" s="400">
        <f t="shared" ref="Q9:Q20" si="2">I9+K9+M9+O9</f>
        <v>0</v>
      </c>
      <c r="R9" s="326"/>
      <c r="S9" s="326"/>
      <c r="T9" s="326"/>
      <c r="U9" s="326"/>
      <c r="V9" s="326"/>
    </row>
    <row r="10" spans="1:22" s="365" customFormat="1" ht="15.75" x14ac:dyDescent="0.25">
      <c r="A10" s="680"/>
      <c r="B10" s="678"/>
      <c r="C10" s="326"/>
      <c r="D10" s="326"/>
      <c r="E10" s="326"/>
      <c r="F10" s="326"/>
      <c r="G10" s="326"/>
      <c r="H10" s="355"/>
      <c r="I10" s="356"/>
      <c r="J10" s="355"/>
      <c r="K10" s="356"/>
      <c r="L10" s="355"/>
      <c r="M10" s="356"/>
      <c r="N10" s="355"/>
      <c r="O10" s="356"/>
      <c r="P10" s="399">
        <f t="shared" ref="P10:P15" si="3">H10+J10+L10+N10</f>
        <v>0</v>
      </c>
      <c r="Q10" s="400">
        <f t="shared" ref="Q10:Q15" si="4">I10+K10+M10+O10</f>
        <v>0</v>
      </c>
      <c r="R10" s="326"/>
      <c r="S10" s="326"/>
      <c r="T10" s="326"/>
      <c r="U10" s="326"/>
      <c r="V10" s="326"/>
    </row>
    <row r="11" spans="1:22" s="365" customFormat="1" ht="15.75" x14ac:dyDescent="0.25">
      <c r="A11" s="680"/>
      <c r="B11" s="678"/>
      <c r="C11" s="326"/>
      <c r="D11" s="326"/>
      <c r="E11" s="326"/>
      <c r="F11" s="326"/>
      <c r="G11" s="326"/>
      <c r="H11" s="355"/>
      <c r="I11" s="356"/>
      <c r="J11" s="355"/>
      <c r="K11" s="356"/>
      <c r="L11" s="355"/>
      <c r="M11" s="356"/>
      <c r="N11" s="355"/>
      <c r="O11" s="356"/>
      <c r="P11" s="399">
        <f t="shared" si="3"/>
        <v>0</v>
      </c>
      <c r="Q11" s="400">
        <f t="shared" si="4"/>
        <v>0</v>
      </c>
      <c r="R11" s="326"/>
      <c r="S11" s="326"/>
      <c r="T11" s="326"/>
      <c r="U11" s="326"/>
      <c r="V11" s="326"/>
    </row>
    <row r="12" spans="1:22" s="365" customFormat="1" ht="15.75" x14ac:dyDescent="0.25">
      <c r="A12" s="680"/>
      <c r="B12" s="678"/>
      <c r="C12" s="326"/>
      <c r="D12" s="326"/>
      <c r="E12" s="326"/>
      <c r="F12" s="326"/>
      <c r="G12" s="326"/>
      <c r="H12" s="355"/>
      <c r="I12" s="356"/>
      <c r="J12" s="355"/>
      <c r="K12" s="356"/>
      <c r="L12" s="355"/>
      <c r="M12" s="356"/>
      <c r="N12" s="355"/>
      <c r="O12" s="356"/>
      <c r="P12" s="399">
        <f t="shared" si="3"/>
        <v>0</v>
      </c>
      <c r="Q12" s="400">
        <f t="shared" si="4"/>
        <v>0</v>
      </c>
      <c r="R12" s="326"/>
      <c r="S12" s="326"/>
      <c r="T12" s="326"/>
      <c r="U12" s="326"/>
      <c r="V12" s="326"/>
    </row>
    <row r="13" spans="1:22" s="365" customFormat="1" ht="15.75" x14ac:dyDescent="0.25">
      <c r="A13" s="680"/>
      <c r="B13" s="678"/>
      <c r="C13" s="326"/>
      <c r="D13" s="326"/>
      <c r="E13" s="326"/>
      <c r="F13" s="326"/>
      <c r="G13" s="326"/>
      <c r="H13" s="355"/>
      <c r="I13" s="356"/>
      <c r="J13" s="355"/>
      <c r="K13" s="356"/>
      <c r="L13" s="355"/>
      <c r="M13" s="356"/>
      <c r="N13" s="355"/>
      <c r="O13" s="356"/>
      <c r="P13" s="399">
        <f t="shared" ref="P13:P14" si="5">H13+J13+L13+N13</f>
        <v>0</v>
      </c>
      <c r="Q13" s="400">
        <f t="shared" ref="Q13:Q14" si="6">I13+K13+M13+O13</f>
        <v>0</v>
      </c>
      <c r="R13" s="326"/>
      <c r="S13" s="326"/>
      <c r="T13" s="326"/>
      <c r="U13" s="326"/>
      <c r="V13" s="326"/>
    </row>
    <row r="14" spans="1:22" s="365" customFormat="1" ht="15.75" x14ac:dyDescent="0.25">
      <c r="A14" s="680"/>
      <c r="B14" s="678"/>
      <c r="C14" s="326"/>
      <c r="D14" s="326"/>
      <c r="E14" s="326"/>
      <c r="F14" s="326"/>
      <c r="G14" s="326"/>
      <c r="H14" s="355"/>
      <c r="I14" s="356"/>
      <c r="J14" s="355"/>
      <c r="K14" s="356"/>
      <c r="L14" s="355"/>
      <c r="M14" s="356"/>
      <c r="N14" s="355"/>
      <c r="O14" s="356"/>
      <c r="P14" s="399">
        <f t="shared" si="5"/>
        <v>0</v>
      </c>
      <c r="Q14" s="400">
        <f t="shared" si="6"/>
        <v>0</v>
      </c>
      <c r="R14" s="326"/>
      <c r="S14" s="326"/>
      <c r="T14" s="326"/>
      <c r="U14" s="326"/>
      <c r="V14" s="326"/>
    </row>
    <row r="15" spans="1:22" ht="15.75" x14ac:dyDescent="0.25">
      <c r="A15" s="680"/>
      <c r="B15" s="678"/>
      <c r="C15" s="326"/>
      <c r="D15" s="326"/>
      <c r="E15" s="326"/>
      <c r="F15" s="326"/>
      <c r="G15" s="326"/>
      <c r="H15" s="355"/>
      <c r="I15" s="356"/>
      <c r="J15" s="355"/>
      <c r="K15" s="356"/>
      <c r="L15" s="355"/>
      <c r="M15" s="356"/>
      <c r="N15" s="355"/>
      <c r="O15" s="356"/>
      <c r="P15" s="399">
        <f t="shared" si="3"/>
        <v>0</v>
      </c>
      <c r="Q15" s="400">
        <f t="shared" si="4"/>
        <v>0</v>
      </c>
      <c r="R15" s="326"/>
      <c r="S15" s="326"/>
      <c r="T15" s="326"/>
      <c r="U15" s="326"/>
      <c r="V15" s="326"/>
    </row>
    <row r="16" spans="1:22" ht="15.75" x14ac:dyDescent="0.25">
      <c r="A16" s="680"/>
      <c r="B16" s="678"/>
      <c r="C16" s="326"/>
      <c r="D16" s="326"/>
      <c r="E16" s="326"/>
      <c r="F16" s="326"/>
      <c r="G16" s="326"/>
      <c r="H16" s="355"/>
      <c r="I16" s="356"/>
      <c r="J16" s="355"/>
      <c r="K16" s="356"/>
      <c r="L16" s="355"/>
      <c r="M16" s="356"/>
      <c r="N16" s="355"/>
      <c r="O16" s="356"/>
      <c r="P16" s="399">
        <f t="shared" si="1"/>
        <v>0</v>
      </c>
      <c r="Q16" s="400">
        <f t="shared" si="2"/>
        <v>0</v>
      </c>
      <c r="R16" s="326"/>
      <c r="S16" s="326"/>
      <c r="T16" s="326"/>
      <c r="U16" s="326"/>
      <c r="V16" s="326"/>
    </row>
    <row r="17" spans="1:22" ht="15.75" x14ac:dyDescent="0.25">
      <c r="A17" s="680"/>
      <c r="B17" s="678"/>
      <c r="C17" s="326"/>
      <c r="D17" s="326"/>
      <c r="E17" s="326"/>
      <c r="F17" s="326"/>
      <c r="G17" s="326"/>
      <c r="H17" s="355"/>
      <c r="I17" s="356"/>
      <c r="J17" s="355"/>
      <c r="K17" s="356"/>
      <c r="L17" s="355"/>
      <c r="M17" s="356"/>
      <c r="N17" s="355"/>
      <c r="O17" s="356"/>
      <c r="P17" s="399">
        <f t="shared" si="1"/>
        <v>0</v>
      </c>
      <c r="Q17" s="400">
        <f t="shared" si="2"/>
        <v>0</v>
      </c>
      <c r="R17" s="326"/>
      <c r="S17" s="326"/>
      <c r="T17" s="326"/>
      <c r="U17" s="326"/>
      <c r="V17" s="326"/>
    </row>
    <row r="18" spans="1:22" ht="15.75" x14ac:dyDescent="0.25">
      <c r="A18" s="680"/>
      <c r="B18" s="678"/>
      <c r="C18" s="326"/>
      <c r="D18" s="326"/>
      <c r="E18" s="326"/>
      <c r="F18" s="326"/>
      <c r="G18" s="326"/>
      <c r="H18" s="355"/>
      <c r="I18" s="356"/>
      <c r="J18" s="355"/>
      <c r="K18" s="356"/>
      <c r="L18" s="355"/>
      <c r="M18" s="356"/>
      <c r="N18" s="355"/>
      <c r="O18" s="356"/>
      <c r="P18" s="399">
        <f t="shared" si="1"/>
        <v>0</v>
      </c>
      <c r="Q18" s="400">
        <f t="shared" si="2"/>
        <v>0</v>
      </c>
      <c r="R18" s="326"/>
      <c r="S18" s="326"/>
      <c r="T18" s="326"/>
      <c r="U18" s="326"/>
      <c r="V18" s="326"/>
    </row>
    <row r="19" spans="1:22" ht="15.75" x14ac:dyDescent="0.25">
      <c r="A19" s="680"/>
      <c r="B19" s="678"/>
      <c r="C19" s="326"/>
      <c r="D19" s="326"/>
      <c r="E19" s="326"/>
      <c r="F19" s="326"/>
      <c r="G19" s="326"/>
      <c r="H19" s="355"/>
      <c r="I19" s="356"/>
      <c r="J19" s="355"/>
      <c r="K19" s="356"/>
      <c r="L19" s="355"/>
      <c r="M19" s="356"/>
      <c r="N19" s="355"/>
      <c r="O19" s="356"/>
      <c r="P19" s="399">
        <f t="shared" si="1"/>
        <v>0</v>
      </c>
      <c r="Q19" s="400">
        <f t="shared" si="2"/>
        <v>0</v>
      </c>
      <c r="R19" s="326"/>
      <c r="S19" s="326"/>
      <c r="T19" s="326"/>
      <c r="U19" s="326"/>
      <c r="V19" s="326"/>
    </row>
    <row r="20" spans="1:22" ht="15.75" x14ac:dyDescent="0.25">
      <c r="A20" s="680"/>
      <c r="B20" s="679"/>
      <c r="C20" s="326"/>
      <c r="D20" s="326"/>
      <c r="E20" s="326"/>
      <c r="F20" s="326"/>
      <c r="G20" s="326"/>
      <c r="H20" s="355"/>
      <c r="I20" s="356"/>
      <c r="J20" s="355"/>
      <c r="K20" s="356"/>
      <c r="L20" s="355"/>
      <c r="M20" s="356"/>
      <c r="N20" s="355"/>
      <c r="O20" s="356"/>
      <c r="P20" s="399">
        <f t="shared" si="1"/>
        <v>0</v>
      </c>
      <c r="Q20" s="400">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3"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2" t="s">
        <v>1646</v>
      </c>
      <c r="D1" s="512"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700" t="s">
        <v>1352</v>
      </c>
      <c r="B4" s="700"/>
      <c r="C4" s="700"/>
      <c r="D4" s="700"/>
      <c r="E4" s="700"/>
      <c r="F4" s="700"/>
      <c r="G4" s="700"/>
      <c r="H4" s="700"/>
      <c r="I4" s="700"/>
      <c r="J4" s="700"/>
      <c r="K4" s="700"/>
      <c r="L4" s="700"/>
      <c r="M4" s="700"/>
      <c r="N4" s="700"/>
      <c r="O4" s="700"/>
      <c r="P4" s="700"/>
      <c r="Q4" s="700"/>
      <c r="R4" s="700"/>
      <c r="S4" s="700"/>
      <c r="T4" s="700"/>
      <c r="U4" s="700"/>
      <c r="V4" s="700"/>
    </row>
    <row r="5" spans="1:22" ht="14.45" customHeight="1" x14ac:dyDescent="0.25">
      <c r="A5" s="656" t="s">
        <v>96</v>
      </c>
      <c r="B5" s="655" t="s">
        <v>110</v>
      </c>
      <c r="C5" s="658" t="s">
        <v>1537</v>
      </c>
      <c r="D5" s="658" t="s">
        <v>1538</v>
      </c>
      <c r="E5" s="658" t="s">
        <v>86</v>
      </c>
      <c r="F5" s="658" t="s">
        <v>391</v>
      </c>
      <c r="G5" s="658" t="s">
        <v>87</v>
      </c>
      <c r="H5" s="661" t="s">
        <v>99</v>
      </c>
      <c r="I5" s="667"/>
      <c r="J5" s="667"/>
      <c r="K5" s="667"/>
      <c r="L5" s="667"/>
      <c r="M5" s="667"/>
      <c r="N5" s="667"/>
      <c r="O5" s="662"/>
      <c r="P5" s="663" t="s">
        <v>100</v>
      </c>
      <c r="Q5" s="664"/>
      <c r="R5" s="655" t="s">
        <v>101</v>
      </c>
      <c r="S5" s="655" t="s">
        <v>102</v>
      </c>
      <c r="T5" s="655" t="s">
        <v>109</v>
      </c>
      <c r="U5" s="655" t="s">
        <v>108</v>
      </c>
      <c r="V5" s="652" t="s">
        <v>88</v>
      </c>
    </row>
    <row r="6" spans="1:22" ht="14.45" customHeight="1" x14ac:dyDescent="0.25">
      <c r="A6" s="656"/>
      <c r="B6" s="656"/>
      <c r="C6" s="659"/>
      <c r="D6" s="659"/>
      <c r="E6" s="659"/>
      <c r="F6" s="659"/>
      <c r="G6" s="659"/>
      <c r="H6" s="661" t="s">
        <v>103</v>
      </c>
      <c r="I6" s="662"/>
      <c r="J6" s="661" t="s">
        <v>104</v>
      </c>
      <c r="K6" s="662"/>
      <c r="L6" s="661" t="s">
        <v>105</v>
      </c>
      <c r="M6" s="662"/>
      <c r="N6" s="661" t="s">
        <v>106</v>
      </c>
      <c r="O6" s="662"/>
      <c r="P6" s="665"/>
      <c r="Q6" s="666"/>
      <c r="R6" s="656"/>
      <c r="S6" s="656"/>
      <c r="T6" s="656"/>
      <c r="U6" s="656"/>
      <c r="V6" s="653"/>
    </row>
    <row r="7" spans="1:22" ht="25.5" x14ac:dyDescent="0.25">
      <c r="A7" s="657"/>
      <c r="B7" s="657"/>
      <c r="C7" s="660"/>
      <c r="D7" s="660"/>
      <c r="E7" s="660"/>
      <c r="F7" s="660"/>
      <c r="G7" s="660"/>
      <c r="H7" s="439" t="s">
        <v>107</v>
      </c>
      <c r="I7" s="439" t="s">
        <v>12</v>
      </c>
      <c r="J7" s="439" t="s">
        <v>107</v>
      </c>
      <c r="K7" s="439" t="s">
        <v>12</v>
      </c>
      <c r="L7" s="439" t="s">
        <v>107</v>
      </c>
      <c r="M7" s="439" t="s">
        <v>12</v>
      </c>
      <c r="N7" s="439" t="s">
        <v>107</v>
      </c>
      <c r="O7" s="439" t="s">
        <v>12</v>
      </c>
      <c r="P7" s="439" t="s">
        <v>107</v>
      </c>
      <c r="Q7" s="439" t="s">
        <v>12</v>
      </c>
      <c r="R7" s="657"/>
      <c r="S7" s="657"/>
      <c r="T7" s="657"/>
      <c r="U7" s="657"/>
      <c r="V7" s="654"/>
    </row>
    <row r="8" spans="1:22" ht="15.6" customHeight="1" x14ac:dyDescent="0.25">
      <c r="A8" s="440"/>
      <c r="B8" s="441"/>
      <c r="C8" s="442"/>
      <c r="D8" s="442"/>
      <c r="E8" s="442"/>
      <c r="F8" s="443"/>
      <c r="G8" s="442"/>
      <c r="H8" s="444"/>
      <c r="I8" s="444"/>
      <c r="J8" s="444"/>
      <c r="K8" s="444"/>
      <c r="L8" s="444"/>
      <c r="M8" s="444"/>
      <c r="N8" s="444"/>
      <c r="O8" s="444"/>
      <c r="P8" s="444"/>
      <c r="Q8" s="444"/>
      <c r="R8" s="445"/>
      <c r="S8" s="445"/>
      <c r="T8" s="445"/>
      <c r="U8" s="445"/>
      <c r="V8" s="446"/>
    </row>
    <row r="9" spans="1:22" ht="15.75" x14ac:dyDescent="0.25">
      <c r="A9" s="701" t="s">
        <v>1423</v>
      </c>
      <c r="B9" s="668" t="s">
        <v>1424</v>
      </c>
      <c r="C9" s="326"/>
      <c r="D9" s="326"/>
      <c r="E9" s="326"/>
      <c r="F9" s="326"/>
      <c r="G9" s="326"/>
      <c r="H9" s="352"/>
      <c r="I9" s="354"/>
      <c r="J9" s="352"/>
      <c r="K9" s="354"/>
      <c r="L9" s="352"/>
      <c r="M9" s="354"/>
      <c r="N9" s="352"/>
      <c r="O9" s="354"/>
      <c r="P9" s="402">
        <f t="shared" ref="P9:Q20" si="0">H9+J9+L9+N9</f>
        <v>0</v>
      </c>
      <c r="Q9" s="400">
        <f t="shared" si="0"/>
        <v>0</v>
      </c>
      <c r="R9" s="326"/>
      <c r="S9" s="326"/>
      <c r="T9" s="326"/>
      <c r="U9" s="326"/>
      <c r="V9" s="326"/>
    </row>
    <row r="10" spans="1:22" ht="15.75" x14ac:dyDescent="0.25">
      <c r="A10" s="702"/>
      <c r="B10" s="669"/>
      <c r="C10" s="326"/>
      <c r="D10" s="326"/>
      <c r="E10" s="326"/>
      <c r="F10" s="326"/>
      <c r="G10" s="326"/>
      <c r="H10" s="352"/>
      <c r="I10" s="354"/>
      <c r="J10" s="352"/>
      <c r="K10" s="354"/>
      <c r="L10" s="352"/>
      <c r="M10" s="354"/>
      <c r="N10" s="352"/>
      <c r="O10" s="354"/>
      <c r="P10" s="402">
        <f t="shared" si="0"/>
        <v>0</v>
      </c>
      <c r="Q10" s="400">
        <f t="shared" si="0"/>
        <v>0</v>
      </c>
      <c r="R10" s="326"/>
      <c r="S10" s="326"/>
      <c r="T10" s="326"/>
      <c r="U10" s="326"/>
      <c r="V10" s="326"/>
    </row>
    <row r="11" spans="1:22" ht="15.75" x14ac:dyDescent="0.25">
      <c r="A11" s="702"/>
      <c r="B11" s="669"/>
      <c r="C11" s="326"/>
      <c r="D11" s="326"/>
      <c r="E11" s="326"/>
      <c r="F11" s="326"/>
      <c r="G11" s="326"/>
      <c r="H11" s="352"/>
      <c r="I11" s="354"/>
      <c r="J11" s="352"/>
      <c r="K11" s="354"/>
      <c r="L11" s="352"/>
      <c r="M11" s="354"/>
      <c r="N11" s="352"/>
      <c r="O11" s="354"/>
      <c r="P11" s="402">
        <f t="shared" si="0"/>
        <v>0</v>
      </c>
      <c r="Q11" s="400">
        <f t="shared" si="0"/>
        <v>0</v>
      </c>
      <c r="R11" s="326"/>
      <c r="S11" s="326"/>
      <c r="T11" s="326"/>
      <c r="U11" s="326"/>
      <c r="V11" s="326"/>
    </row>
    <row r="12" spans="1:22" ht="15.75" x14ac:dyDescent="0.25">
      <c r="A12" s="702"/>
      <c r="B12" s="669"/>
      <c r="C12" s="326"/>
      <c r="D12" s="326"/>
      <c r="E12" s="326"/>
      <c r="F12" s="326"/>
      <c r="G12" s="326"/>
      <c r="H12" s="352"/>
      <c r="I12" s="354"/>
      <c r="J12" s="352"/>
      <c r="K12" s="354"/>
      <c r="L12" s="352"/>
      <c r="M12" s="354"/>
      <c r="N12" s="352"/>
      <c r="O12" s="354"/>
      <c r="P12" s="402">
        <f t="shared" si="0"/>
        <v>0</v>
      </c>
      <c r="Q12" s="400">
        <f t="shared" si="0"/>
        <v>0</v>
      </c>
      <c r="R12" s="326"/>
      <c r="S12" s="326"/>
      <c r="T12" s="326"/>
      <c r="U12" s="326"/>
      <c r="V12" s="72"/>
    </row>
    <row r="13" spans="1:22" ht="15.75" x14ac:dyDescent="0.25">
      <c r="A13" s="702"/>
      <c r="B13" s="669"/>
      <c r="C13" s="326"/>
      <c r="D13" s="326"/>
      <c r="E13" s="326"/>
      <c r="F13" s="326"/>
      <c r="G13" s="277"/>
      <c r="H13" s="357"/>
      <c r="I13" s="354"/>
      <c r="J13" s="357"/>
      <c r="K13" s="354"/>
      <c r="L13" s="357"/>
      <c r="M13" s="354"/>
      <c r="N13" s="357"/>
      <c r="O13" s="354"/>
      <c r="P13" s="402">
        <f t="shared" si="0"/>
        <v>0</v>
      </c>
      <c r="Q13" s="400">
        <f t="shared" si="0"/>
        <v>0</v>
      </c>
      <c r="R13" s="326"/>
      <c r="S13" s="326"/>
      <c r="T13" s="326"/>
      <c r="U13" s="326"/>
      <c r="V13" s="277"/>
    </row>
    <row r="14" spans="1:22" ht="15.75" x14ac:dyDescent="0.25">
      <c r="A14" s="702"/>
      <c r="B14" s="669"/>
      <c r="C14" s="326"/>
      <c r="D14" s="326"/>
      <c r="E14" s="326"/>
      <c r="F14" s="326"/>
      <c r="G14" s="326"/>
      <c r="H14" s="352"/>
      <c r="I14" s="354"/>
      <c r="J14" s="352"/>
      <c r="K14" s="354"/>
      <c r="L14" s="352"/>
      <c r="M14" s="354"/>
      <c r="N14" s="352"/>
      <c r="O14" s="354"/>
      <c r="P14" s="402">
        <f t="shared" si="0"/>
        <v>0</v>
      </c>
      <c r="Q14" s="400">
        <f t="shared" si="0"/>
        <v>0</v>
      </c>
      <c r="R14" s="326"/>
      <c r="S14" s="326"/>
      <c r="T14" s="326"/>
      <c r="U14" s="326"/>
      <c r="V14" s="326"/>
    </row>
    <row r="15" spans="1:22" ht="15.75" x14ac:dyDescent="0.25">
      <c r="A15" s="702"/>
      <c r="B15" s="669"/>
      <c r="C15" s="326"/>
      <c r="D15" s="326"/>
      <c r="E15" s="326"/>
      <c r="F15" s="326"/>
      <c r="G15" s="73"/>
      <c r="H15" s="352"/>
      <c r="I15" s="354"/>
      <c r="J15" s="352"/>
      <c r="K15" s="354"/>
      <c r="L15" s="352"/>
      <c r="M15" s="354"/>
      <c r="N15" s="352"/>
      <c r="O15" s="354"/>
      <c r="P15" s="402">
        <f t="shared" si="0"/>
        <v>0</v>
      </c>
      <c r="Q15" s="400">
        <f t="shared" si="0"/>
        <v>0</v>
      </c>
      <c r="R15" s="326"/>
      <c r="S15" s="326"/>
      <c r="T15" s="326"/>
      <c r="U15" s="326"/>
      <c r="V15" s="326"/>
    </row>
    <row r="16" spans="1:22" ht="15.75" x14ac:dyDescent="0.25">
      <c r="A16" s="702"/>
      <c r="B16" s="669"/>
      <c r="C16" s="326"/>
      <c r="D16" s="326"/>
      <c r="E16" s="326"/>
      <c r="F16" s="326"/>
      <c r="G16" s="326"/>
      <c r="H16" s="352"/>
      <c r="I16" s="354"/>
      <c r="J16" s="352"/>
      <c r="K16" s="354"/>
      <c r="L16" s="352"/>
      <c r="M16" s="354"/>
      <c r="N16" s="352"/>
      <c r="O16" s="354"/>
      <c r="P16" s="402">
        <f t="shared" si="0"/>
        <v>0</v>
      </c>
      <c r="Q16" s="400">
        <f t="shared" si="0"/>
        <v>0</v>
      </c>
      <c r="R16" s="326"/>
      <c r="S16" s="326"/>
      <c r="T16" s="326"/>
      <c r="U16" s="326"/>
      <c r="V16" s="326"/>
    </row>
    <row r="17" spans="1:22" ht="15.75" x14ac:dyDescent="0.25">
      <c r="A17" s="702"/>
      <c r="B17" s="669"/>
      <c r="C17" s="326"/>
      <c r="D17" s="326"/>
      <c r="E17" s="326"/>
      <c r="F17" s="326"/>
      <c r="G17" s="326"/>
      <c r="H17" s="357"/>
      <c r="I17" s="354"/>
      <c r="J17" s="357"/>
      <c r="K17" s="354"/>
      <c r="L17" s="357"/>
      <c r="M17" s="354"/>
      <c r="N17" s="357"/>
      <c r="O17" s="354"/>
      <c r="P17" s="402">
        <f t="shared" si="0"/>
        <v>0</v>
      </c>
      <c r="Q17" s="400">
        <f t="shared" si="0"/>
        <v>0</v>
      </c>
      <c r="R17" s="352"/>
      <c r="S17" s="352"/>
      <c r="T17" s="352"/>
      <c r="U17" s="352"/>
      <c r="V17" s="326"/>
    </row>
    <row r="18" spans="1:22" ht="15.75" x14ac:dyDescent="0.25">
      <c r="A18" s="702"/>
      <c r="B18" s="669"/>
      <c r="C18" s="326"/>
      <c r="D18" s="326"/>
      <c r="E18" s="326"/>
      <c r="F18" s="326"/>
      <c r="G18" s="326"/>
      <c r="H18" s="352"/>
      <c r="I18" s="354"/>
      <c r="J18" s="352"/>
      <c r="K18" s="354"/>
      <c r="L18" s="352"/>
      <c r="M18" s="354"/>
      <c r="N18" s="352"/>
      <c r="O18" s="354"/>
      <c r="P18" s="403">
        <f t="shared" si="0"/>
        <v>0</v>
      </c>
      <c r="Q18" s="404">
        <f t="shared" si="0"/>
        <v>0</v>
      </c>
      <c r="R18" s="326"/>
      <c r="S18" s="326"/>
      <c r="T18" s="326"/>
      <c r="U18" s="326"/>
      <c r="V18" s="326"/>
    </row>
    <row r="19" spans="1:22" ht="15.75" x14ac:dyDescent="0.25">
      <c r="A19" s="702"/>
      <c r="B19" s="669"/>
      <c r="C19" s="326"/>
      <c r="D19" s="326"/>
      <c r="E19" s="326"/>
      <c r="F19" s="326"/>
      <c r="G19" s="326"/>
      <c r="H19" s="352"/>
      <c r="I19" s="354"/>
      <c r="J19" s="352"/>
      <c r="K19" s="354"/>
      <c r="L19" s="352"/>
      <c r="M19" s="354"/>
      <c r="N19" s="352"/>
      <c r="O19" s="354"/>
      <c r="P19" s="403">
        <f t="shared" si="0"/>
        <v>0</v>
      </c>
      <c r="Q19" s="404">
        <f t="shared" si="0"/>
        <v>0</v>
      </c>
      <c r="R19" s="326"/>
      <c r="S19" s="326"/>
      <c r="T19" s="326"/>
      <c r="U19" s="326"/>
      <c r="V19" s="366"/>
    </row>
    <row r="20" spans="1:22" ht="15.75" x14ac:dyDescent="0.25">
      <c r="A20" s="703"/>
      <c r="B20" s="670"/>
      <c r="C20" s="326"/>
      <c r="D20" s="326"/>
      <c r="E20" s="326"/>
      <c r="F20" s="326"/>
      <c r="G20" s="326"/>
      <c r="H20" s="352"/>
      <c r="I20" s="354"/>
      <c r="J20" s="352"/>
      <c r="K20" s="354"/>
      <c r="L20" s="352"/>
      <c r="M20" s="354"/>
      <c r="N20" s="352"/>
      <c r="O20" s="354"/>
      <c r="P20" s="402">
        <f t="shared" si="0"/>
        <v>0</v>
      </c>
      <c r="Q20" s="400">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3"/>
    </row>
    <row r="24" spans="1:22" x14ac:dyDescent="0.25">
      <c r="C24" s="463"/>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3"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708" t="s">
        <v>1344</v>
      </c>
      <c r="B1" s="708"/>
      <c r="C1" s="708"/>
      <c r="D1" s="708"/>
      <c r="E1" s="708"/>
      <c r="F1" s="708"/>
      <c r="G1" s="708"/>
      <c r="H1" s="708"/>
      <c r="I1" s="708"/>
      <c r="J1" s="708"/>
      <c r="K1" s="708"/>
      <c r="L1" s="708"/>
      <c r="M1" s="708"/>
      <c r="N1" s="708"/>
      <c r="O1" s="708"/>
      <c r="P1" s="708"/>
      <c r="Q1" s="708"/>
      <c r="R1" s="708"/>
      <c r="S1" s="708"/>
      <c r="T1" s="708"/>
      <c r="U1" s="708"/>
      <c r="V1" s="512" t="s">
        <v>1691</v>
      </c>
      <c r="W1" s="512" t="s">
        <v>1692</v>
      </c>
      <c r="X1" s="512" t="s">
        <v>1693</v>
      </c>
      <c r="Y1" s="512" t="s">
        <v>1694</v>
      </c>
      <c r="Z1" s="512" t="s">
        <v>1695</v>
      </c>
      <c r="AA1" s="512" t="s">
        <v>1696</v>
      </c>
      <c r="AB1" s="512" t="s">
        <v>1697</v>
      </c>
    </row>
    <row r="2" spans="1:28" x14ac:dyDescent="0.25">
      <c r="A2" s="709" t="s">
        <v>1425</v>
      </c>
      <c r="B2" s="709"/>
      <c r="C2" s="709"/>
      <c r="D2" s="709"/>
      <c r="E2" s="709"/>
      <c r="F2" s="709"/>
      <c r="G2" s="709"/>
      <c r="H2" s="709"/>
      <c r="I2" s="709"/>
      <c r="J2" s="709"/>
      <c r="K2" s="709"/>
      <c r="L2" s="709"/>
      <c r="M2" s="709"/>
      <c r="N2" s="709"/>
      <c r="O2" s="709"/>
      <c r="P2" s="709"/>
      <c r="Q2" s="709"/>
      <c r="R2" s="709"/>
      <c r="S2" s="709"/>
      <c r="T2" s="709"/>
      <c r="U2" s="709"/>
    </row>
    <row r="3" spans="1:28" ht="13.5" customHeight="1" x14ac:dyDescent="0.25">
      <c r="A3" s="313" t="s">
        <v>1426</v>
      </c>
      <c r="B3" s="314"/>
      <c r="C3" s="314"/>
      <c r="D3" s="314"/>
      <c r="E3" s="314"/>
      <c r="F3" s="314"/>
      <c r="G3" s="314"/>
      <c r="H3" s="314"/>
      <c r="I3" s="314"/>
      <c r="J3" s="314"/>
      <c r="K3" s="314"/>
      <c r="L3" s="314"/>
      <c r="M3" s="515" t="s">
        <v>1648</v>
      </c>
      <c r="N3" s="515" t="s">
        <v>1649</v>
      </c>
      <c r="O3" s="515" t="s">
        <v>1650</v>
      </c>
      <c r="P3" s="515" t="s">
        <v>1651</v>
      </c>
      <c r="Q3" s="314"/>
      <c r="R3" s="314"/>
      <c r="S3" s="314"/>
      <c r="T3" s="314"/>
      <c r="U3" s="314"/>
    </row>
    <row r="4" spans="1:28" ht="15" customHeight="1" x14ac:dyDescent="0.25">
      <c r="A4" s="656" t="s">
        <v>96</v>
      </c>
      <c r="B4" s="655" t="s">
        <v>110</v>
      </c>
      <c r="C4" s="658" t="s">
        <v>1537</v>
      </c>
      <c r="D4" s="658" t="s">
        <v>1538</v>
      </c>
      <c r="E4" s="658" t="s">
        <v>86</v>
      </c>
      <c r="F4" s="658" t="s">
        <v>391</v>
      </c>
      <c r="G4" s="658" t="s">
        <v>87</v>
      </c>
      <c r="H4" s="661" t="s">
        <v>99</v>
      </c>
      <c r="I4" s="667"/>
      <c r="J4" s="667"/>
      <c r="K4" s="667"/>
      <c r="L4" s="667"/>
      <c r="M4" s="667"/>
      <c r="N4" s="667"/>
      <c r="O4" s="662"/>
      <c r="P4" s="663" t="s">
        <v>100</v>
      </c>
      <c r="Q4" s="664"/>
      <c r="R4" s="655" t="s">
        <v>102</v>
      </c>
      <c r="S4" s="655" t="s">
        <v>109</v>
      </c>
      <c r="T4" s="655" t="s">
        <v>108</v>
      </c>
      <c r="U4" s="652" t="s">
        <v>88</v>
      </c>
    </row>
    <row r="5" spans="1:28" ht="15" customHeight="1" x14ac:dyDescent="0.25">
      <c r="A5" s="656"/>
      <c r="B5" s="656"/>
      <c r="C5" s="659"/>
      <c r="D5" s="659"/>
      <c r="E5" s="659"/>
      <c r="F5" s="659"/>
      <c r="G5" s="659"/>
      <c r="H5" s="661" t="s">
        <v>103</v>
      </c>
      <c r="I5" s="662"/>
      <c r="J5" s="661" t="s">
        <v>104</v>
      </c>
      <c r="K5" s="662"/>
      <c r="L5" s="661" t="s">
        <v>105</v>
      </c>
      <c r="M5" s="662"/>
      <c r="N5" s="661" t="s">
        <v>106</v>
      </c>
      <c r="O5" s="662"/>
      <c r="P5" s="665"/>
      <c r="Q5" s="666"/>
      <c r="R5" s="656"/>
      <c r="S5" s="656"/>
      <c r="T5" s="656"/>
      <c r="U5" s="653"/>
    </row>
    <row r="6" spans="1:28" ht="25.5" x14ac:dyDescent="0.25">
      <c r="A6" s="657"/>
      <c r="B6" s="657"/>
      <c r="C6" s="660"/>
      <c r="D6" s="660"/>
      <c r="E6" s="660"/>
      <c r="F6" s="660"/>
      <c r="G6" s="660"/>
      <c r="H6" s="439" t="s">
        <v>107</v>
      </c>
      <c r="I6" s="439" t="s">
        <v>12</v>
      </c>
      <c r="J6" s="439" t="s">
        <v>107</v>
      </c>
      <c r="K6" s="439" t="s">
        <v>12</v>
      </c>
      <c r="L6" s="439" t="s">
        <v>107</v>
      </c>
      <c r="M6" s="439" t="s">
        <v>12</v>
      </c>
      <c r="N6" s="439" t="s">
        <v>107</v>
      </c>
      <c r="O6" s="439" t="s">
        <v>12</v>
      </c>
      <c r="P6" s="439" t="s">
        <v>107</v>
      </c>
      <c r="Q6" s="439" t="s">
        <v>12</v>
      </c>
      <c r="R6" s="657"/>
      <c r="S6" s="657"/>
      <c r="T6" s="657"/>
      <c r="U6" s="654"/>
    </row>
    <row r="7" spans="1:28" ht="15.75" x14ac:dyDescent="0.25">
      <c r="A7" s="440"/>
      <c r="B7" s="441"/>
      <c r="C7" s="442"/>
      <c r="D7" s="442"/>
      <c r="E7" s="442"/>
      <c r="F7" s="443"/>
      <c r="G7" s="442"/>
      <c r="H7" s="444"/>
      <c r="I7" s="444"/>
      <c r="J7" s="444"/>
      <c r="K7" s="444"/>
      <c r="L7" s="444"/>
      <c r="M7" s="444"/>
      <c r="N7" s="444"/>
      <c r="O7" s="444"/>
      <c r="P7" s="444"/>
      <c r="Q7" s="444"/>
      <c r="R7" s="445"/>
      <c r="S7" s="445"/>
      <c r="T7" s="445"/>
      <c r="U7" s="446"/>
    </row>
    <row r="8" spans="1:28" ht="15.75" x14ac:dyDescent="0.25">
      <c r="A8" s="671" t="s">
        <v>1517</v>
      </c>
      <c r="B8" s="710" t="s">
        <v>1518</v>
      </c>
      <c r="C8" s="277"/>
      <c r="D8" s="277"/>
      <c r="E8" s="309"/>
      <c r="F8" s="309"/>
      <c r="G8" s="277"/>
      <c r="H8" s="362"/>
      <c r="I8" s="363"/>
      <c r="J8" s="277"/>
      <c r="K8" s="363"/>
      <c r="L8" s="277"/>
      <c r="M8" s="363"/>
      <c r="N8" s="277"/>
      <c r="O8" s="363"/>
      <c r="P8" s="399">
        <f t="shared" ref="P8:Q8" si="0">H8+J8+L8+N8</f>
        <v>0</v>
      </c>
      <c r="Q8" s="400">
        <f t="shared" si="0"/>
        <v>0</v>
      </c>
      <c r="R8" s="277"/>
      <c r="S8" s="277"/>
      <c r="T8" s="277"/>
      <c r="U8" s="277"/>
    </row>
    <row r="9" spans="1:28" s="365" customFormat="1" ht="15.75" x14ac:dyDescent="0.25">
      <c r="A9" s="672"/>
      <c r="B9" s="710"/>
      <c r="C9" s="277"/>
      <c r="D9" s="277"/>
      <c r="E9" s="309"/>
      <c r="F9" s="309"/>
      <c r="G9" s="277"/>
      <c r="H9" s="362"/>
      <c r="I9" s="363"/>
      <c r="J9" s="277"/>
      <c r="K9" s="363"/>
      <c r="L9" s="277"/>
      <c r="M9" s="363"/>
      <c r="N9" s="277"/>
      <c r="O9" s="363"/>
      <c r="P9" s="399">
        <f t="shared" ref="P9:P11" si="1">H9+J9+L9+N9</f>
        <v>0</v>
      </c>
      <c r="Q9" s="400">
        <f t="shared" ref="Q9:Q11" si="2">I9+K9+M9+O9</f>
        <v>0</v>
      </c>
      <c r="R9" s="277"/>
      <c r="S9" s="277"/>
      <c r="T9" s="277"/>
      <c r="U9" s="277"/>
    </row>
    <row r="10" spans="1:28" s="365" customFormat="1" ht="15.75" x14ac:dyDescent="0.25">
      <c r="A10" s="672"/>
      <c r="B10" s="710"/>
      <c r="C10" s="277"/>
      <c r="D10" s="277"/>
      <c r="E10" s="309"/>
      <c r="F10" s="309"/>
      <c r="G10" s="277"/>
      <c r="H10" s="362"/>
      <c r="I10" s="363"/>
      <c r="J10" s="277"/>
      <c r="K10" s="363"/>
      <c r="L10" s="277"/>
      <c r="M10" s="363"/>
      <c r="N10" s="277"/>
      <c r="O10" s="363"/>
      <c r="P10" s="399">
        <f t="shared" si="1"/>
        <v>0</v>
      </c>
      <c r="Q10" s="400">
        <f t="shared" si="2"/>
        <v>0</v>
      </c>
      <c r="R10" s="277"/>
      <c r="S10" s="277"/>
      <c r="T10" s="277"/>
      <c r="U10" s="277"/>
    </row>
    <row r="11" spans="1:28" s="463" customFormat="1" ht="15.75" x14ac:dyDescent="0.25">
      <c r="A11" s="672"/>
      <c r="B11" s="710"/>
      <c r="C11" s="277"/>
      <c r="D11" s="277"/>
      <c r="E11" s="309"/>
      <c r="F11" s="309"/>
      <c r="G11" s="277"/>
      <c r="H11" s="362"/>
      <c r="I11" s="363"/>
      <c r="J11" s="277"/>
      <c r="K11" s="363"/>
      <c r="L11" s="277"/>
      <c r="M11" s="363"/>
      <c r="N11" s="277"/>
      <c r="O11" s="363"/>
      <c r="P11" s="399">
        <f t="shared" si="1"/>
        <v>0</v>
      </c>
      <c r="Q11" s="400">
        <f t="shared" si="2"/>
        <v>0</v>
      </c>
      <c r="R11" s="277"/>
      <c r="S11" s="277"/>
      <c r="T11" s="277"/>
      <c r="U11" s="277"/>
    </row>
    <row r="12" spans="1:28" s="365" customFormat="1" ht="15.75" x14ac:dyDescent="0.25">
      <c r="A12" s="672"/>
      <c r="B12" s="710"/>
      <c r="C12" s="277"/>
      <c r="D12" s="277"/>
      <c r="E12" s="309"/>
      <c r="F12" s="309"/>
      <c r="G12" s="277"/>
      <c r="H12" s="362"/>
      <c r="I12" s="363"/>
      <c r="J12" s="277"/>
      <c r="K12" s="363"/>
      <c r="L12" s="277"/>
      <c r="M12" s="363"/>
      <c r="N12" s="277"/>
      <c r="O12" s="363"/>
      <c r="P12" s="399">
        <f t="shared" ref="P12:P32" si="3">H12+J12+L12+N12</f>
        <v>0</v>
      </c>
      <c r="Q12" s="400">
        <f t="shared" ref="Q12:Q32" si="4">I12+K12+M12+O12</f>
        <v>0</v>
      </c>
      <c r="R12" s="277"/>
      <c r="S12" s="277"/>
      <c r="T12" s="277"/>
      <c r="U12" s="277"/>
    </row>
    <row r="13" spans="1:28" s="463" customFormat="1" ht="15.75" x14ac:dyDescent="0.25">
      <c r="A13" s="672"/>
      <c r="B13" s="710"/>
      <c r="C13" s="277"/>
      <c r="D13" s="277"/>
      <c r="E13" s="309"/>
      <c r="F13" s="309"/>
      <c r="G13" s="277"/>
      <c r="H13" s="362"/>
      <c r="I13" s="363"/>
      <c r="J13" s="277"/>
      <c r="K13" s="363"/>
      <c r="L13" s="277"/>
      <c r="M13" s="363"/>
      <c r="N13" s="277"/>
      <c r="O13" s="363"/>
      <c r="P13" s="399">
        <f t="shared" si="3"/>
        <v>0</v>
      </c>
      <c r="Q13" s="400">
        <f t="shared" si="4"/>
        <v>0</v>
      </c>
      <c r="R13" s="277"/>
      <c r="S13" s="277"/>
      <c r="T13" s="277"/>
      <c r="U13" s="277"/>
    </row>
    <row r="14" spans="1:28" s="463" customFormat="1" ht="15.75" x14ac:dyDescent="0.25">
      <c r="A14" s="672"/>
      <c r="B14" s="710"/>
      <c r="C14" s="277"/>
      <c r="D14" s="277"/>
      <c r="E14" s="309"/>
      <c r="F14" s="309"/>
      <c r="G14" s="277"/>
      <c r="H14" s="362"/>
      <c r="I14" s="363"/>
      <c r="J14" s="277"/>
      <c r="K14" s="363"/>
      <c r="L14" s="277"/>
      <c r="M14" s="363"/>
      <c r="N14" s="277"/>
      <c r="O14" s="363"/>
      <c r="P14" s="399">
        <f t="shared" si="3"/>
        <v>0</v>
      </c>
      <c r="Q14" s="400">
        <f t="shared" si="4"/>
        <v>0</v>
      </c>
      <c r="R14" s="277"/>
      <c r="S14" s="277"/>
      <c r="T14" s="277"/>
      <c r="U14" s="277"/>
    </row>
    <row r="15" spans="1:28" s="365" customFormat="1" ht="15.75" x14ac:dyDescent="0.25">
      <c r="A15" s="672"/>
      <c r="B15" s="710"/>
      <c r="C15" s="277"/>
      <c r="D15" s="277"/>
      <c r="E15" s="309"/>
      <c r="F15" s="309"/>
      <c r="G15" s="277"/>
      <c r="H15" s="362"/>
      <c r="I15" s="363"/>
      <c r="J15" s="277"/>
      <c r="K15" s="363"/>
      <c r="L15" s="277"/>
      <c r="M15" s="363"/>
      <c r="N15" s="277"/>
      <c r="O15" s="363"/>
      <c r="P15" s="399">
        <f t="shared" si="3"/>
        <v>0</v>
      </c>
      <c r="Q15" s="400">
        <f t="shared" si="4"/>
        <v>0</v>
      </c>
      <c r="R15" s="277"/>
      <c r="S15" s="277"/>
      <c r="T15" s="277"/>
      <c r="U15" s="277"/>
    </row>
    <row r="16" spans="1:28" s="463" customFormat="1" ht="15.75" x14ac:dyDescent="0.25">
      <c r="A16" s="672"/>
      <c r="B16" s="710"/>
      <c r="C16" s="277"/>
      <c r="D16" s="277"/>
      <c r="E16" s="309"/>
      <c r="F16" s="309"/>
      <c r="G16" s="277"/>
      <c r="H16" s="362"/>
      <c r="I16" s="363"/>
      <c r="J16" s="277"/>
      <c r="K16" s="363"/>
      <c r="L16" s="277"/>
      <c r="M16" s="363"/>
      <c r="N16" s="277"/>
      <c r="O16" s="363"/>
      <c r="P16" s="399">
        <f t="shared" si="3"/>
        <v>0</v>
      </c>
      <c r="Q16" s="400">
        <f t="shared" si="4"/>
        <v>0</v>
      </c>
      <c r="R16" s="277"/>
      <c r="S16" s="277"/>
      <c r="T16" s="277"/>
      <c r="U16" s="277"/>
    </row>
    <row r="17" spans="1:21" s="365" customFormat="1" ht="15.75" x14ac:dyDescent="0.25">
      <c r="A17" s="672"/>
      <c r="B17" s="710"/>
      <c r="C17" s="277"/>
      <c r="D17" s="277"/>
      <c r="E17" s="309"/>
      <c r="F17" s="309"/>
      <c r="G17" s="277"/>
      <c r="H17" s="362"/>
      <c r="I17" s="363"/>
      <c r="J17" s="277"/>
      <c r="K17" s="363"/>
      <c r="L17" s="277"/>
      <c r="M17" s="363"/>
      <c r="N17" s="277"/>
      <c r="O17" s="363"/>
      <c r="P17" s="399">
        <f t="shared" si="3"/>
        <v>0</v>
      </c>
      <c r="Q17" s="400">
        <f t="shared" si="4"/>
        <v>0</v>
      </c>
      <c r="R17" s="277"/>
      <c r="S17" s="277"/>
      <c r="T17" s="277"/>
      <c r="U17" s="277"/>
    </row>
    <row r="18" spans="1:21" ht="15.75" x14ac:dyDescent="0.25">
      <c r="A18" s="672"/>
      <c r="B18" s="710"/>
      <c r="C18" s="277"/>
      <c r="D18" s="277"/>
      <c r="E18" s="309"/>
      <c r="F18" s="309"/>
      <c r="G18" s="277"/>
      <c r="H18" s="362"/>
      <c r="I18" s="363"/>
      <c r="J18" s="277"/>
      <c r="K18" s="363"/>
      <c r="L18" s="277"/>
      <c r="M18" s="363"/>
      <c r="N18" s="277"/>
      <c r="O18" s="363"/>
      <c r="P18" s="399">
        <f t="shared" si="3"/>
        <v>0</v>
      </c>
      <c r="Q18" s="400">
        <f t="shared" si="4"/>
        <v>0</v>
      </c>
      <c r="R18" s="277"/>
      <c r="S18" s="277"/>
      <c r="T18" s="277"/>
      <c r="U18" s="277"/>
    </row>
    <row r="19" spans="1:21" ht="15.75" x14ac:dyDescent="0.25">
      <c r="A19" s="672"/>
      <c r="B19" s="704" t="s">
        <v>1519</v>
      </c>
      <c r="C19" s="277"/>
      <c r="D19" s="277"/>
      <c r="E19" s="309"/>
      <c r="F19" s="277"/>
      <c r="G19" s="277"/>
      <c r="H19" s="277"/>
      <c r="I19" s="363"/>
      <c r="J19" s="277"/>
      <c r="K19" s="363"/>
      <c r="L19" s="277"/>
      <c r="M19" s="363"/>
      <c r="N19" s="277"/>
      <c r="O19" s="363"/>
      <c r="P19" s="399">
        <f t="shared" si="3"/>
        <v>0</v>
      </c>
      <c r="Q19" s="400">
        <f t="shared" si="4"/>
        <v>0</v>
      </c>
      <c r="R19" s="277"/>
      <c r="S19" s="277"/>
      <c r="T19" s="277"/>
      <c r="U19" s="277"/>
    </row>
    <row r="20" spans="1:21" ht="15.75" x14ac:dyDescent="0.25">
      <c r="A20" s="672"/>
      <c r="B20" s="704"/>
      <c r="C20" s="277"/>
      <c r="D20" s="277"/>
      <c r="E20" s="309"/>
      <c r="F20" s="277"/>
      <c r="G20" s="277"/>
      <c r="H20" s="362"/>
      <c r="I20" s="363"/>
      <c r="J20" s="277"/>
      <c r="K20" s="363"/>
      <c r="L20" s="277"/>
      <c r="M20" s="363"/>
      <c r="N20" s="277"/>
      <c r="O20" s="363"/>
      <c r="P20" s="399">
        <f t="shared" si="3"/>
        <v>0</v>
      </c>
      <c r="Q20" s="400">
        <f t="shared" si="4"/>
        <v>0</v>
      </c>
      <c r="R20" s="277"/>
      <c r="S20" s="277"/>
      <c r="T20" s="277"/>
      <c r="U20" s="277"/>
    </row>
    <row r="21" spans="1:21" s="365" customFormat="1" ht="15.75" x14ac:dyDescent="0.25">
      <c r="A21" s="672"/>
      <c r="B21" s="704"/>
      <c r="C21" s="277"/>
      <c r="D21" s="277"/>
      <c r="E21" s="309"/>
      <c r="F21" s="277"/>
      <c r="G21" s="277"/>
      <c r="H21" s="362"/>
      <c r="I21" s="363"/>
      <c r="J21" s="277"/>
      <c r="K21" s="363"/>
      <c r="L21" s="277"/>
      <c r="M21" s="363"/>
      <c r="N21" s="277"/>
      <c r="O21" s="363"/>
      <c r="P21" s="399">
        <f t="shared" si="3"/>
        <v>0</v>
      </c>
      <c r="Q21" s="400">
        <f t="shared" si="4"/>
        <v>0</v>
      </c>
      <c r="R21" s="277"/>
      <c r="S21" s="277"/>
      <c r="T21" s="277"/>
      <c r="U21" s="277"/>
    </row>
    <row r="22" spans="1:21" s="365" customFormat="1" ht="15.75" x14ac:dyDescent="0.25">
      <c r="A22" s="672"/>
      <c r="B22" s="704"/>
      <c r="C22" s="277"/>
      <c r="D22" s="277"/>
      <c r="E22" s="309"/>
      <c r="F22" s="277"/>
      <c r="G22" s="277"/>
      <c r="H22" s="362"/>
      <c r="I22" s="363"/>
      <c r="J22" s="277"/>
      <c r="K22" s="363"/>
      <c r="L22" s="277"/>
      <c r="M22" s="363"/>
      <c r="N22" s="277"/>
      <c r="O22" s="363"/>
      <c r="P22" s="399">
        <f t="shared" si="3"/>
        <v>0</v>
      </c>
      <c r="Q22" s="400">
        <f t="shared" si="4"/>
        <v>0</v>
      </c>
      <c r="R22" s="277"/>
      <c r="S22" s="277"/>
      <c r="T22" s="277"/>
      <c r="U22" s="277"/>
    </row>
    <row r="23" spans="1:21" s="365" customFormat="1" ht="15.75" x14ac:dyDescent="0.25">
      <c r="A23" s="672"/>
      <c r="B23" s="704"/>
      <c r="C23" s="277"/>
      <c r="D23" s="277"/>
      <c r="E23" s="309"/>
      <c r="F23" s="277"/>
      <c r="G23" s="277"/>
      <c r="H23" s="362"/>
      <c r="I23" s="363"/>
      <c r="J23" s="277"/>
      <c r="K23" s="363"/>
      <c r="L23" s="277"/>
      <c r="M23" s="363"/>
      <c r="N23" s="277"/>
      <c r="O23" s="363"/>
      <c r="P23" s="399">
        <f t="shared" si="3"/>
        <v>0</v>
      </c>
      <c r="Q23" s="400">
        <f t="shared" si="4"/>
        <v>0</v>
      </c>
      <c r="R23" s="277"/>
      <c r="S23" s="277"/>
      <c r="T23" s="277"/>
      <c r="U23" s="277"/>
    </row>
    <row r="24" spans="1:21" s="365" customFormat="1" ht="15.75" x14ac:dyDescent="0.25">
      <c r="A24" s="672"/>
      <c r="B24" s="704"/>
      <c r="C24" s="277"/>
      <c r="D24" s="277"/>
      <c r="E24" s="309"/>
      <c r="F24" s="277"/>
      <c r="G24" s="277"/>
      <c r="H24" s="362"/>
      <c r="I24" s="363"/>
      <c r="J24" s="277"/>
      <c r="K24" s="363"/>
      <c r="L24" s="277"/>
      <c r="M24" s="363"/>
      <c r="N24" s="277"/>
      <c r="O24" s="363"/>
      <c r="P24" s="399">
        <f t="shared" si="3"/>
        <v>0</v>
      </c>
      <c r="Q24" s="400">
        <f t="shared" si="4"/>
        <v>0</v>
      </c>
      <c r="R24" s="277"/>
      <c r="S24" s="277"/>
      <c r="T24" s="277"/>
      <c r="U24" s="277"/>
    </row>
    <row r="25" spans="1:21" s="365" customFormat="1" ht="15.75" x14ac:dyDescent="0.25">
      <c r="A25" s="672"/>
      <c r="B25" s="704"/>
      <c r="C25" s="277"/>
      <c r="D25" s="277"/>
      <c r="E25" s="309"/>
      <c r="F25" s="277"/>
      <c r="G25" s="277"/>
      <c r="H25" s="362"/>
      <c r="I25" s="363"/>
      <c r="J25" s="277"/>
      <c r="K25" s="363"/>
      <c r="L25" s="277"/>
      <c r="M25" s="363"/>
      <c r="N25" s="277"/>
      <c r="O25" s="363"/>
      <c r="P25" s="399">
        <f t="shared" si="3"/>
        <v>0</v>
      </c>
      <c r="Q25" s="400">
        <f t="shared" si="4"/>
        <v>0</v>
      </c>
      <c r="R25" s="277"/>
      <c r="S25" s="277"/>
      <c r="T25" s="277"/>
      <c r="U25" s="277"/>
    </row>
    <row r="26" spans="1:21" ht="15.75" x14ac:dyDescent="0.25">
      <c r="A26" s="672"/>
      <c r="B26" s="704"/>
      <c r="C26" s="277"/>
      <c r="D26" s="277"/>
      <c r="E26" s="309"/>
      <c r="F26" s="277"/>
      <c r="G26" s="277"/>
      <c r="H26" s="277"/>
      <c r="I26" s="363"/>
      <c r="J26" s="277"/>
      <c r="K26" s="363"/>
      <c r="L26" s="277"/>
      <c r="M26" s="363"/>
      <c r="N26" s="277"/>
      <c r="O26" s="363"/>
      <c r="P26" s="399">
        <f t="shared" si="3"/>
        <v>0</v>
      </c>
      <c r="Q26" s="400">
        <f t="shared" si="4"/>
        <v>0</v>
      </c>
      <c r="R26" s="277"/>
      <c r="S26" s="277"/>
      <c r="T26" s="277"/>
      <c r="U26" s="359"/>
    </row>
    <row r="27" spans="1:21" ht="15.75" x14ac:dyDescent="0.25">
      <c r="A27" s="672"/>
      <c r="B27" s="704"/>
      <c r="C27" s="277"/>
      <c r="D27" s="277"/>
      <c r="E27" s="309"/>
      <c r="F27" s="277"/>
      <c r="G27" s="277"/>
      <c r="H27" s="277"/>
      <c r="I27" s="363"/>
      <c r="J27" s="277"/>
      <c r="K27" s="363"/>
      <c r="L27" s="277"/>
      <c r="M27" s="363"/>
      <c r="N27" s="277"/>
      <c r="O27" s="363"/>
      <c r="P27" s="399">
        <f t="shared" si="3"/>
        <v>0</v>
      </c>
      <c r="Q27" s="400">
        <f t="shared" si="4"/>
        <v>0</v>
      </c>
      <c r="R27" s="277"/>
      <c r="S27" s="277"/>
      <c r="T27" s="277"/>
      <c r="U27" s="359"/>
    </row>
    <row r="28" spans="1:21" ht="15.75" x14ac:dyDescent="0.25">
      <c r="A28" s="672"/>
      <c r="B28" s="704"/>
      <c r="C28" s="277"/>
      <c r="D28" s="277"/>
      <c r="E28" s="309"/>
      <c r="F28" s="277"/>
      <c r="G28" s="277"/>
      <c r="H28" s="277"/>
      <c r="I28" s="363"/>
      <c r="J28" s="277"/>
      <c r="K28" s="363"/>
      <c r="L28" s="277"/>
      <c r="M28" s="363"/>
      <c r="N28" s="277"/>
      <c r="O28" s="363"/>
      <c r="P28" s="399">
        <f t="shared" si="3"/>
        <v>0</v>
      </c>
      <c r="Q28" s="400">
        <f t="shared" si="4"/>
        <v>0</v>
      </c>
      <c r="R28" s="277"/>
      <c r="S28" s="277"/>
      <c r="T28" s="277"/>
      <c r="U28" s="359"/>
    </row>
    <row r="29" spans="1:21" ht="15.75" x14ac:dyDescent="0.25">
      <c r="A29" s="672"/>
      <c r="B29" s="704"/>
      <c r="C29" s="277"/>
      <c r="D29" s="277"/>
      <c r="E29" s="309"/>
      <c r="F29" s="277"/>
      <c r="G29" s="277"/>
      <c r="H29" s="277"/>
      <c r="I29" s="363"/>
      <c r="J29" s="277"/>
      <c r="K29" s="363"/>
      <c r="L29" s="277"/>
      <c r="M29" s="363"/>
      <c r="N29" s="277"/>
      <c r="O29" s="363"/>
      <c r="P29" s="399">
        <f t="shared" si="3"/>
        <v>0</v>
      </c>
      <c r="Q29" s="400">
        <f t="shared" si="4"/>
        <v>0</v>
      </c>
      <c r="R29" s="277"/>
      <c r="S29" s="277"/>
      <c r="T29" s="277"/>
      <c r="U29" s="359"/>
    </row>
    <row r="30" spans="1:21" ht="15.75" x14ac:dyDescent="0.25">
      <c r="A30" s="672"/>
      <c r="B30" s="704" t="s">
        <v>1520</v>
      </c>
      <c r="C30" s="277"/>
      <c r="D30" s="277"/>
      <c r="E30" s="309"/>
      <c r="F30" s="277"/>
      <c r="G30" s="277"/>
      <c r="H30" s="277"/>
      <c r="I30" s="363"/>
      <c r="J30" s="277"/>
      <c r="K30" s="363"/>
      <c r="L30" s="277"/>
      <c r="M30" s="363"/>
      <c r="N30" s="277"/>
      <c r="O30" s="363"/>
      <c r="P30" s="399">
        <f t="shared" si="3"/>
        <v>0</v>
      </c>
      <c r="Q30" s="400">
        <f t="shared" si="4"/>
        <v>0</v>
      </c>
      <c r="R30" s="277"/>
      <c r="S30" s="277"/>
      <c r="T30" s="277"/>
      <c r="U30" s="359"/>
    </row>
    <row r="31" spans="1:21" ht="15.75" x14ac:dyDescent="0.25">
      <c r="A31" s="672"/>
      <c r="B31" s="704"/>
      <c r="C31" s="367"/>
      <c r="D31" s="367"/>
      <c r="E31" s="309"/>
      <c r="F31" s="312"/>
      <c r="G31" s="312"/>
      <c r="H31" s="277"/>
      <c r="I31" s="363"/>
      <c r="J31" s="277"/>
      <c r="K31" s="363"/>
      <c r="L31" s="277"/>
      <c r="M31" s="363"/>
      <c r="N31" s="277"/>
      <c r="O31" s="363"/>
      <c r="P31" s="399">
        <f t="shared" si="3"/>
        <v>0</v>
      </c>
      <c r="Q31" s="400">
        <f t="shared" si="4"/>
        <v>0</v>
      </c>
      <c r="R31" s="277"/>
      <c r="S31" s="277"/>
      <c r="T31" s="277"/>
      <c r="U31" s="359"/>
    </row>
    <row r="32" spans="1:21" s="365" customFormat="1" ht="15.75" x14ac:dyDescent="0.25">
      <c r="A32" s="672"/>
      <c r="B32" s="704"/>
      <c r="C32" s="367"/>
      <c r="D32" s="367"/>
      <c r="E32" s="309"/>
      <c r="F32" s="312"/>
      <c r="G32" s="312"/>
      <c r="H32" s="277"/>
      <c r="I32" s="363"/>
      <c r="J32" s="277"/>
      <c r="K32" s="363"/>
      <c r="L32" s="277"/>
      <c r="M32" s="363"/>
      <c r="N32" s="277"/>
      <c r="O32" s="363"/>
      <c r="P32" s="399">
        <f t="shared" si="3"/>
        <v>0</v>
      </c>
      <c r="Q32" s="400">
        <f t="shared" si="4"/>
        <v>0</v>
      </c>
      <c r="R32" s="277"/>
      <c r="S32" s="277"/>
      <c r="T32" s="277"/>
      <c r="U32" s="359"/>
    </row>
    <row r="33" spans="1:21" s="365" customFormat="1" ht="15.75" x14ac:dyDescent="0.25">
      <c r="A33" s="672"/>
      <c r="B33" s="704"/>
      <c r="C33" s="367"/>
      <c r="D33" s="367"/>
      <c r="E33" s="309"/>
      <c r="F33" s="312"/>
      <c r="G33" s="312"/>
      <c r="H33" s="277"/>
      <c r="I33" s="363"/>
      <c r="J33" s="277"/>
      <c r="K33" s="363"/>
      <c r="L33" s="277"/>
      <c r="M33" s="363"/>
      <c r="N33" s="277"/>
      <c r="O33" s="363"/>
      <c r="P33" s="399">
        <f t="shared" ref="P33:P35" si="5">H33+J33+L33+N33</f>
        <v>0</v>
      </c>
      <c r="Q33" s="400">
        <f t="shared" ref="Q33:Q35" si="6">I33+K33+M33+O33</f>
        <v>0</v>
      </c>
      <c r="R33" s="277"/>
      <c r="S33" s="277"/>
      <c r="T33" s="277"/>
      <c r="U33" s="359"/>
    </row>
    <row r="34" spans="1:21" ht="15.75" x14ac:dyDescent="0.25">
      <c r="A34" s="672"/>
      <c r="B34" s="704"/>
      <c r="C34" s="367"/>
      <c r="D34" s="367"/>
      <c r="E34" s="309"/>
      <c r="F34" s="308"/>
      <c r="G34" s="312"/>
      <c r="H34" s="277"/>
      <c r="I34" s="363"/>
      <c r="J34" s="277"/>
      <c r="K34" s="363"/>
      <c r="L34" s="277"/>
      <c r="M34" s="363"/>
      <c r="N34" s="277"/>
      <c r="O34" s="363"/>
      <c r="P34" s="399">
        <f t="shared" si="5"/>
        <v>0</v>
      </c>
      <c r="Q34" s="400">
        <f t="shared" si="6"/>
        <v>0</v>
      </c>
      <c r="R34" s="277"/>
      <c r="S34" s="277"/>
      <c r="T34" s="277"/>
      <c r="U34" s="359"/>
    </row>
    <row r="35" spans="1:21" s="365" customFormat="1" ht="15.75" x14ac:dyDescent="0.25">
      <c r="A35" s="672"/>
      <c r="B35" s="704"/>
      <c r="C35" s="367"/>
      <c r="D35" s="367"/>
      <c r="E35" s="309"/>
      <c r="F35" s="308"/>
      <c r="G35" s="312"/>
      <c r="H35" s="277"/>
      <c r="I35" s="363"/>
      <c r="J35" s="277"/>
      <c r="K35" s="363"/>
      <c r="L35" s="277"/>
      <c r="M35" s="363"/>
      <c r="N35" s="277"/>
      <c r="O35" s="363"/>
      <c r="P35" s="399">
        <f t="shared" si="5"/>
        <v>0</v>
      </c>
      <c r="Q35" s="400">
        <f t="shared" si="6"/>
        <v>0</v>
      </c>
      <c r="R35" s="277"/>
      <c r="S35" s="277"/>
      <c r="T35" s="277"/>
      <c r="U35" s="359"/>
    </row>
    <row r="36" spans="1:21" ht="15.75" x14ac:dyDescent="0.25">
      <c r="A36" s="705" t="s">
        <v>1345</v>
      </c>
      <c r="B36" s="706"/>
      <c r="C36" s="706"/>
      <c r="D36" s="706"/>
      <c r="E36" s="706"/>
      <c r="F36" s="706"/>
      <c r="G36" s="707"/>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3"/>
    </row>
    <row r="40" spans="1:21" x14ac:dyDescent="0.25">
      <c r="B40" s="463"/>
    </row>
    <row r="41" spans="1:21" x14ac:dyDescent="0.25">
      <c r="B41" s="463"/>
    </row>
    <row r="42" spans="1:21" x14ac:dyDescent="0.25">
      <c r="B42" s="463"/>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3"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2" t="s">
        <v>1652</v>
      </c>
      <c r="C1" s="512" t="s">
        <v>1653</v>
      </c>
      <c r="D1" s="512" t="s">
        <v>1654</v>
      </c>
      <c r="E1" s="512" t="s">
        <v>1655</v>
      </c>
      <c r="F1" s="711" t="s">
        <v>1355</v>
      </c>
      <c r="G1" s="711"/>
      <c r="H1" s="711"/>
      <c r="I1" s="711"/>
      <c r="J1" s="711"/>
      <c r="K1" s="711"/>
      <c r="L1" s="711"/>
      <c r="M1" s="711"/>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5" customFormat="1" ht="18.75" x14ac:dyDescent="0.25">
      <c r="A3" s="318" t="s">
        <v>1427</v>
      </c>
      <c r="D3" s="463"/>
      <c r="H3" s="290"/>
      <c r="I3" s="233"/>
      <c r="J3" s="290"/>
      <c r="K3" s="290"/>
      <c r="L3" s="290"/>
      <c r="M3" s="290"/>
      <c r="N3" s="290"/>
      <c r="O3" s="290"/>
      <c r="P3" s="290"/>
      <c r="Q3" s="290"/>
      <c r="R3" s="290"/>
      <c r="S3" s="290"/>
      <c r="T3" s="290"/>
      <c r="U3" s="290"/>
      <c r="V3" s="290"/>
      <c r="W3" s="290"/>
      <c r="X3" s="290"/>
      <c r="Y3" s="290"/>
      <c r="Z3" s="290"/>
      <c r="AA3" s="290"/>
      <c r="AB3" s="290"/>
    </row>
    <row r="4" spans="1:28" s="365" customFormat="1" ht="18.75" x14ac:dyDescent="0.25">
      <c r="A4" s="318" t="s">
        <v>1428</v>
      </c>
      <c r="D4" s="463"/>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700" t="s">
        <v>1429</v>
      </c>
      <c r="B5" s="712"/>
      <c r="C5" s="712"/>
      <c r="D5" s="712"/>
      <c r="E5" s="712"/>
      <c r="F5" s="712"/>
      <c r="G5" s="712"/>
      <c r="H5" s="712"/>
      <c r="I5" s="712"/>
      <c r="J5" s="712"/>
      <c r="K5" s="712"/>
      <c r="L5" s="712"/>
      <c r="M5" s="712"/>
      <c r="N5" s="712"/>
      <c r="O5" s="712"/>
      <c r="P5" s="712"/>
      <c r="Q5" s="712"/>
      <c r="R5" s="712"/>
      <c r="S5" s="712"/>
      <c r="T5" s="712"/>
      <c r="U5" s="712"/>
      <c r="V5" s="712"/>
    </row>
    <row r="6" spans="1:28" ht="15" customHeight="1" x14ac:dyDescent="0.25">
      <c r="A6" s="656" t="s">
        <v>96</v>
      </c>
      <c r="B6" s="655" t="s">
        <v>110</v>
      </c>
      <c r="C6" s="658" t="s">
        <v>1537</v>
      </c>
      <c r="D6" s="658" t="s">
        <v>1538</v>
      </c>
      <c r="E6" s="658" t="s">
        <v>86</v>
      </c>
      <c r="F6" s="658" t="s">
        <v>391</v>
      </c>
      <c r="G6" s="658" t="s">
        <v>87</v>
      </c>
      <c r="H6" s="661" t="s">
        <v>99</v>
      </c>
      <c r="I6" s="667"/>
      <c r="J6" s="667"/>
      <c r="K6" s="667"/>
      <c r="L6" s="667"/>
      <c r="M6" s="667"/>
      <c r="N6" s="667"/>
      <c r="O6" s="662"/>
      <c r="P6" s="663" t="s">
        <v>100</v>
      </c>
      <c r="Q6" s="664"/>
      <c r="R6" s="655" t="s">
        <v>101</v>
      </c>
      <c r="S6" s="655" t="s">
        <v>102</v>
      </c>
      <c r="T6" s="655" t="s">
        <v>109</v>
      </c>
      <c r="U6" s="655" t="s">
        <v>108</v>
      </c>
      <c r="V6" s="652" t="s">
        <v>88</v>
      </c>
    </row>
    <row r="7" spans="1:28" ht="15" customHeight="1" x14ac:dyDescent="0.25">
      <c r="A7" s="656"/>
      <c r="B7" s="656"/>
      <c r="C7" s="659"/>
      <c r="D7" s="659"/>
      <c r="E7" s="659"/>
      <c r="F7" s="659"/>
      <c r="G7" s="659"/>
      <c r="H7" s="661" t="s">
        <v>103</v>
      </c>
      <c r="I7" s="662"/>
      <c r="J7" s="661" t="s">
        <v>104</v>
      </c>
      <c r="K7" s="662"/>
      <c r="L7" s="661" t="s">
        <v>105</v>
      </c>
      <c r="M7" s="662"/>
      <c r="N7" s="661" t="s">
        <v>106</v>
      </c>
      <c r="O7" s="662"/>
      <c r="P7" s="665"/>
      <c r="Q7" s="666"/>
      <c r="R7" s="656"/>
      <c r="S7" s="656"/>
      <c r="T7" s="656"/>
      <c r="U7" s="656"/>
      <c r="V7" s="653"/>
    </row>
    <row r="8" spans="1:28" ht="25.5" x14ac:dyDescent="0.25">
      <c r="A8" s="657"/>
      <c r="B8" s="657"/>
      <c r="C8" s="660"/>
      <c r="D8" s="660"/>
      <c r="E8" s="660"/>
      <c r="F8" s="660"/>
      <c r="G8" s="660"/>
      <c r="H8" s="439" t="s">
        <v>107</v>
      </c>
      <c r="I8" s="439" t="s">
        <v>12</v>
      </c>
      <c r="J8" s="439" t="s">
        <v>107</v>
      </c>
      <c r="K8" s="439" t="s">
        <v>12</v>
      </c>
      <c r="L8" s="439" t="s">
        <v>107</v>
      </c>
      <c r="M8" s="439" t="s">
        <v>12</v>
      </c>
      <c r="N8" s="439" t="s">
        <v>107</v>
      </c>
      <c r="O8" s="439" t="s">
        <v>12</v>
      </c>
      <c r="P8" s="439" t="s">
        <v>107</v>
      </c>
      <c r="Q8" s="439" t="s">
        <v>12</v>
      </c>
      <c r="R8" s="657"/>
      <c r="S8" s="657"/>
      <c r="T8" s="657"/>
      <c r="U8" s="657"/>
      <c r="V8" s="654"/>
    </row>
    <row r="9" spans="1:28" s="365" customFormat="1" ht="15.75" x14ac:dyDescent="0.25">
      <c r="A9" s="440"/>
      <c r="B9" s="441"/>
      <c r="C9" s="442"/>
      <c r="D9" s="442"/>
      <c r="E9" s="442"/>
      <c r="F9" s="443"/>
      <c r="G9" s="442"/>
      <c r="H9" s="444"/>
      <c r="I9" s="444"/>
      <c r="J9" s="444"/>
      <c r="K9" s="444"/>
      <c r="L9" s="444"/>
      <c r="M9" s="444"/>
      <c r="N9" s="444"/>
      <c r="O9" s="444"/>
      <c r="P9" s="444"/>
      <c r="Q9" s="444"/>
      <c r="R9" s="445"/>
      <c r="S9" s="445"/>
      <c r="T9" s="445"/>
      <c r="U9" s="445"/>
      <c r="V9" s="446"/>
    </row>
    <row r="10" spans="1:28" ht="15.75" x14ac:dyDescent="0.25">
      <c r="A10" s="713" t="s">
        <v>1431</v>
      </c>
      <c r="B10" s="713" t="s">
        <v>1430</v>
      </c>
      <c r="C10" s="326"/>
      <c r="D10" s="326"/>
      <c r="E10" s="326"/>
      <c r="F10" s="326"/>
      <c r="G10" s="326"/>
      <c r="H10" s="355"/>
      <c r="I10" s="356"/>
      <c r="J10" s="355"/>
      <c r="K10" s="356"/>
      <c r="L10" s="355"/>
      <c r="M10" s="356"/>
      <c r="N10" s="355"/>
      <c r="O10" s="356"/>
      <c r="P10" s="402">
        <f t="shared" ref="P10:Q10" si="0">H10+J10+L10+N10</f>
        <v>0</v>
      </c>
      <c r="Q10" s="400">
        <f t="shared" si="0"/>
        <v>0</v>
      </c>
      <c r="R10" s="326"/>
      <c r="S10" s="326"/>
      <c r="T10" s="326"/>
      <c r="U10" s="326"/>
      <c r="V10" s="326"/>
    </row>
    <row r="11" spans="1:28" s="365" customFormat="1" ht="15.75" x14ac:dyDescent="0.25">
      <c r="A11" s="713"/>
      <c r="B11" s="713"/>
      <c r="C11" s="326"/>
      <c r="D11" s="326"/>
      <c r="E11" s="326"/>
      <c r="F11" s="326"/>
      <c r="G11" s="326"/>
      <c r="H11" s="355"/>
      <c r="I11" s="356"/>
      <c r="J11" s="355"/>
      <c r="K11" s="356"/>
      <c r="L11" s="355"/>
      <c r="M11" s="356"/>
      <c r="N11" s="355"/>
      <c r="O11" s="356"/>
      <c r="P11" s="402">
        <f t="shared" ref="P11:P28" si="1">H11+J11+L11+N11</f>
        <v>0</v>
      </c>
      <c r="Q11" s="400">
        <f t="shared" ref="Q11:Q28" si="2">I11+K11+M11+O11</f>
        <v>0</v>
      </c>
      <c r="R11" s="326"/>
      <c r="S11" s="326"/>
      <c r="T11" s="326"/>
      <c r="U11" s="326"/>
      <c r="V11" s="326"/>
    </row>
    <row r="12" spans="1:28" s="365" customFormat="1" ht="15.75" x14ac:dyDescent="0.25">
      <c r="A12" s="713"/>
      <c r="B12" s="713"/>
      <c r="C12" s="326"/>
      <c r="D12" s="326"/>
      <c r="E12" s="326"/>
      <c r="F12" s="326"/>
      <c r="G12" s="326"/>
      <c r="H12" s="355"/>
      <c r="I12" s="356"/>
      <c r="J12" s="355"/>
      <c r="K12" s="356"/>
      <c r="L12" s="355"/>
      <c r="M12" s="356"/>
      <c r="N12" s="355"/>
      <c r="O12" s="356"/>
      <c r="P12" s="402">
        <f t="shared" si="1"/>
        <v>0</v>
      </c>
      <c r="Q12" s="400">
        <f t="shared" si="2"/>
        <v>0</v>
      </c>
      <c r="R12" s="326"/>
      <c r="S12" s="326"/>
      <c r="T12" s="326"/>
      <c r="U12" s="326"/>
      <c r="V12" s="326"/>
    </row>
    <row r="13" spans="1:28" s="365" customFormat="1" ht="15.75" x14ac:dyDescent="0.25">
      <c r="A13" s="713"/>
      <c r="B13" s="713"/>
      <c r="C13" s="326"/>
      <c r="D13" s="326"/>
      <c r="E13" s="326"/>
      <c r="F13" s="326"/>
      <c r="G13" s="326"/>
      <c r="H13" s="355"/>
      <c r="I13" s="356"/>
      <c r="J13" s="355"/>
      <c r="K13" s="356"/>
      <c r="L13" s="355"/>
      <c r="M13" s="356"/>
      <c r="N13" s="355"/>
      <c r="O13" s="356"/>
      <c r="P13" s="402">
        <f t="shared" si="1"/>
        <v>0</v>
      </c>
      <c r="Q13" s="400">
        <f t="shared" si="2"/>
        <v>0</v>
      </c>
      <c r="R13" s="326"/>
      <c r="S13" s="326"/>
      <c r="T13" s="326"/>
      <c r="U13" s="326"/>
      <c r="V13" s="326"/>
    </row>
    <row r="14" spans="1:28" s="365" customFormat="1" ht="15.75" x14ac:dyDescent="0.25">
      <c r="A14" s="713"/>
      <c r="B14" s="713"/>
      <c r="C14" s="326"/>
      <c r="D14" s="326"/>
      <c r="E14" s="326"/>
      <c r="F14" s="326"/>
      <c r="G14" s="326"/>
      <c r="H14" s="355"/>
      <c r="I14" s="356"/>
      <c r="J14" s="355"/>
      <c r="K14" s="356"/>
      <c r="L14" s="355"/>
      <c r="M14" s="356"/>
      <c r="N14" s="355"/>
      <c r="O14" s="356"/>
      <c r="P14" s="402">
        <f t="shared" si="1"/>
        <v>0</v>
      </c>
      <c r="Q14" s="400">
        <f t="shared" si="2"/>
        <v>0</v>
      </c>
      <c r="R14" s="326"/>
      <c r="S14" s="326"/>
      <c r="T14" s="326"/>
      <c r="U14" s="326"/>
      <c r="V14" s="326"/>
    </row>
    <row r="15" spans="1:28" s="365" customFormat="1" ht="15.75" x14ac:dyDescent="0.25">
      <c r="A15" s="713"/>
      <c r="B15" s="713"/>
      <c r="C15" s="326"/>
      <c r="D15" s="326"/>
      <c r="E15" s="326"/>
      <c r="F15" s="326"/>
      <c r="G15" s="326"/>
      <c r="H15" s="355"/>
      <c r="I15" s="356"/>
      <c r="J15" s="355"/>
      <c r="K15" s="356"/>
      <c r="L15" s="355"/>
      <c r="M15" s="356"/>
      <c r="N15" s="355"/>
      <c r="O15" s="356"/>
      <c r="P15" s="402">
        <f t="shared" si="1"/>
        <v>0</v>
      </c>
      <c r="Q15" s="400">
        <f t="shared" si="2"/>
        <v>0</v>
      </c>
      <c r="R15" s="326"/>
      <c r="S15" s="326"/>
      <c r="T15" s="326"/>
      <c r="U15" s="326"/>
      <c r="V15" s="326"/>
    </row>
    <row r="16" spans="1:28" ht="15.75" x14ac:dyDescent="0.25">
      <c r="A16" s="713"/>
      <c r="B16" s="713"/>
      <c r="C16" s="326"/>
      <c r="D16" s="326"/>
      <c r="E16" s="326"/>
      <c r="F16" s="326"/>
      <c r="G16" s="326"/>
      <c r="H16" s="355"/>
      <c r="I16" s="356"/>
      <c r="J16" s="355"/>
      <c r="K16" s="356"/>
      <c r="L16" s="355"/>
      <c r="M16" s="356"/>
      <c r="N16" s="355"/>
      <c r="O16" s="356"/>
      <c r="P16" s="402">
        <f t="shared" si="1"/>
        <v>0</v>
      </c>
      <c r="Q16" s="400">
        <f t="shared" si="2"/>
        <v>0</v>
      </c>
      <c r="R16" s="326"/>
      <c r="S16" s="326"/>
      <c r="T16" s="326"/>
      <c r="U16" s="326"/>
      <c r="V16" s="326"/>
    </row>
    <row r="17" spans="1:22" s="365" customFormat="1" ht="15.75" x14ac:dyDescent="0.25">
      <c r="A17" s="668" t="s">
        <v>1433</v>
      </c>
      <c r="B17" s="668" t="s">
        <v>116</v>
      </c>
      <c r="C17" s="326"/>
      <c r="D17" s="326"/>
      <c r="E17" s="326"/>
      <c r="F17" s="326"/>
      <c r="G17" s="326"/>
      <c r="H17" s="355"/>
      <c r="I17" s="356"/>
      <c r="J17" s="355"/>
      <c r="K17" s="356"/>
      <c r="L17" s="355"/>
      <c r="M17" s="356"/>
      <c r="N17" s="355"/>
      <c r="O17" s="356"/>
      <c r="P17" s="402">
        <f t="shared" si="1"/>
        <v>0</v>
      </c>
      <c r="Q17" s="400">
        <f t="shared" si="2"/>
        <v>0</v>
      </c>
      <c r="R17" s="326"/>
      <c r="S17" s="326"/>
      <c r="T17" s="326"/>
      <c r="U17" s="326"/>
      <c r="V17" s="326"/>
    </row>
    <row r="18" spans="1:22" s="365" customFormat="1" ht="15.75" x14ac:dyDescent="0.25">
      <c r="A18" s="669"/>
      <c r="B18" s="669"/>
      <c r="C18" s="326"/>
      <c r="D18" s="326"/>
      <c r="E18" s="326"/>
      <c r="F18" s="326"/>
      <c r="G18" s="326"/>
      <c r="H18" s="355"/>
      <c r="I18" s="356"/>
      <c r="J18" s="355"/>
      <c r="K18" s="356"/>
      <c r="L18" s="355"/>
      <c r="M18" s="356"/>
      <c r="N18" s="355"/>
      <c r="O18" s="356"/>
      <c r="P18" s="402">
        <f t="shared" si="1"/>
        <v>0</v>
      </c>
      <c r="Q18" s="400">
        <f t="shared" si="2"/>
        <v>0</v>
      </c>
      <c r="R18" s="326"/>
      <c r="S18" s="326"/>
      <c r="T18" s="326"/>
      <c r="U18" s="326"/>
      <c r="V18" s="326"/>
    </row>
    <row r="19" spans="1:22" s="365" customFormat="1" ht="15.75" x14ac:dyDescent="0.25">
      <c r="A19" s="669"/>
      <c r="B19" s="669"/>
      <c r="C19" s="326"/>
      <c r="D19" s="326"/>
      <c r="E19" s="326"/>
      <c r="F19" s="326"/>
      <c r="G19" s="326"/>
      <c r="H19" s="355"/>
      <c r="I19" s="356"/>
      <c r="J19" s="355"/>
      <c r="K19" s="356"/>
      <c r="L19" s="355"/>
      <c r="M19" s="356"/>
      <c r="N19" s="355"/>
      <c r="O19" s="356"/>
      <c r="P19" s="402">
        <f t="shared" si="1"/>
        <v>0</v>
      </c>
      <c r="Q19" s="400">
        <f t="shared" si="2"/>
        <v>0</v>
      </c>
      <c r="R19" s="326"/>
      <c r="S19" s="326"/>
      <c r="T19" s="326"/>
      <c r="U19" s="326"/>
      <c r="V19" s="326"/>
    </row>
    <row r="20" spans="1:22" s="365" customFormat="1" ht="15.75" x14ac:dyDescent="0.25">
      <c r="A20" s="669"/>
      <c r="B20" s="669"/>
      <c r="C20" s="326"/>
      <c r="D20" s="326"/>
      <c r="E20" s="326"/>
      <c r="F20" s="326"/>
      <c r="G20" s="326"/>
      <c r="H20" s="355"/>
      <c r="I20" s="356"/>
      <c r="J20" s="355"/>
      <c r="K20" s="356"/>
      <c r="L20" s="355"/>
      <c r="M20" s="356"/>
      <c r="N20" s="355"/>
      <c r="O20" s="356"/>
      <c r="P20" s="402">
        <f t="shared" si="1"/>
        <v>0</v>
      </c>
      <c r="Q20" s="400">
        <f t="shared" si="2"/>
        <v>0</v>
      </c>
      <c r="R20" s="326"/>
      <c r="S20" s="326"/>
      <c r="T20" s="326"/>
      <c r="U20" s="326"/>
      <c r="V20" s="326"/>
    </row>
    <row r="21" spans="1:22" s="365" customFormat="1" ht="15.75" x14ac:dyDescent="0.25">
      <c r="A21" s="669"/>
      <c r="B21" s="669"/>
      <c r="C21" s="326"/>
      <c r="D21" s="326"/>
      <c r="E21" s="326"/>
      <c r="F21" s="326"/>
      <c r="G21" s="326"/>
      <c r="H21" s="355"/>
      <c r="I21" s="356"/>
      <c r="J21" s="355"/>
      <c r="K21" s="356"/>
      <c r="L21" s="355"/>
      <c r="M21" s="356"/>
      <c r="N21" s="355"/>
      <c r="O21" s="356"/>
      <c r="P21" s="402">
        <f t="shared" si="1"/>
        <v>0</v>
      </c>
      <c r="Q21" s="400">
        <f t="shared" si="2"/>
        <v>0</v>
      </c>
      <c r="R21" s="326"/>
      <c r="S21" s="326"/>
      <c r="T21" s="326"/>
      <c r="U21" s="326"/>
      <c r="V21" s="326"/>
    </row>
    <row r="22" spans="1:22" s="365" customFormat="1" ht="15.75" x14ac:dyDescent="0.25">
      <c r="A22" s="670"/>
      <c r="B22" s="670"/>
      <c r="C22" s="326"/>
      <c r="D22" s="326"/>
      <c r="E22" s="326"/>
      <c r="F22" s="326"/>
      <c r="G22" s="326"/>
      <c r="H22" s="355"/>
      <c r="I22" s="356"/>
      <c r="J22" s="355"/>
      <c r="K22" s="356"/>
      <c r="L22" s="355"/>
      <c r="M22" s="356"/>
      <c r="N22" s="355"/>
      <c r="O22" s="356"/>
      <c r="P22" s="402">
        <f t="shared" si="1"/>
        <v>0</v>
      </c>
      <c r="Q22" s="400">
        <f t="shared" si="2"/>
        <v>0</v>
      </c>
      <c r="R22" s="326"/>
      <c r="S22" s="326"/>
      <c r="T22" s="326"/>
      <c r="U22" s="326"/>
      <c r="V22" s="326"/>
    </row>
    <row r="23" spans="1:22" s="365" customFormat="1" ht="15.75" x14ac:dyDescent="0.25">
      <c r="A23" s="713" t="s">
        <v>1434</v>
      </c>
      <c r="B23" s="668"/>
      <c r="C23" s="326"/>
      <c r="D23" s="326"/>
      <c r="E23" s="326"/>
      <c r="F23" s="326"/>
      <c r="G23" s="326"/>
      <c r="H23" s="355"/>
      <c r="I23" s="356"/>
      <c r="J23" s="355"/>
      <c r="K23" s="356"/>
      <c r="L23" s="355"/>
      <c r="M23" s="356"/>
      <c r="N23" s="355"/>
      <c r="O23" s="356"/>
      <c r="P23" s="402">
        <f t="shared" si="1"/>
        <v>0</v>
      </c>
      <c r="Q23" s="400">
        <f t="shared" si="2"/>
        <v>0</v>
      </c>
      <c r="R23" s="326"/>
      <c r="S23" s="326"/>
      <c r="T23" s="326"/>
      <c r="U23" s="326"/>
      <c r="V23" s="326"/>
    </row>
    <row r="24" spans="1:22" s="365" customFormat="1" ht="15.75" x14ac:dyDescent="0.25">
      <c r="A24" s="713"/>
      <c r="B24" s="669"/>
      <c r="C24" s="326"/>
      <c r="D24" s="326"/>
      <c r="E24" s="326"/>
      <c r="F24" s="326"/>
      <c r="G24" s="326"/>
      <c r="H24" s="355"/>
      <c r="I24" s="356"/>
      <c r="J24" s="355"/>
      <c r="K24" s="356"/>
      <c r="L24" s="355"/>
      <c r="M24" s="356"/>
      <c r="N24" s="355"/>
      <c r="O24" s="356"/>
      <c r="P24" s="402">
        <f t="shared" si="1"/>
        <v>0</v>
      </c>
      <c r="Q24" s="400">
        <f t="shared" si="2"/>
        <v>0</v>
      </c>
      <c r="R24" s="326"/>
      <c r="S24" s="326"/>
      <c r="T24" s="326"/>
      <c r="U24" s="326"/>
      <c r="V24" s="326"/>
    </row>
    <row r="25" spans="1:22" s="365" customFormat="1" ht="15.75" x14ac:dyDescent="0.25">
      <c r="A25" s="713"/>
      <c r="B25" s="669"/>
      <c r="C25" s="326"/>
      <c r="D25" s="326"/>
      <c r="E25" s="326"/>
      <c r="F25" s="326"/>
      <c r="G25" s="326"/>
      <c r="H25" s="355"/>
      <c r="I25" s="356"/>
      <c r="J25" s="355"/>
      <c r="K25" s="356"/>
      <c r="L25" s="355"/>
      <c r="M25" s="356"/>
      <c r="N25" s="355"/>
      <c r="O25" s="356"/>
      <c r="P25" s="402">
        <f t="shared" si="1"/>
        <v>0</v>
      </c>
      <c r="Q25" s="400">
        <f t="shared" si="2"/>
        <v>0</v>
      </c>
      <c r="R25" s="326"/>
      <c r="S25" s="326"/>
      <c r="T25" s="326"/>
      <c r="U25" s="326"/>
      <c r="V25" s="326"/>
    </row>
    <row r="26" spans="1:22" s="365" customFormat="1" ht="15.75" x14ac:dyDescent="0.25">
      <c r="A26" s="713"/>
      <c r="B26" s="669"/>
      <c r="C26" s="326"/>
      <c r="D26" s="326"/>
      <c r="E26" s="326"/>
      <c r="F26" s="326"/>
      <c r="G26" s="326"/>
      <c r="H26" s="355"/>
      <c r="I26" s="356"/>
      <c r="J26" s="355"/>
      <c r="K26" s="356"/>
      <c r="L26" s="355"/>
      <c r="M26" s="356"/>
      <c r="N26" s="355"/>
      <c r="O26" s="356"/>
      <c r="P26" s="402">
        <f t="shared" si="1"/>
        <v>0</v>
      </c>
      <c r="Q26" s="400">
        <f t="shared" si="2"/>
        <v>0</v>
      </c>
      <c r="R26" s="326"/>
      <c r="S26" s="326"/>
      <c r="T26" s="326"/>
      <c r="U26" s="326"/>
      <c r="V26" s="326"/>
    </row>
    <row r="27" spans="1:22" s="365" customFormat="1" ht="15.75" x14ac:dyDescent="0.25">
      <c r="A27" s="713"/>
      <c r="B27" s="669"/>
      <c r="C27" s="326"/>
      <c r="D27" s="326"/>
      <c r="E27" s="326"/>
      <c r="F27" s="326"/>
      <c r="G27" s="326"/>
      <c r="H27" s="355"/>
      <c r="I27" s="356"/>
      <c r="J27" s="355"/>
      <c r="K27" s="356"/>
      <c r="L27" s="355"/>
      <c r="M27" s="356"/>
      <c r="N27" s="355"/>
      <c r="O27" s="356"/>
      <c r="P27" s="402">
        <f t="shared" si="1"/>
        <v>0</v>
      </c>
      <c r="Q27" s="400">
        <f t="shared" si="2"/>
        <v>0</v>
      </c>
      <c r="R27" s="326"/>
      <c r="S27" s="326"/>
      <c r="T27" s="326"/>
      <c r="U27" s="326"/>
      <c r="V27" s="326"/>
    </row>
    <row r="28" spans="1:22" ht="15.75" x14ac:dyDescent="0.25">
      <c r="A28" s="713"/>
      <c r="B28" s="670"/>
      <c r="C28" s="326"/>
      <c r="D28" s="326"/>
      <c r="E28" s="326"/>
      <c r="F28" s="326"/>
      <c r="G28" s="326"/>
      <c r="H28" s="326"/>
      <c r="I28" s="356"/>
      <c r="J28" s="326"/>
      <c r="K28" s="356"/>
      <c r="L28" s="326"/>
      <c r="M28" s="356"/>
      <c r="N28" s="326"/>
      <c r="O28" s="356"/>
      <c r="P28" s="402">
        <f t="shared" si="1"/>
        <v>0</v>
      </c>
      <c r="Q28" s="400">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3"/>
    </row>
    <row r="33" spans="3:3" x14ac:dyDescent="0.25">
      <c r="C33" s="463"/>
    </row>
    <row r="34" spans="3:3" x14ac:dyDescent="0.25">
      <c r="C34" s="463"/>
    </row>
    <row r="35" spans="3:3" x14ac:dyDescent="0.25">
      <c r="C35" s="463"/>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3"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8"/>
      <c r="B1" s="408"/>
      <c r="C1" s="408"/>
      <c r="D1" s="408"/>
      <c r="E1" s="408"/>
      <c r="F1" s="714" t="s">
        <v>1479</v>
      </c>
      <c r="G1" s="714"/>
      <c r="H1" s="714"/>
      <c r="I1" s="714"/>
      <c r="J1" s="714"/>
      <c r="K1" s="714"/>
      <c r="L1" s="714"/>
      <c r="M1" s="714"/>
      <c r="N1" s="409"/>
      <c r="O1" s="463" t="s">
        <v>1656</v>
      </c>
      <c r="P1" s="463" t="s">
        <v>1657</v>
      </c>
      <c r="Q1" s="463" t="s">
        <v>1658</v>
      </c>
      <c r="R1" s="463" t="s">
        <v>1659</v>
      </c>
      <c r="S1" s="463" t="s">
        <v>1660</v>
      </c>
      <c r="T1" s="463" t="s">
        <v>1661</v>
      </c>
      <c r="U1" s="463" t="s">
        <v>1662</v>
      </c>
      <c r="V1" s="463" t="s">
        <v>1663</v>
      </c>
      <c r="W1" s="463" t="s">
        <v>1664</v>
      </c>
      <c r="X1" s="463" t="s">
        <v>1665</v>
      </c>
      <c r="Y1" s="463" t="s">
        <v>1666</v>
      </c>
      <c r="Z1" s="463" t="s">
        <v>1667</v>
      </c>
      <c r="AA1" s="463" t="s">
        <v>1668</v>
      </c>
      <c r="AB1" s="463" t="s">
        <v>1669</v>
      </c>
      <c r="AC1" s="463" t="s">
        <v>1670</v>
      </c>
      <c r="AD1" s="463" t="s">
        <v>1671</v>
      </c>
      <c r="AE1" s="463" t="s">
        <v>1672</v>
      </c>
      <c r="AF1" s="408"/>
      <c r="AG1" s="408"/>
      <c r="AH1" s="408"/>
      <c r="AI1" s="408"/>
      <c r="AJ1" s="408"/>
      <c r="AK1" s="408"/>
      <c r="AL1" s="408"/>
      <c r="AM1" s="408"/>
      <c r="AN1" s="408"/>
      <c r="AO1" s="408"/>
      <c r="AP1" s="408"/>
    </row>
    <row r="2" spans="1:42" ht="18.75" x14ac:dyDescent="0.25">
      <c r="A2" s="407" t="s">
        <v>1354</v>
      </c>
      <c r="B2" s="408"/>
      <c r="C2" s="408"/>
      <c r="D2" s="408"/>
      <c r="E2" s="408"/>
      <c r="F2" s="408"/>
      <c r="G2" s="408"/>
      <c r="H2" s="409"/>
      <c r="I2" s="410"/>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1485</v>
      </c>
      <c r="B3" s="408"/>
      <c r="C3" s="408"/>
      <c r="D3" s="408"/>
      <c r="E3" s="408"/>
      <c r="F3" s="408"/>
      <c r="G3" s="408"/>
      <c r="H3" s="409"/>
      <c r="I3" s="410"/>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1496</v>
      </c>
      <c r="H4" s="409"/>
      <c r="I4" s="410"/>
      <c r="J4" s="409"/>
      <c r="K4" s="409"/>
      <c r="L4" s="409"/>
      <c r="M4" s="409"/>
      <c r="N4" s="409"/>
      <c r="O4" s="409"/>
      <c r="P4" s="409"/>
      <c r="Q4" s="409"/>
      <c r="R4" s="409"/>
      <c r="S4" s="409"/>
      <c r="T4" s="409"/>
      <c r="U4" s="409"/>
      <c r="V4" s="409"/>
      <c r="W4" s="409"/>
      <c r="X4" s="409"/>
      <c r="Y4" s="409"/>
      <c r="Z4" s="409"/>
      <c r="AA4" s="409"/>
    </row>
    <row r="5" spans="1:42" s="408" customFormat="1" ht="18.75" customHeight="1" x14ac:dyDescent="0.25">
      <c r="A5" s="411" t="s">
        <v>1486</v>
      </c>
      <c r="B5" s="412"/>
      <c r="C5" s="412"/>
      <c r="D5" s="412"/>
      <c r="E5" s="412"/>
      <c r="F5" s="412"/>
      <c r="G5" s="412"/>
      <c r="H5" s="412"/>
      <c r="I5" s="412"/>
      <c r="J5" s="412"/>
      <c r="K5" s="412"/>
      <c r="L5" s="412"/>
      <c r="M5" s="412"/>
      <c r="N5" s="412"/>
      <c r="O5" s="412"/>
      <c r="P5" s="412"/>
      <c r="Q5" s="412"/>
      <c r="R5" s="412"/>
      <c r="S5" s="412"/>
      <c r="T5" s="412"/>
      <c r="U5" s="412"/>
    </row>
    <row r="6" spans="1:42" ht="15" customHeight="1" x14ac:dyDescent="0.25">
      <c r="A6" s="656" t="s">
        <v>96</v>
      </c>
      <c r="B6" s="655" t="s">
        <v>110</v>
      </c>
      <c r="C6" s="658" t="s">
        <v>1537</v>
      </c>
      <c r="D6" s="658" t="s">
        <v>1538</v>
      </c>
      <c r="E6" s="658" t="s">
        <v>86</v>
      </c>
      <c r="F6" s="658" t="s">
        <v>391</v>
      </c>
      <c r="G6" s="658" t="s">
        <v>87</v>
      </c>
      <c r="H6" s="661" t="s">
        <v>99</v>
      </c>
      <c r="I6" s="667"/>
      <c r="J6" s="667"/>
      <c r="K6" s="667"/>
      <c r="L6" s="667"/>
      <c r="M6" s="667"/>
      <c r="N6" s="667"/>
      <c r="O6" s="662"/>
      <c r="P6" s="663" t="s">
        <v>100</v>
      </c>
      <c r="Q6" s="664"/>
      <c r="R6" s="655" t="s">
        <v>102</v>
      </c>
      <c r="S6" s="655" t="s">
        <v>109</v>
      </c>
      <c r="T6" s="655" t="s">
        <v>108</v>
      </c>
      <c r="U6" s="652" t="s">
        <v>88</v>
      </c>
    </row>
    <row r="7" spans="1:42" ht="15" customHeight="1" x14ac:dyDescent="0.25">
      <c r="A7" s="656"/>
      <c r="B7" s="656"/>
      <c r="C7" s="659"/>
      <c r="D7" s="659"/>
      <c r="E7" s="659"/>
      <c r="F7" s="659"/>
      <c r="G7" s="659"/>
      <c r="H7" s="661" t="s">
        <v>103</v>
      </c>
      <c r="I7" s="662"/>
      <c r="J7" s="661" t="s">
        <v>104</v>
      </c>
      <c r="K7" s="662"/>
      <c r="L7" s="661" t="s">
        <v>105</v>
      </c>
      <c r="M7" s="662"/>
      <c r="N7" s="661" t="s">
        <v>106</v>
      </c>
      <c r="O7" s="662"/>
      <c r="P7" s="665"/>
      <c r="Q7" s="666"/>
      <c r="R7" s="656"/>
      <c r="S7" s="656"/>
      <c r="T7" s="656"/>
      <c r="U7" s="653"/>
    </row>
    <row r="8" spans="1:42" ht="25.5" x14ac:dyDescent="0.25">
      <c r="A8" s="657"/>
      <c r="B8" s="657"/>
      <c r="C8" s="660"/>
      <c r="D8" s="660"/>
      <c r="E8" s="660"/>
      <c r="F8" s="660"/>
      <c r="G8" s="660"/>
      <c r="H8" s="439" t="s">
        <v>107</v>
      </c>
      <c r="I8" s="439" t="s">
        <v>12</v>
      </c>
      <c r="J8" s="439" t="s">
        <v>107</v>
      </c>
      <c r="K8" s="439" t="s">
        <v>12</v>
      </c>
      <c r="L8" s="439" t="s">
        <v>107</v>
      </c>
      <c r="M8" s="439" t="s">
        <v>12</v>
      </c>
      <c r="N8" s="439" t="s">
        <v>107</v>
      </c>
      <c r="O8" s="439" t="s">
        <v>12</v>
      </c>
      <c r="P8" s="439" t="s">
        <v>107</v>
      </c>
      <c r="Q8" s="439" t="s">
        <v>12</v>
      </c>
      <c r="R8" s="657"/>
      <c r="S8" s="657"/>
      <c r="T8" s="657"/>
      <c r="U8" s="654"/>
    </row>
    <row r="9" spans="1:42" ht="15.75" x14ac:dyDescent="0.25">
      <c r="A9" s="440"/>
      <c r="B9" s="441"/>
      <c r="C9" s="442"/>
      <c r="D9" s="442"/>
      <c r="E9" s="442"/>
      <c r="F9" s="443"/>
      <c r="G9" s="442"/>
      <c r="H9" s="444"/>
      <c r="I9" s="444"/>
      <c r="J9" s="444"/>
      <c r="K9" s="444"/>
      <c r="L9" s="444"/>
      <c r="M9" s="444"/>
      <c r="N9" s="444"/>
      <c r="O9" s="444"/>
      <c r="P9" s="444"/>
      <c r="Q9" s="444"/>
      <c r="R9" s="445"/>
      <c r="S9" s="445"/>
      <c r="T9" s="445"/>
      <c r="U9" s="446"/>
    </row>
    <row r="10" spans="1:42" ht="15.75" customHeight="1" x14ac:dyDescent="0.25">
      <c r="A10" s="668" t="s">
        <v>1487</v>
      </c>
      <c r="B10" s="668" t="s">
        <v>1488</v>
      </c>
      <c r="C10" s="326"/>
      <c r="D10" s="326"/>
      <c r="E10" s="326"/>
      <c r="F10" s="326"/>
      <c r="G10" s="326"/>
      <c r="H10" s="355"/>
      <c r="I10" s="356"/>
      <c r="J10" s="355"/>
      <c r="K10" s="356"/>
      <c r="L10" s="355"/>
      <c r="M10" s="356"/>
      <c r="N10" s="355"/>
      <c r="O10" s="356"/>
      <c r="P10" s="402">
        <f t="shared" ref="P10:Q62" si="0">H10+J10+L10+N10</f>
        <v>0</v>
      </c>
      <c r="Q10" s="400">
        <f t="shared" si="0"/>
        <v>0</v>
      </c>
      <c r="R10" s="326"/>
      <c r="S10" s="326"/>
      <c r="T10" s="326"/>
      <c r="U10" s="326"/>
    </row>
    <row r="11" spans="1:42" ht="15.75" x14ac:dyDescent="0.25">
      <c r="A11" s="669"/>
      <c r="B11" s="669"/>
      <c r="C11" s="326"/>
      <c r="D11" s="326"/>
      <c r="E11" s="326"/>
      <c r="F11" s="326"/>
      <c r="G11" s="326"/>
      <c r="H11" s="355"/>
      <c r="I11" s="356"/>
      <c r="J11" s="355"/>
      <c r="K11" s="356"/>
      <c r="L11" s="355"/>
      <c r="M11" s="356"/>
      <c r="N11" s="355"/>
      <c r="O11" s="356"/>
      <c r="P11" s="402">
        <f t="shared" si="0"/>
        <v>0</v>
      </c>
      <c r="Q11" s="400">
        <f t="shared" si="0"/>
        <v>0</v>
      </c>
      <c r="R11" s="326"/>
      <c r="S11" s="326"/>
      <c r="T11" s="326"/>
      <c r="U11" s="326"/>
    </row>
    <row r="12" spans="1:42" ht="15.75" x14ac:dyDescent="0.25">
      <c r="A12" s="669"/>
      <c r="B12" s="669"/>
      <c r="C12" s="326"/>
      <c r="D12" s="326"/>
      <c r="E12" s="326"/>
      <c r="F12" s="326"/>
      <c r="G12" s="326"/>
      <c r="H12" s="355"/>
      <c r="I12" s="356"/>
      <c r="J12" s="355"/>
      <c r="K12" s="356"/>
      <c r="L12" s="355"/>
      <c r="M12" s="356"/>
      <c r="N12" s="355"/>
      <c r="O12" s="356"/>
      <c r="P12" s="402">
        <f t="shared" si="0"/>
        <v>0</v>
      </c>
      <c r="Q12" s="400">
        <f t="shared" si="0"/>
        <v>0</v>
      </c>
      <c r="R12" s="326"/>
      <c r="S12" s="326"/>
      <c r="T12" s="326"/>
      <c r="U12" s="326"/>
    </row>
    <row r="13" spans="1:42" ht="15.75" x14ac:dyDescent="0.25">
      <c r="A13" s="669"/>
      <c r="B13" s="669"/>
      <c r="C13" s="326"/>
      <c r="D13" s="326"/>
      <c r="E13" s="326"/>
      <c r="F13" s="326"/>
      <c r="G13" s="326"/>
      <c r="H13" s="355"/>
      <c r="I13" s="356"/>
      <c r="J13" s="355"/>
      <c r="K13" s="356"/>
      <c r="L13" s="355"/>
      <c r="M13" s="356"/>
      <c r="N13" s="355"/>
      <c r="O13" s="356"/>
      <c r="P13" s="402">
        <f t="shared" ref="P13:P25" si="1">H13+J13+L13+N13</f>
        <v>0</v>
      </c>
      <c r="Q13" s="400">
        <f t="shared" ref="Q13:Q25" si="2">I13+K13+M13+O13</f>
        <v>0</v>
      </c>
      <c r="R13" s="326"/>
      <c r="S13" s="326"/>
      <c r="T13" s="326"/>
      <c r="U13" s="326"/>
    </row>
    <row r="14" spans="1:42" ht="15.75" x14ac:dyDescent="0.25">
      <c r="A14" s="669"/>
      <c r="B14" s="669"/>
      <c r="C14" s="326"/>
      <c r="D14" s="326"/>
      <c r="E14" s="326"/>
      <c r="F14" s="326"/>
      <c r="G14" s="326"/>
      <c r="H14" s="355"/>
      <c r="I14" s="356"/>
      <c r="J14" s="355"/>
      <c r="K14" s="356"/>
      <c r="L14" s="355"/>
      <c r="M14" s="356"/>
      <c r="N14" s="355"/>
      <c r="O14" s="356"/>
      <c r="P14" s="402">
        <f t="shared" si="1"/>
        <v>0</v>
      </c>
      <c r="Q14" s="400">
        <f t="shared" si="2"/>
        <v>0</v>
      </c>
      <c r="R14" s="326"/>
      <c r="S14" s="326"/>
      <c r="T14" s="326"/>
      <c r="U14" s="326"/>
    </row>
    <row r="15" spans="1:42" ht="15.75" x14ac:dyDescent="0.25">
      <c r="A15" s="669"/>
      <c r="B15" s="669"/>
      <c r="C15" s="326"/>
      <c r="D15" s="326"/>
      <c r="E15" s="326"/>
      <c r="F15" s="326"/>
      <c r="G15" s="326"/>
      <c r="H15" s="355"/>
      <c r="I15" s="356"/>
      <c r="J15" s="355"/>
      <c r="K15" s="356"/>
      <c r="L15" s="355"/>
      <c r="M15" s="356"/>
      <c r="N15" s="355"/>
      <c r="O15" s="356"/>
      <c r="P15" s="402">
        <f t="shared" si="1"/>
        <v>0</v>
      </c>
      <c r="Q15" s="400">
        <f t="shared" si="2"/>
        <v>0</v>
      </c>
      <c r="R15" s="326"/>
      <c r="S15" s="326"/>
      <c r="T15" s="326"/>
      <c r="U15" s="326"/>
    </row>
    <row r="16" spans="1:42" ht="15.75" x14ac:dyDescent="0.25">
      <c r="A16" s="669"/>
      <c r="B16" s="669"/>
      <c r="C16" s="326"/>
      <c r="D16" s="326"/>
      <c r="E16" s="326"/>
      <c r="F16" s="326"/>
      <c r="G16" s="326"/>
      <c r="H16" s="355"/>
      <c r="I16" s="356"/>
      <c r="J16" s="355"/>
      <c r="K16" s="356"/>
      <c r="L16" s="355"/>
      <c r="M16" s="356"/>
      <c r="N16" s="355"/>
      <c r="O16" s="356"/>
      <c r="P16" s="402">
        <f t="shared" si="1"/>
        <v>0</v>
      </c>
      <c r="Q16" s="400">
        <f t="shared" si="2"/>
        <v>0</v>
      </c>
      <c r="R16" s="326"/>
      <c r="S16" s="326"/>
      <c r="T16" s="326"/>
      <c r="U16" s="326"/>
    </row>
    <row r="17" spans="1:21" ht="15.75" x14ac:dyDescent="0.25">
      <c r="A17" s="669"/>
      <c r="B17" s="670"/>
      <c r="C17" s="326"/>
      <c r="D17" s="326"/>
      <c r="E17" s="326"/>
      <c r="F17" s="326"/>
      <c r="G17" s="326"/>
      <c r="H17" s="355"/>
      <c r="I17" s="356"/>
      <c r="J17" s="355"/>
      <c r="K17" s="356"/>
      <c r="L17" s="355"/>
      <c r="M17" s="356"/>
      <c r="N17" s="355"/>
      <c r="O17" s="356"/>
      <c r="P17" s="402">
        <f t="shared" si="1"/>
        <v>0</v>
      </c>
      <c r="Q17" s="400">
        <f t="shared" si="2"/>
        <v>0</v>
      </c>
      <c r="R17" s="326"/>
      <c r="S17" s="326"/>
      <c r="T17" s="326"/>
      <c r="U17" s="326"/>
    </row>
    <row r="18" spans="1:21" ht="15.75" x14ac:dyDescent="0.25">
      <c r="A18" s="669"/>
      <c r="B18" s="668" t="s">
        <v>1489</v>
      </c>
      <c r="C18" s="326"/>
      <c r="D18" s="326"/>
      <c r="E18" s="326"/>
      <c r="F18" s="326"/>
      <c r="G18" s="326"/>
      <c r="H18" s="355"/>
      <c r="I18" s="356"/>
      <c r="J18" s="355"/>
      <c r="K18" s="356"/>
      <c r="L18" s="355"/>
      <c r="M18" s="356"/>
      <c r="N18" s="355"/>
      <c r="O18" s="356"/>
      <c r="P18" s="402">
        <f t="shared" si="1"/>
        <v>0</v>
      </c>
      <c r="Q18" s="400">
        <f t="shared" si="2"/>
        <v>0</v>
      </c>
      <c r="R18" s="326"/>
      <c r="S18" s="326"/>
      <c r="T18" s="326"/>
      <c r="U18" s="326"/>
    </row>
    <row r="19" spans="1:21" ht="15.75" x14ac:dyDescent="0.25">
      <c r="A19" s="669"/>
      <c r="B19" s="669"/>
      <c r="C19" s="326"/>
      <c r="D19" s="326"/>
      <c r="E19" s="326"/>
      <c r="F19" s="326"/>
      <c r="G19" s="326"/>
      <c r="H19" s="355"/>
      <c r="I19" s="356"/>
      <c r="J19" s="355"/>
      <c r="K19" s="356"/>
      <c r="L19" s="355"/>
      <c r="M19" s="356"/>
      <c r="N19" s="355"/>
      <c r="O19" s="356"/>
      <c r="P19" s="402"/>
      <c r="Q19" s="400"/>
      <c r="R19" s="326"/>
      <c r="S19" s="326"/>
      <c r="T19" s="326"/>
      <c r="U19" s="326"/>
    </row>
    <row r="20" spans="1:21" ht="15.75" x14ac:dyDescent="0.25">
      <c r="A20" s="669"/>
      <c r="B20" s="669"/>
      <c r="C20" s="326"/>
      <c r="D20" s="326"/>
      <c r="E20" s="326"/>
      <c r="F20" s="326"/>
      <c r="G20" s="326"/>
      <c r="H20" s="355"/>
      <c r="I20" s="356"/>
      <c r="J20" s="355"/>
      <c r="K20" s="356"/>
      <c r="L20" s="355"/>
      <c r="M20" s="356"/>
      <c r="N20" s="355"/>
      <c r="O20" s="356"/>
      <c r="P20" s="402"/>
      <c r="Q20" s="400"/>
      <c r="R20" s="326"/>
      <c r="S20" s="326"/>
      <c r="T20" s="326"/>
      <c r="U20" s="326"/>
    </row>
    <row r="21" spans="1:21" ht="15.75" x14ac:dyDescent="0.25">
      <c r="A21" s="669"/>
      <c r="B21" s="669"/>
      <c r="C21" s="326"/>
      <c r="D21" s="326"/>
      <c r="E21" s="326"/>
      <c r="F21" s="326"/>
      <c r="G21" s="326"/>
      <c r="H21" s="355"/>
      <c r="I21" s="356"/>
      <c r="J21" s="355"/>
      <c r="K21" s="356"/>
      <c r="L21" s="355"/>
      <c r="M21" s="356"/>
      <c r="N21" s="355"/>
      <c r="O21" s="356"/>
      <c r="P21" s="402"/>
      <c r="Q21" s="400"/>
      <c r="R21" s="326"/>
      <c r="S21" s="326"/>
      <c r="T21" s="326"/>
      <c r="U21" s="326"/>
    </row>
    <row r="22" spans="1:21" ht="15.75" x14ac:dyDescent="0.25">
      <c r="A22" s="669"/>
      <c r="B22" s="669"/>
      <c r="C22" s="326"/>
      <c r="D22" s="326"/>
      <c r="E22" s="326"/>
      <c r="F22" s="326"/>
      <c r="G22" s="326"/>
      <c r="H22" s="355"/>
      <c r="I22" s="356"/>
      <c r="J22" s="355"/>
      <c r="K22" s="356"/>
      <c r="L22" s="355"/>
      <c r="M22" s="356"/>
      <c r="N22" s="355"/>
      <c r="O22" s="356"/>
      <c r="P22" s="402"/>
      <c r="Q22" s="400"/>
      <c r="R22" s="326"/>
      <c r="S22" s="326"/>
      <c r="T22" s="326"/>
      <c r="U22" s="326"/>
    </row>
    <row r="23" spans="1:21" ht="15.75" x14ac:dyDescent="0.25">
      <c r="A23" s="669"/>
      <c r="B23" s="669"/>
      <c r="C23" s="326"/>
      <c r="D23" s="326"/>
      <c r="E23" s="326"/>
      <c r="F23" s="326"/>
      <c r="G23" s="326"/>
      <c r="H23" s="355"/>
      <c r="I23" s="356"/>
      <c r="J23" s="355"/>
      <c r="K23" s="356"/>
      <c r="L23" s="355"/>
      <c r="M23" s="356"/>
      <c r="N23" s="355"/>
      <c r="O23" s="356"/>
      <c r="P23" s="402">
        <f t="shared" si="1"/>
        <v>0</v>
      </c>
      <c r="Q23" s="400">
        <f t="shared" si="2"/>
        <v>0</v>
      </c>
      <c r="R23" s="326"/>
      <c r="S23" s="326"/>
      <c r="T23" s="326"/>
      <c r="U23" s="326"/>
    </row>
    <row r="24" spans="1:21" ht="15.75" x14ac:dyDescent="0.25">
      <c r="A24" s="669"/>
      <c r="B24" s="670"/>
      <c r="C24" s="326"/>
      <c r="D24" s="326"/>
      <c r="E24" s="326"/>
      <c r="F24" s="326"/>
      <c r="G24" s="326"/>
      <c r="H24" s="355"/>
      <c r="I24" s="356"/>
      <c r="J24" s="355"/>
      <c r="K24" s="356"/>
      <c r="L24" s="355"/>
      <c r="M24" s="356"/>
      <c r="N24" s="355"/>
      <c r="O24" s="356"/>
      <c r="P24" s="402">
        <f t="shared" si="1"/>
        <v>0</v>
      </c>
      <c r="Q24" s="400">
        <f t="shared" si="2"/>
        <v>0</v>
      </c>
      <c r="R24" s="326"/>
      <c r="S24" s="326"/>
      <c r="T24" s="326"/>
      <c r="U24" s="326"/>
    </row>
    <row r="25" spans="1:21" ht="15.75" x14ac:dyDescent="0.25">
      <c r="A25" s="669"/>
      <c r="B25" s="668" t="s">
        <v>1490</v>
      </c>
      <c r="C25" s="326"/>
      <c r="D25" s="326"/>
      <c r="E25" s="326"/>
      <c r="F25" s="326"/>
      <c r="G25" s="326"/>
      <c r="H25" s="355"/>
      <c r="I25" s="356"/>
      <c r="J25" s="355"/>
      <c r="K25" s="356"/>
      <c r="L25" s="355"/>
      <c r="M25" s="356"/>
      <c r="N25" s="355"/>
      <c r="O25" s="356"/>
      <c r="P25" s="402">
        <f t="shared" si="1"/>
        <v>0</v>
      </c>
      <c r="Q25" s="400">
        <f t="shared" si="2"/>
        <v>0</v>
      </c>
      <c r="R25" s="326"/>
      <c r="S25" s="326"/>
      <c r="T25" s="326"/>
      <c r="U25" s="326"/>
    </row>
    <row r="26" spans="1:21" ht="15.75" x14ac:dyDescent="0.25">
      <c r="A26" s="669"/>
      <c r="B26" s="669"/>
      <c r="C26" s="326"/>
      <c r="D26" s="326"/>
      <c r="E26" s="326"/>
      <c r="F26" s="326"/>
      <c r="G26" s="326"/>
      <c r="H26" s="355"/>
      <c r="I26" s="356"/>
      <c r="J26" s="355"/>
      <c r="K26" s="356"/>
      <c r="L26" s="355"/>
      <c r="M26" s="356"/>
      <c r="N26" s="355"/>
      <c r="O26" s="356"/>
      <c r="P26" s="402">
        <f t="shared" si="0"/>
        <v>0</v>
      </c>
      <c r="Q26" s="400">
        <f t="shared" si="0"/>
        <v>0</v>
      </c>
      <c r="R26" s="326"/>
      <c r="S26" s="326"/>
      <c r="T26" s="326"/>
      <c r="U26" s="326"/>
    </row>
    <row r="27" spans="1:21" ht="15.75" x14ac:dyDescent="0.25">
      <c r="A27" s="669"/>
      <c r="B27" s="669"/>
      <c r="C27" s="326"/>
      <c r="D27" s="326"/>
      <c r="E27" s="326"/>
      <c r="F27" s="326"/>
      <c r="G27" s="326"/>
      <c r="H27" s="355"/>
      <c r="I27" s="356"/>
      <c r="J27" s="355"/>
      <c r="K27" s="356"/>
      <c r="L27" s="355"/>
      <c r="M27" s="356"/>
      <c r="N27" s="355"/>
      <c r="O27" s="356"/>
      <c r="P27" s="402">
        <f t="shared" si="0"/>
        <v>0</v>
      </c>
      <c r="Q27" s="400">
        <f t="shared" si="0"/>
        <v>0</v>
      </c>
      <c r="R27" s="326"/>
      <c r="S27" s="326"/>
      <c r="T27" s="326"/>
      <c r="U27" s="326"/>
    </row>
    <row r="28" spans="1:21" ht="15.75" x14ac:dyDescent="0.25">
      <c r="A28" s="669"/>
      <c r="B28" s="670"/>
      <c r="C28" s="326"/>
      <c r="D28" s="326"/>
      <c r="E28" s="326"/>
      <c r="F28" s="326"/>
      <c r="G28" s="326"/>
      <c r="H28" s="355"/>
      <c r="I28" s="356"/>
      <c r="J28" s="355"/>
      <c r="K28" s="356"/>
      <c r="L28" s="355"/>
      <c r="M28" s="356"/>
      <c r="N28" s="355"/>
      <c r="O28" s="356"/>
      <c r="P28" s="402">
        <f t="shared" si="0"/>
        <v>0</v>
      </c>
      <c r="Q28" s="400">
        <f t="shared" si="0"/>
        <v>0</v>
      </c>
      <c r="R28" s="326"/>
      <c r="S28" s="326"/>
      <c r="T28" s="326"/>
      <c r="U28" s="326"/>
    </row>
    <row r="29" spans="1:21" ht="15.75" x14ac:dyDescent="0.25">
      <c r="A29" s="669"/>
      <c r="B29" s="668" t="s">
        <v>1491</v>
      </c>
      <c r="C29" s="326"/>
      <c r="D29" s="326"/>
      <c r="E29" s="326"/>
      <c r="F29" s="326"/>
      <c r="G29" s="326"/>
      <c r="H29" s="355"/>
      <c r="I29" s="356"/>
      <c r="J29" s="355"/>
      <c r="K29" s="356"/>
      <c r="L29" s="355"/>
      <c r="M29" s="356"/>
      <c r="N29" s="355"/>
      <c r="O29" s="356"/>
      <c r="P29" s="402">
        <f t="shared" si="0"/>
        <v>0</v>
      </c>
      <c r="Q29" s="400">
        <f t="shared" si="0"/>
        <v>0</v>
      </c>
      <c r="R29" s="326"/>
      <c r="S29" s="326"/>
      <c r="T29" s="326"/>
      <c r="U29" s="326"/>
    </row>
    <row r="30" spans="1:21" ht="15.75" x14ac:dyDescent="0.25">
      <c r="A30" s="669"/>
      <c r="B30" s="669"/>
      <c r="C30" s="326"/>
      <c r="D30" s="326"/>
      <c r="E30" s="326"/>
      <c r="F30" s="326"/>
      <c r="G30" s="326"/>
      <c r="H30" s="355"/>
      <c r="I30" s="356"/>
      <c r="J30" s="355"/>
      <c r="K30" s="356"/>
      <c r="L30" s="355"/>
      <c r="M30" s="356"/>
      <c r="N30" s="355"/>
      <c r="O30" s="356"/>
      <c r="P30" s="402">
        <f t="shared" si="0"/>
        <v>0</v>
      </c>
      <c r="Q30" s="400">
        <f t="shared" si="0"/>
        <v>0</v>
      </c>
      <c r="R30" s="326"/>
      <c r="S30" s="326"/>
      <c r="T30" s="326"/>
      <c r="U30" s="326"/>
    </row>
    <row r="31" spans="1:21" ht="15.75" x14ac:dyDescent="0.25">
      <c r="A31" s="669"/>
      <c r="B31" s="669"/>
      <c r="C31" s="326"/>
      <c r="D31" s="326"/>
      <c r="E31" s="326"/>
      <c r="F31" s="326"/>
      <c r="G31" s="326"/>
      <c r="H31" s="355"/>
      <c r="I31" s="356"/>
      <c r="J31" s="355"/>
      <c r="K31" s="356"/>
      <c r="L31" s="355"/>
      <c r="M31" s="356"/>
      <c r="N31" s="355"/>
      <c r="O31" s="356"/>
      <c r="P31" s="402"/>
      <c r="Q31" s="400"/>
      <c r="R31" s="326"/>
      <c r="S31" s="326"/>
      <c r="T31" s="326"/>
      <c r="U31" s="326"/>
    </row>
    <row r="32" spans="1:21" ht="15.75" x14ac:dyDescent="0.25">
      <c r="A32" s="669"/>
      <c r="B32" s="669"/>
      <c r="C32" s="326"/>
      <c r="D32" s="326"/>
      <c r="E32" s="326"/>
      <c r="F32" s="326"/>
      <c r="G32" s="326"/>
      <c r="H32" s="355"/>
      <c r="I32" s="356"/>
      <c r="J32" s="355"/>
      <c r="K32" s="356"/>
      <c r="L32" s="355"/>
      <c r="M32" s="356"/>
      <c r="N32" s="355"/>
      <c r="O32" s="356"/>
      <c r="P32" s="402"/>
      <c r="Q32" s="400"/>
      <c r="R32" s="326"/>
      <c r="S32" s="326"/>
      <c r="T32" s="326"/>
      <c r="U32" s="326"/>
    </row>
    <row r="33" spans="1:21" ht="15.75" x14ac:dyDescent="0.25">
      <c r="A33" s="669"/>
      <c r="B33" s="669"/>
      <c r="C33" s="326"/>
      <c r="D33" s="326"/>
      <c r="E33" s="326"/>
      <c r="F33" s="326"/>
      <c r="G33" s="326"/>
      <c r="H33" s="355"/>
      <c r="I33" s="356"/>
      <c r="J33" s="355"/>
      <c r="K33" s="356"/>
      <c r="L33" s="355"/>
      <c r="M33" s="356"/>
      <c r="N33" s="355"/>
      <c r="O33" s="356"/>
      <c r="P33" s="402"/>
      <c r="Q33" s="400"/>
      <c r="R33" s="326"/>
      <c r="S33" s="326"/>
      <c r="T33" s="326"/>
      <c r="U33" s="326"/>
    </row>
    <row r="34" spans="1:21" ht="15.75" x14ac:dyDescent="0.25">
      <c r="A34" s="669"/>
      <c r="B34" s="669"/>
      <c r="C34" s="326"/>
      <c r="D34" s="326"/>
      <c r="E34" s="326"/>
      <c r="F34" s="326"/>
      <c r="G34" s="326"/>
      <c r="H34" s="355"/>
      <c r="I34" s="356"/>
      <c r="J34" s="355"/>
      <c r="K34" s="356"/>
      <c r="L34" s="355"/>
      <c r="M34" s="356"/>
      <c r="N34" s="355"/>
      <c r="O34" s="356"/>
      <c r="P34" s="402"/>
      <c r="Q34" s="400"/>
      <c r="R34" s="326"/>
      <c r="S34" s="326"/>
      <c r="T34" s="326"/>
      <c r="U34" s="326"/>
    </row>
    <row r="35" spans="1:21" ht="15.75" x14ac:dyDescent="0.25">
      <c r="A35" s="669"/>
      <c r="B35" s="669"/>
      <c r="C35" s="326"/>
      <c r="D35" s="326"/>
      <c r="E35" s="326"/>
      <c r="F35" s="326"/>
      <c r="G35" s="326"/>
      <c r="H35" s="355"/>
      <c r="I35" s="356"/>
      <c r="J35" s="355"/>
      <c r="K35" s="356"/>
      <c r="L35" s="355"/>
      <c r="M35" s="356"/>
      <c r="N35" s="355"/>
      <c r="O35" s="356"/>
      <c r="P35" s="402">
        <f t="shared" si="0"/>
        <v>0</v>
      </c>
      <c r="Q35" s="400">
        <f t="shared" si="0"/>
        <v>0</v>
      </c>
      <c r="R35" s="326"/>
      <c r="S35" s="326"/>
      <c r="T35" s="326"/>
      <c r="U35" s="326"/>
    </row>
    <row r="36" spans="1:21" ht="15.75" x14ac:dyDescent="0.25">
      <c r="A36" s="669"/>
      <c r="B36" s="669"/>
      <c r="C36" s="326"/>
      <c r="D36" s="326"/>
      <c r="E36" s="326"/>
      <c r="F36" s="326"/>
      <c r="G36" s="326"/>
      <c r="H36" s="355"/>
      <c r="I36" s="356"/>
      <c r="J36" s="355"/>
      <c r="K36" s="356"/>
      <c r="L36" s="355"/>
      <c r="M36" s="356"/>
      <c r="N36" s="355"/>
      <c r="O36" s="356"/>
      <c r="P36" s="402"/>
      <c r="Q36" s="400"/>
      <c r="R36" s="326"/>
      <c r="S36" s="326"/>
      <c r="T36" s="326"/>
      <c r="U36" s="326"/>
    </row>
    <row r="37" spans="1:21" ht="15.75" x14ac:dyDescent="0.25">
      <c r="A37" s="669"/>
      <c r="B37" s="669"/>
      <c r="C37" s="326"/>
      <c r="D37" s="326"/>
      <c r="E37" s="326"/>
      <c r="F37" s="326"/>
      <c r="G37" s="326"/>
      <c r="H37" s="355"/>
      <c r="I37" s="356"/>
      <c r="J37" s="355"/>
      <c r="K37" s="356"/>
      <c r="L37" s="355"/>
      <c r="M37" s="356"/>
      <c r="N37" s="355"/>
      <c r="O37" s="356"/>
      <c r="P37" s="402"/>
      <c r="Q37" s="400"/>
      <c r="R37" s="326"/>
      <c r="S37" s="326"/>
      <c r="T37" s="326"/>
      <c r="U37" s="326"/>
    </row>
    <row r="38" spans="1:21" ht="15.75" x14ac:dyDescent="0.25">
      <c r="A38" s="669"/>
      <c r="B38" s="669"/>
      <c r="C38" s="326"/>
      <c r="D38" s="326"/>
      <c r="E38" s="326"/>
      <c r="F38" s="326"/>
      <c r="G38" s="326"/>
      <c r="H38" s="355"/>
      <c r="I38" s="356"/>
      <c r="J38" s="355"/>
      <c r="K38" s="356"/>
      <c r="L38" s="355"/>
      <c r="M38" s="356"/>
      <c r="N38" s="355"/>
      <c r="O38" s="356"/>
      <c r="P38" s="402"/>
      <c r="Q38" s="400"/>
      <c r="R38" s="326"/>
      <c r="S38" s="326"/>
      <c r="T38" s="326"/>
      <c r="U38" s="326"/>
    </row>
    <row r="39" spans="1:21" ht="15.75" x14ac:dyDescent="0.25">
      <c r="A39" s="669"/>
      <c r="B39" s="669"/>
      <c r="C39" s="326"/>
      <c r="D39" s="326"/>
      <c r="E39" s="326"/>
      <c r="F39" s="326"/>
      <c r="G39" s="326"/>
      <c r="H39" s="355"/>
      <c r="I39" s="356"/>
      <c r="J39" s="355"/>
      <c r="K39" s="356"/>
      <c r="L39" s="355"/>
      <c r="M39" s="356"/>
      <c r="N39" s="355"/>
      <c r="O39" s="356"/>
      <c r="P39" s="402"/>
      <c r="Q39" s="400"/>
      <c r="R39" s="326"/>
      <c r="S39" s="326"/>
      <c r="T39" s="326"/>
      <c r="U39" s="326"/>
    </row>
    <row r="40" spans="1:21" ht="15.75" x14ac:dyDescent="0.25">
      <c r="A40" s="670"/>
      <c r="B40" s="670"/>
      <c r="C40" s="326"/>
      <c r="D40" s="326"/>
      <c r="E40" s="326"/>
      <c r="F40" s="326"/>
      <c r="G40" s="326"/>
      <c r="H40" s="355"/>
      <c r="I40" s="356"/>
      <c r="J40" s="355"/>
      <c r="K40" s="356"/>
      <c r="L40" s="355"/>
      <c r="M40" s="356"/>
      <c r="N40" s="355"/>
      <c r="O40" s="356"/>
      <c r="P40" s="402"/>
      <c r="Q40" s="400"/>
      <c r="R40" s="326"/>
      <c r="S40" s="326"/>
      <c r="T40" s="326"/>
      <c r="U40" s="326"/>
    </row>
    <row r="41" spans="1:21" ht="15.75" x14ac:dyDescent="0.25">
      <c r="A41" s="668" t="s">
        <v>1492</v>
      </c>
      <c r="B41" s="668" t="s">
        <v>1493</v>
      </c>
      <c r="C41" s="326"/>
      <c r="D41" s="326"/>
      <c r="E41" s="326"/>
      <c r="F41" s="326"/>
      <c r="G41" s="326"/>
      <c r="H41" s="355"/>
      <c r="I41" s="356"/>
      <c r="J41" s="355"/>
      <c r="K41" s="356"/>
      <c r="L41" s="355"/>
      <c r="M41" s="356"/>
      <c r="N41" s="355"/>
      <c r="O41" s="356"/>
      <c r="P41" s="402"/>
      <c r="Q41" s="400"/>
      <c r="R41" s="326"/>
      <c r="S41" s="326"/>
      <c r="T41" s="326"/>
      <c r="U41" s="326"/>
    </row>
    <row r="42" spans="1:21" ht="15.75" x14ac:dyDescent="0.25">
      <c r="A42" s="669"/>
      <c r="B42" s="669"/>
      <c r="C42" s="326"/>
      <c r="D42" s="326"/>
      <c r="E42" s="326"/>
      <c r="F42" s="326"/>
      <c r="G42" s="326"/>
      <c r="H42" s="355"/>
      <c r="I42" s="356"/>
      <c r="J42" s="355"/>
      <c r="K42" s="356"/>
      <c r="L42" s="355"/>
      <c r="M42" s="356"/>
      <c r="N42" s="355"/>
      <c r="O42" s="356"/>
      <c r="P42" s="402"/>
      <c r="Q42" s="400"/>
      <c r="R42" s="326"/>
      <c r="S42" s="326"/>
      <c r="T42" s="326"/>
      <c r="U42" s="326"/>
    </row>
    <row r="43" spans="1:21" ht="15.75" x14ac:dyDescent="0.25">
      <c r="A43" s="669"/>
      <c r="B43" s="669"/>
      <c r="C43" s="326"/>
      <c r="D43" s="326"/>
      <c r="E43" s="326"/>
      <c r="F43" s="326"/>
      <c r="G43" s="326"/>
      <c r="H43" s="355"/>
      <c r="I43" s="356"/>
      <c r="J43" s="355"/>
      <c r="K43" s="356"/>
      <c r="L43" s="355"/>
      <c r="M43" s="356"/>
      <c r="N43" s="355"/>
      <c r="O43" s="356"/>
      <c r="P43" s="402"/>
      <c r="Q43" s="400"/>
      <c r="R43" s="326"/>
      <c r="S43" s="326"/>
      <c r="T43" s="326"/>
      <c r="U43" s="326"/>
    </row>
    <row r="44" spans="1:21" ht="15.75" x14ac:dyDescent="0.25">
      <c r="A44" s="669"/>
      <c r="B44" s="669"/>
      <c r="C44" s="326"/>
      <c r="D44" s="326"/>
      <c r="E44" s="326"/>
      <c r="F44" s="326"/>
      <c r="G44" s="326"/>
      <c r="H44" s="355"/>
      <c r="I44" s="356"/>
      <c r="J44" s="355"/>
      <c r="K44" s="356"/>
      <c r="L44" s="355"/>
      <c r="M44" s="356"/>
      <c r="N44" s="355"/>
      <c r="O44" s="356"/>
      <c r="P44" s="402"/>
      <c r="Q44" s="400"/>
      <c r="R44" s="326"/>
      <c r="S44" s="326"/>
      <c r="T44" s="326"/>
      <c r="U44" s="326"/>
    </row>
    <row r="45" spans="1:21" ht="15.75" x14ac:dyDescent="0.25">
      <c r="A45" s="669"/>
      <c r="B45" s="669"/>
      <c r="C45" s="326"/>
      <c r="D45" s="326"/>
      <c r="E45" s="326"/>
      <c r="F45" s="326"/>
      <c r="G45" s="326"/>
      <c r="H45" s="355"/>
      <c r="I45" s="356"/>
      <c r="J45" s="355"/>
      <c r="K45" s="356"/>
      <c r="L45" s="355"/>
      <c r="M45" s="356"/>
      <c r="N45" s="355"/>
      <c r="O45" s="356"/>
      <c r="P45" s="402"/>
      <c r="Q45" s="400"/>
      <c r="R45" s="326"/>
      <c r="S45" s="326"/>
      <c r="T45" s="326"/>
      <c r="U45" s="326"/>
    </row>
    <row r="46" spans="1:21" ht="15.75" x14ac:dyDescent="0.25">
      <c r="A46" s="669"/>
      <c r="B46" s="669"/>
      <c r="C46" s="326"/>
      <c r="D46" s="326"/>
      <c r="E46" s="326"/>
      <c r="F46" s="326"/>
      <c r="G46" s="326"/>
      <c r="H46" s="355"/>
      <c r="I46" s="356"/>
      <c r="J46" s="355"/>
      <c r="K46" s="356"/>
      <c r="L46" s="355"/>
      <c r="M46" s="356"/>
      <c r="N46" s="355"/>
      <c r="O46" s="356"/>
      <c r="P46" s="402"/>
      <c r="Q46" s="400"/>
      <c r="R46" s="326"/>
      <c r="S46" s="326"/>
      <c r="T46" s="326"/>
      <c r="U46" s="326"/>
    </row>
    <row r="47" spans="1:21" ht="15.75" x14ac:dyDescent="0.25">
      <c r="A47" s="669"/>
      <c r="B47" s="669"/>
      <c r="C47" s="326"/>
      <c r="D47" s="326"/>
      <c r="E47" s="326"/>
      <c r="F47" s="326"/>
      <c r="G47" s="326"/>
      <c r="H47" s="355"/>
      <c r="I47" s="356"/>
      <c r="J47" s="355"/>
      <c r="K47" s="356"/>
      <c r="L47" s="355"/>
      <c r="M47" s="356"/>
      <c r="N47" s="355"/>
      <c r="O47" s="356"/>
      <c r="P47" s="402">
        <f t="shared" si="0"/>
        <v>0</v>
      </c>
      <c r="Q47" s="400">
        <f t="shared" si="0"/>
        <v>0</v>
      </c>
      <c r="R47" s="326"/>
      <c r="S47" s="326"/>
      <c r="T47" s="326"/>
      <c r="U47" s="326"/>
    </row>
    <row r="48" spans="1:21" ht="15.75" x14ac:dyDescent="0.25">
      <c r="A48" s="669"/>
      <c r="B48" s="669"/>
      <c r="C48" s="326"/>
      <c r="D48" s="326"/>
      <c r="E48" s="326"/>
      <c r="F48" s="326"/>
      <c r="G48" s="326"/>
      <c r="H48" s="355"/>
      <c r="I48" s="356"/>
      <c r="J48" s="355"/>
      <c r="K48" s="356"/>
      <c r="L48" s="355"/>
      <c r="M48" s="356"/>
      <c r="N48" s="355"/>
      <c r="O48" s="356"/>
      <c r="P48" s="402">
        <f t="shared" si="0"/>
        <v>0</v>
      </c>
      <c r="Q48" s="400">
        <f t="shared" si="0"/>
        <v>0</v>
      </c>
      <c r="R48" s="326"/>
      <c r="S48" s="326"/>
      <c r="T48" s="326"/>
      <c r="U48" s="326"/>
    </row>
    <row r="49" spans="1:21" ht="15.75" x14ac:dyDescent="0.25">
      <c r="A49" s="669"/>
      <c r="B49" s="670"/>
      <c r="C49" s="326"/>
      <c r="D49" s="326"/>
      <c r="E49" s="326"/>
      <c r="F49" s="326"/>
      <c r="G49" s="326"/>
      <c r="H49" s="355"/>
      <c r="I49" s="356"/>
      <c r="J49" s="355"/>
      <c r="K49" s="356"/>
      <c r="L49" s="355"/>
      <c r="M49" s="356"/>
      <c r="N49" s="355"/>
      <c r="O49" s="356"/>
      <c r="P49" s="402">
        <f t="shared" si="0"/>
        <v>0</v>
      </c>
      <c r="Q49" s="400">
        <f t="shared" si="0"/>
        <v>0</v>
      </c>
      <c r="R49" s="326"/>
      <c r="S49" s="326"/>
      <c r="T49" s="326"/>
      <c r="U49" s="326"/>
    </row>
    <row r="50" spans="1:21" ht="15.75" x14ac:dyDescent="0.25">
      <c r="A50" s="669"/>
      <c r="B50" s="668" t="s">
        <v>1494</v>
      </c>
      <c r="C50" s="326"/>
      <c r="D50" s="326"/>
      <c r="E50" s="326"/>
      <c r="F50" s="326"/>
      <c r="G50" s="326"/>
      <c r="H50" s="355"/>
      <c r="I50" s="356"/>
      <c r="J50" s="355"/>
      <c r="K50" s="356"/>
      <c r="L50" s="355"/>
      <c r="M50" s="356"/>
      <c r="N50" s="355"/>
      <c r="O50" s="356"/>
      <c r="P50" s="402">
        <f t="shared" si="0"/>
        <v>0</v>
      </c>
      <c r="Q50" s="400">
        <f t="shared" si="0"/>
        <v>0</v>
      </c>
      <c r="R50" s="326"/>
      <c r="S50" s="326"/>
      <c r="T50" s="326"/>
      <c r="U50" s="326"/>
    </row>
    <row r="51" spans="1:21" ht="15.75" x14ac:dyDescent="0.25">
      <c r="A51" s="669"/>
      <c r="B51" s="669"/>
      <c r="C51" s="326"/>
      <c r="D51" s="326"/>
      <c r="E51" s="326"/>
      <c r="F51" s="326"/>
      <c r="G51" s="326"/>
      <c r="H51" s="355"/>
      <c r="I51" s="356"/>
      <c r="J51" s="355"/>
      <c r="K51" s="356"/>
      <c r="L51" s="355"/>
      <c r="M51" s="356"/>
      <c r="N51" s="355"/>
      <c r="O51" s="356"/>
      <c r="P51" s="402"/>
      <c r="Q51" s="400"/>
      <c r="R51" s="326"/>
      <c r="S51" s="326"/>
      <c r="T51" s="326"/>
      <c r="U51" s="326"/>
    </row>
    <row r="52" spans="1:21" ht="15.75" x14ac:dyDescent="0.25">
      <c r="A52" s="669"/>
      <c r="B52" s="669"/>
      <c r="C52" s="326"/>
      <c r="D52" s="326"/>
      <c r="E52" s="326"/>
      <c r="F52" s="326"/>
      <c r="G52" s="326"/>
      <c r="H52" s="355"/>
      <c r="I52" s="356"/>
      <c r="J52" s="355"/>
      <c r="K52" s="356"/>
      <c r="L52" s="355"/>
      <c r="M52" s="356"/>
      <c r="N52" s="355"/>
      <c r="O52" s="356"/>
      <c r="P52" s="402"/>
      <c r="Q52" s="400"/>
      <c r="R52" s="326"/>
      <c r="S52" s="326"/>
      <c r="T52" s="326"/>
      <c r="U52" s="326"/>
    </row>
    <row r="53" spans="1:21" ht="15.75" x14ac:dyDescent="0.25">
      <c r="A53" s="669"/>
      <c r="B53" s="669"/>
      <c r="C53" s="326"/>
      <c r="D53" s="326"/>
      <c r="E53" s="326"/>
      <c r="F53" s="326"/>
      <c r="G53" s="326"/>
      <c r="H53" s="355"/>
      <c r="I53" s="356"/>
      <c r="J53" s="355"/>
      <c r="K53" s="356"/>
      <c r="L53" s="355"/>
      <c r="M53" s="356"/>
      <c r="N53" s="355"/>
      <c r="O53" s="356"/>
      <c r="P53" s="402"/>
      <c r="Q53" s="400"/>
      <c r="R53" s="326"/>
      <c r="S53" s="326"/>
      <c r="T53" s="326"/>
      <c r="U53" s="326"/>
    </row>
    <row r="54" spans="1:21" ht="15.75" x14ac:dyDescent="0.25">
      <c r="A54" s="669"/>
      <c r="B54" s="669"/>
      <c r="C54" s="326"/>
      <c r="D54" s="326"/>
      <c r="E54" s="326"/>
      <c r="F54" s="326"/>
      <c r="G54" s="326"/>
      <c r="H54" s="355"/>
      <c r="I54" s="356"/>
      <c r="J54" s="355"/>
      <c r="K54" s="356"/>
      <c r="L54" s="355"/>
      <c r="M54" s="356"/>
      <c r="N54" s="355"/>
      <c r="O54" s="356"/>
      <c r="P54" s="402"/>
      <c r="Q54" s="400"/>
      <c r="R54" s="326"/>
      <c r="S54" s="326"/>
      <c r="T54" s="326"/>
      <c r="U54" s="326"/>
    </row>
    <row r="55" spans="1:21" ht="15.75" x14ac:dyDescent="0.25">
      <c r="A55" s="669"/>
      <c r="B55" s="669"/>
      <c r="C55" s="326"/>
      <c r="D55" s="326"/>
      <c r="E55" s="326"/>
      <c r="F55" s="326"/>
      <c r="G55" s="326"/>
      <c r="H55" s="355"/>
      <c r="I55" s="356"/>
      <c r="J55" s="355"/>
      <c r="K55" s="356"/>
      <c r="L55" s="355"/>
      <c r="M55" s="356"/>
      <c r="N55" s="355"/>
      <c r="O55" s="356"/>
      <c r="P55" s="402"/>
      <c r="Q55" s="400"/>
      <c r="R55" s="326"/>
      <c r="S55" s="326"/>
      <c r="T55" s="326"/>
      <c r="U55" s="326"/>
    </row>
    <row r="56" spans="1:21" ht="15.75" x14ac:dyDescent="0.25">
      <c r="A56" s="669"/>
      <c r="B56" s="669"/>
      <c r="C56" s="326"/>
      <c r="D56" s="326"/>
      <c r="E56" s="326"/>
      <c r="F56" s="326"/>
      <c r="G56" s="326"/>
      <c r="H56" s="355"/>
      <c r="I56" s="356"/>
      <c r="J56" s="355"/>
      <c r="K56" s="356"/>
      <c r="L56" s="355"/>
      <c r="M56" s="356"/>
      <c r="N56" s="355"/>
      <c r="O56" s="356"/>
      <c r="P56" s="402"/>
      <c r="Q56" s="400"/>
      <c r="R56" s="326"/>
      <c r="S56" s="326"/>
      <c r="T56" s="326"/>
      <c r="U56" s="326"/>
    </row>
    <row r="57" spans="1:21" ht="15.75" x14ac:dyDescent="0.25">
      <c r="A57" s="669"/>
      <c r="B57" s="669"/>
      <c r="C57" s="326"/>
      <c r="D57" s="326"/>
      <c r="E57" s="326"/>
      <c r="F57" s="326"/>
      <c r="G57" s="326"/>
      <c r="H57" s="355"/>
      <c r="I57" s="356"/>
      <c r="J57" s="355"/>
      <c r="K57" s="356"/>
      <c r="L57" s="355"/>
      <c r="M57" s="356"/>
      <c r="N57" s="355"/>
      <c r="O57" s="356"/>
      <c r="P57" s="402"/>
      <c r="Q57" s="400"/>
      <c r="R57" s="326"/>
      <c r="S57" s="326"/>
      <c r="T57" s="326"/>
      <c r="U57" s="326"/>
    </row>
    <row r="58" spans="1:21" ht="15.75" x14ac:dyDescent="0.25">
      <c r="A58" s="669"/>
      <c r="B58" s="669"/>
      <c r="C58" s="326"/>
      <c r="D58" s="326"/>
      <c r="E58" s="326"/>
      <c r="F58" s="326"/>
      <c r="G58" s="326"/>
      <c r="H58" s="355"/>
      <c r="I58" s="356"/>
      <c r="J58" s="355"/>
      <c r="K58" s="356"/>
      <c r="L58" s="355"/>
      <c r="M58" s="356"/>
      <c r="N58" s="355"/>
      <c r="O58" s="356"/>
      <c r="P58" s="402"/>
      <c r="Q58" s="400"/>
      <c r="R58" s="326"/>
      <c r="S58" s="326"/>
      <c r="T58" s="326"/>
      <c r="U58" s="326"/>
    </row>
    <row r="59" spans="1:21" ht="15.75" x14ac:dyDescent="0.25">
      <c r="A59" s="669"/>
      <c r="B59" s="669"/>
      <c r="C59" s="326"/>
      <c r="D59" s="326"/>
      <c r="E59" s="326"/>
      <c r="F59" s="326"/>
      <c r="G59" s="326"/>
      <c r="H59" s="355"/>
      <c r="I59" s="356"/>
      <c r="J59" s="355"/>
      <c r="K59" s="356"/>
      <c r="L59" s="355"/>
      <c r="M59" s="356"/>
      <c r="N59" s="355"/>
      <c r="O59" s="356"/>
      <c r="P59" s="402"/>
      <c r="Q59" s="400"/>
      <c r="R59" s="326"/>
      <c r="S59" s="326"/>
      <c r="T59" s="326"/>
      <c r="U59" s="326"/>
    </row>
    <row r="60" spans="1:21" ht="15.75" x14ac:dyDescent="0.25">
      <c r="A60" s="669"/>
      <c r="B60" s="669"/>
      <c r="C60" s="326"/>
      <c r="D60" s="326"/>
      <c r="E60" s="326"/>
      <c r="F60" s="326"/>
      <c r="G60" s="326"/>
      <c r="H60" s="355"/>
      <c r="I60" s="356"/>
      <c r="J60" s="355"/>
      <c r="K60" s="356"/>
      <c r="L60" s="355"/>
      <c r="M60" s="356"/>
      <c r="N60" s="355"/>
      <c r="O60" s="356"/>
      <c r="P60" s="402"/>
      <c r="Q60" s="400"/>
      <c r="R60" s="326"/>
      <c r="S60" s="326"/>
      <c r="T60" s="326"/>
      <c r="U60" s="326"/>
    </row>
    <row r="61" spans="1:21" ht="15.75" x14ac:dyDescent="0.25">
      <c r="A61" s="669"/>
      <c r="B61" s="669"/>
      <c r="C61" s="326"/>
      <c r="D61" s="326"/>
      <c r="E61" s="326"/>
      <c r="F61" s="326"/>
      <c r="G61" s="326"/>
      <c r="H61" s="355"/>
      <c r="I61" s="356"/>
      <c r="J61" s="355"/>
      <c r="K61" s="356"/>
      <c r="L61" s="355"/>
      <c r="M61" s="356"/>
      <c r="N61" s="355"/>
      <c r="O61" s="356"/>
      <c r="P61" s="402"/>
      <c r="Q61" s="400"/>
      <c r="R61" s="326"/>
      <c r="S61" s="326"/>
      <c r="T61" s="326"/>
      <c r="U61" s="326"/>
    </row>
    <row r="62" spans="1:21" ht="15.75" x14ac:dyDescent="0.25">
      <c r="A62" s="670"/>
      <c r="B62" s="670"/>
      <c r="C62" s="326"/>
      <c r="D62" s="326"/>
      <c r="E62" s="326"/>
      <c r="F62" s="326"/>
      <c r="G62" s="326"/>
      <c r="H62" s="355"/>
      <c r="I62" s="356"/>
      <c r="J62" s="355"/>
      <c r="K62" s="356"/>
      <c r="L62" s="355"/>
      <c r="M62" s="356"/>
      <c r="N62" s="355"/>
      <c r="O62" s="356"/>
      <c r="P62" s="402">
        <f t="shared" si="0"/>
        <v>0</v>
      </c>
      <c r="Q62" s="400">
        <f t="shared" si="0"/>
        <v>0</v>
      </c>
      <c r="R62" s="326"/>
      <c r="S62" s="326"/>
      <c r="T62" s="326"/>
      <c r="U62" s="326"/>
    </row>
    <row r="63" spans="1:21" ht="15.75" x14ac:dyDescent="0.25">
      <c r="A63" s="668" t="s">
        <v>1495</v>
      </c>
      <c r="B63" s="413"/>
      <c r="C63" s="326"/>
      <c r="D63" s="326"/>
      <c r="E63" s="326"/>
      <c r="F63" s="326"/>
      <c r="G63" s="326"/>
      <c r="H63" s="355"/>
      <c r="I63" s="356"/>
      <c r="J63" s="355"/>
      <c r="K63" s="356"/>
      <c r="L63" s="355"/>
      <c r="M63" s="356"/>
      <c r="N63" s="355"/>
      <c r="O63" s="356"/>
      <c r="P63" s="402">
        <f t="shared" ref="P63:Q69" si="3">H63+J63+L63+N63</f>
        <v>0</v>
      </c>
      <c r="Q63" s="400">
        <f t="shared" si="3"/>
        <v>0</v>
      </c>
      <c r="R63" s="326"/>
      <c r="S63" s="326"/>
      <c r="T63" s="326"/>
      <c r="U63" s="326"/>
    </row>
    <row r="64" spans="1:21" ht="15.75" x14ac:dyDescent="0.25">
      <c r="A64" s="669"/>
      <c r="B64" s="413"/>
      <c r="C64" s="326"/>
      <c r="D64" s="326"/>
      <c r="E64" s="326"/>
      <c r="F64" s="326"/>
      <c r="G64" s="326"/>
      <c r="H64" s="355"/>
      <c r="I64" s="356"/>
      <c r="J64" s="355"/>
      <c r="K64" s="356"/>
      <c r="L64" s="355"/>
      <c r="M64" s="356"/>
      <c r="N64" s="355"/>
      <c r="O64" s="356"/>
      <c r="P64" s="402"/>
      <c r="Q64" s="400"/>
      <c r="R64" s="326"/>
      <c r="S64" s="326"/>
      <c r="T64" s="326"/>
      <c r="U64" s="326"/>
    </row>
    <row r="65" spans="1:21" ht="15.75" x14ac:dyDescent="0.25">
      <c r="A65" s="669"/>
      <c r="B65" s="413"/>
      <c r="C65" s="326"/>
      <c r="D65" s="326"/>
      <c r="E65" s="326"/>
      <c r="F65" s="326"/>
      <c r="G65" s="326"/>
      <c r="H65" s="355"/>
      <c r="I65" s="356"/>
      <c r="J65" s="355"/>
      <c r="K65" s="356"/>
      <c r="L65" s="355"/>
      <c r="M65" s="356"/>
      <c r="N65" s="355"/>
      <c r="O65" s="356"/>
      <c r="P65" s="402"/>
      <c r="Q65" s="400"/>
      <c r="R65" s="326"/>
      <c r="S65" s="326"/>
      <c r="T65" s="326"/>
      <c r="U65" s="326"/>
    </row>
    <row r="66" spans="1:21" ht="15.75" x14ac:dyDescent="0.25">
      <c r="A66" s="669"/>
      <c r="B66" s="413"/>
      <c r="C66" s="326"/>
      <c r="D66" s="326"/>
      <c r="E66" s="326"/>
      <c r="F66" s="326"/>
      <c r="G66" s="326"/>
      <c r="H66" s="355"/>
      <c r="I66" s="356"/>
      <c r="J66" s="355"/>
      <c r="K66" s="356"/>
      <c r="L66" s="355"/>
      <c r="M66" s="356"/>
      <c r="N66" s="355"/>
      <c r="O66" s="356"/>
      <c r="P66" s="402"/>
      <c r="Q66" s="400"/>
      <c r="R66" s="326"/>
      <c r="S66" s="326"/>
      <c r="T66" s="326"/>
      <c r="U66" s="326"/>
    </row>
    <row r="67" spans="1:21" ht="15.75" x14ac:dyDescent="0.25">
      <c r="A67" s="669"/>
      <c r="B67" s="413"/>
      <c r="C67" s="326"/>
      <c r="D67" s="326"/>
      <c r="E67" s="326"/>
      <c r="F67" s="326"/>
      <c r="G67" s="326"/>
      <c r="H67" s="355"/>
      <c r="I67" s="356"/>
      <c r="J67" s="355"/>
      <c r="K67" s="356"/>
      <c r="L67" s="355"/>
      <c r="M67" s="356"/>
      <c r="N67" s="355"/>
      <c r="O67" s="356"/>
      <c r="P67" s="402"/>
      <c r="Q67" s="400"/>
      <c r="R67" s="326"/>
      <c r="S67" s="326"/>
      <c r="T67" s="326"/>
      <c r="U67" s="326"/>
    </row>
    <row r="68" spans="1:21" ht="15.75" x14ac:dyDescent="0.25">
      <c r="A68" s="669"/>
      <c r="B68" s="413"/>
      <c r="C68" s="326"/>
      <c r="D68" s="326"/>
      <c r="E68" s="326"/>
      <c r="F68" s="326"/>
      <c r="G68" s="326"/>
      <c r="H68" s="355"/>
      <c r="I68" s="356"/>
      <c r="J68" s="355"/>
      <c r="K68" s="356"/>
      <c r="L68" s="355"/>
      <c r="M68" s="356"/>
      <c r="N68" s="355"/>
      <c r="O68" s="356"/>
      <c r="P68" s="402">
        <f t="shared" si="3"/>
        <v>0</v>
      </c>
      <c r="Q68" s="400">
        <f t="shared" si="3"/>
        <v>0</v>
      </c>
      <c r="R68" s="326"/>
      <c r="S68" s="326"/>
      <c r="T68" s="326"/>
      <c r="U68" s="326"/>
    </row>
    <row r="69" spans="1:21" ht="15.75" x14ac:dyDescent="0.25">
      <c r="A69" s="670"/>
      <c r="B69" s="413"/>
      <c r="C69" s="326"/>
      <c r="D69" s="326"/>
      <c r="E69" s="326"/>
      <c r="F69" s="326"/>
      <c r="G69" s="326"/>
      <c r="H69" s="326"/>
      <c r="I69" s="356"/>
      <c r="J69" s="326"/>
      <c r="K69" s="356"/>
      <c r="L69" s="326"/>
      <c r="M69" s="356"/>
      <c r="N69" s="326"/>
      <c r="O69" s="356"/>
      <c r="P69" s="402">
        <f t="shared" si="3"/>
        <v>0</v>
      </c>
      <c r="Q69" s="400">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3"/>
    </row>
    <row r="78" spans="1:21" x14ac:dyDescent="0.25">
      <c r="C78" s="463"/>
    </row>
    <row r="79" spans="1:21" x14ac:dyDescent="0.25">
      <c r="C79" s="463"/>
    </row>
    <row r="80" spans="1:21" x14ac:dyDescent="0.25">
      <c r="C80" s="463"/>
    </row>
    <row r="81" spans="3:3" x14ac:dyDescent="0.25">
      <c r="C81" s="463"/>
    </row>
    <row r="82" spans="3:3" x14ac:dyDescent="0.25">
      <c r="C82" s="463"/>
    </row>
    <row r="83" spans="3:3" x14ac:dyDescent="0.25">
      <c r="C83" s="463"/>
    </row>
    <row r="84" spans="3:3" x14ac:dyDescent="0.25">
      <c r="C84" s="463"/>
    </row>
    <row r="85" spans="3:3" x14ac:dyDescent="0.25">
      <c r="C85" s="463"/>
    </row>
    <row r="86" spans="3:3" x14ac:dyDescent="0.25">
      <c r="C86" s="463"/>
    </row>
    <row r="87" spans="3:3" x14ac:dyDescent="0.25">
      <c r="C87" s="463"/>
    </row>
    <row r="88" spans="3:3" x14ac:dyDescent="0.25">
      <c r="C88" s="463"/>
    </row>
    <row r="89" spans="3:3" x14ac:dyDescent="0.25">
      <c r="C89" s="463"/>
    </row>
    <row r="90" spans="3:3" x14ac:dyDescent="0.25">
      <c r="C90" s="463"/>
    </row>
    <row r="91" spans="3:3" x14ac:dyDescent="0.25">
      <c r="C91" s="463"/>
    </row>
    <row r="92" spans="3:3" x14ac:dyDescent="0.25">
      <c r="C92" s="463"/>
    </row>
    <row r="93" spans="3:3" x14ac:dyDescent="0.25">
      <c r="C93" s="463"/>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3" customWidth="1"/>
    <col min="2" max="2" width="35.85546875" style="463" customWidth="1"/>
    <col min="3" max="7" width="27.42578125" style="463" customWidth="1"/>
    <col min="8" max="8" width="15.28515625" style="463" customWidth="1"/>
    <col min="9" max="9" width="11.42578125" style="233"/>
    <col min="10" max="10" width="15.28515625" style="463" customWidth="1"/>
    <col min="11" max="11" width="18.85546875" style="233" customWidth="1"/>
    <col min="12" max="12" width="11.42578125" style="463"/>
    <col min="13" max="13" width="11.42578125" style="233"/>
    <col min="14" max="14" width="11.42578125" style="463"/>
    <col min="15" max="15" width="11.42578125" style="233"/>
    <col min="16" max="16" width="15.28515625" style="463" customWidth="1"/>
    <col min="17" max="17" width="18.28515625" style="233" customWidth="1"/>
    <col min="18" max="20" width="14.140625" style="463" customWidth="1"/>
    <col min="21" max="21" width="17" style="463" customWidth="1"/>
    <col min="22" max="16384" width="11.42578125" style="463"/>
  </cols>
  <sheetData>
    <row r="1" spans="1:42" ht="21" x14ac:dyDescent="0.25">
      <c r="A1" s="408"/>
      <c r="B1" s="408"/>
      <c r="C1" s="408"/>
      <c r="D1" s="408"/>
      <c r="E1" s="408"/>
      <c r="F1" s="714" t="s">
        <v>1511</v>
      </c>
      <c r="G1" s="714"/>
      <c r="H1" s="714"/>
      <c r="I1" s="714"/>
      <c r="J1" s="714"/>
      <c r="K1" s="714"/>
      <c r="L1" s="714"/>
      <c r="M1" s="714"/>
      <c r="N1" s="409"/>
      <c r="O1" s="409"/>
      <c r="P1" s="512" t="s">
        <v>1673</v>
      </c>
      <c r="Q1" s="512" t="s">
        <v>1674</v>
      </c>
      <c r="R1" s="512" t="s">
        <v>1675</v>
      </c>
      <c r="S1" s="512" t="s">
        <v>1676</v>
      </c>
      <c r="T1" s="512" t="s">
        <v>1677</v>
      </c>
      <c r="U1" s="512" t="s">
        <v>1678</v>
      </c>
      <c r="V1" s="512" t="s">
        <v>1679</v>
      </c>
      <c r="W1" s="512" t="s">
        <v>1680</v>
      </c>
      <c r="X1" s="512" t="s">
        <v>1681</v>
      </c>
      <c r="Y1" s="512" t="s">
        <v>1682</v>
      </c>
      <c r="Z1" s="512" t="s">
        <v>1683</v>
      </c>
      <c r="AA1" s="512" t="s">
        <v>1684</v>
      </c>
      <c r="AB1" s="512" t="s">
        <v>1685</v>
      </c>
      <c r="AC1" s="512" t="s">
        <v>1686</v>
      </c>
      <c r="AD1" s="512" t="s">
        <v>1687</v>
      </c>
      <c r="AE1" s="516"/>
      <c r="AF1" s="516"/>
      <c r="AG1" s="516"/>
      <c r="AH1" s="516"/>
      <c r="AI1" s="516"/>
      <c r="AJ1" s="516"/>
      <c r="AK1" s="516"/>
      <c r="AL1" s="408"/>
      <c r="AM1" s="408"/>
      <c r="AN1" s="408"/>
      <c r="AO1" s="408"/>
      <c r="AP1" s="408"/>
    </row>
    <row r="2" spans="1:42" ht="18.75" x14ac:dyDescent="0.25">
      <c r="A2" s="407" t="s">
        <v>1354</v>
      </c>
      <c r="B2" s="408"/>
      <c r="C2" s="408"/>
      <c r="D2" s="408"/>
      <c r="E2" s="408"/>
      <c r="F2" s="408"/>
      <c r="G2" s="408"/>
      <c r="H2" s="409"/>
      <c r="I2" s="410"/>
      <c r="J2" s="409"/>
      <c r="K2" s="409"/>
      <c r="L2" s="409"/>
      <c r="M2" s="409"/>
      <c r="N2" s="409"/>
      <c r="O2" s="409"/>
      <c r="P2" s="409"/>
      <c r="Q2" s="409"/>
      <c r="R2" s="409"/>
      <c r="S2" s="409"/>
      <c r="T2" s="409"/>
      <c r="U2" s="409"/>
      <c r="V2" s="409"/>
      <c r="W2" s="409"/>
      <c r="X2" s="409"/>
      <c r="Y2" s="409"/>
      <c r="Z2" s="409"/>
      <c r="AA2" s="409"/>
      <c r="AB2" s="408"/>
      <c r="AC2" s="408"/>
      <c r="AD2" s="408"/>
      <c r="AE2" s="408"/>
      <c r="AF2" s="408"/>
      <c r="AG2" s="408"/>
      <c r="AH2" s="408"/>
      <c r="AI2" s="408"/>
      <c r="AJ2" s="408"/>
      <c r="AK2" s="408"/>
      <c r="AL2" s="408"/>
      <c r="AM2" s="408"/>
      <c r="AN2" s="408"/>
      <c r="AO2" s="408"/>
      <c r="AP2" s="408"/>
    </row>
    <row r="3" spans="1:42" ht="18.75" x14ac:dyDescent="0.25">
      <c r="A3" s="407" t="s">
        <v>1507</v>
      </c>
      <c r="B3" s="408"/>
      <c r="C3" s="408"/>
      <c r="D3" s="408"/>
      <c r="E3" s="408"/>
      <c r="F3" s="408"/>
      <c r="G3" s="408"/>
      <c r="H3" s="409"/>
      <c r="I3" s="410"/>
      <c r="J3" s="409"/>
      <c r="K3" s="409"/>
      <c r="L3" s="409"/>
      <c r="M3" s="409"/>
      <c r="N3" s="409"/>
      <c r="O3" s="409"/>
      <c r="P3" s="409"/>
      <c r="Q3" s="409"/>
      <c r="R3" s="409"/>
      <c r="S3" s="409"/>
      <c r="T3" s="409"/>
      <c r="U3" s="409"/>
      <c r="V3" s="409"/>
      <c r="W3" s="409"/>
      <c r="X3" s="409"/>
      <c r="Y3" s="409"/>
      <c r="Z3" s="409"/>
      <c r="AA3" s="409"/>
      <c r="AB3" s="408"/>
      <c r="AC3" s="408"/>
      <c r="AD3" s="408"/>
      <c r="AE3" s="408"/>
      <c r="AF3" s="408"/>
      <c r="AG3" s="408"/>
      <c r="AH3" s="408"/>
      <c r="AI3" s="408"/>
      <c r="AJ3" s="408"/>
      <c r="AK3" s="408"/>
      <c r="AL3" s="408"/>
      <c r="AM3" s="408"/>
      <c r="AN3" s="408"/>
      <c r="AO3" s="408"/>
      <c r="AP3" s="408"/>
    </row>
    <row r="4" spans="1:42" s="408" customFormat="1" ht="18.75" x14ac:dyDescent="0.25">
      <c r="A4" s="407" t="s">
        <v>1508</v>
      </c>
      <c r="H4" s="409"/>
      <c r="I4" s="410"/>
      <c r="J4" s="409"/>
      <c r="K4" s="409"/>
      <c r="L4" s="409"/>
      <c r="M4" s="409"/>
      <c r="N4" s="409"/>
      <c r="O4" s="409"/>
      <c r="P4" s="409"/>
      <c r="Q4" s="409"/>
      <c r="R4" s="409"/>
      <c r="S4" s="409"/>
      <c r="T4" s="409"/>
      <c r="U4" s="409"/>
      <c r="V4" s="409"/>
      <c r="W4" s="409"/>
      <c r="X4" s="409"/>
      <c r="Y4" s="409"/>
      <c r="Z4" s="409"/>
      <c r="AA4" s="409"/>
    </row>
    <row r="5" spans="1:42" s="408" customFormat="1" ht="18.75" x14ac:dyDescent="0.25">
      <c r="A5" s="407" t="s">
        <v>1509</v>
      </c>
      <c r="H5" s="409"/>
      <c r="I5" s="410"/>
      <c r="J5" s="409"/>
      <c r="K5" s="409"/>
      <c r="L5" s="409"/>
      <c r="M5" s="409"/>
      <c r="N5" s="409"/>
      <c r="O5" s="409"/>
      <c r="P5" s="409"/>
      <c r="Q5" s="409"/>
      <c r="R5" s="409"/>
      <c r="S5" s="409"/>
      <c r="T5" s="409"/>
      <c r="U5" s="409"/>
      <c r="V5" s="409"/>
      <c r="W5" s="409"/>
      <c r="X5" s="409"/>
      <c r="Y5" s="409"/>
      <c r="Z5" s="409"/>
      <c r="AA5" s="409"/>
    </row>
    <row r="6" spans="1:42" s="408" customFormat="1" x14ac:dyDescent="0.25">
      <c r="A6" s="412" t="s">
        <v>1510</v>
      </c>
      <c r="B6" s="412"/>
      <c r="C6" s="412"/>
      <c r="D6" s="412"/>
      <c r="E6" s="412"/>
      <c r="F6" s="412"/>
      <c r="G6" s="412"/>
      <c r="H6" s="412"/>
      <c r="I6" s="412"/>
      <c r="J6" s="412"/>
      <c r="K6" s="412"/>
      <c r="L6" s="412"/>
      <c r="M6" s="412"/>
      <c r="N6" s="412"/>
      <c r="O6" s="412"/>
      <c r="P6" s="412"/>
      <c r="Q6" s="412"/>
      <c r="R6" s="412"/>
      <c r="S6" s="412"/>
      <c r="T6" s="412"/>
      <c r="U6" s="412"/>
    </row>
    <row r="7" spans="1:42" ht="15" customHeight="1" x14ac:dyDescent="0.25">
      <c r="A7" s="656" t="s">
        <v>96</v>
      </c>
      <c r="B7" s="655" t="s">
        <v>110</v>
      </c>
      <c r="C7" s="658" t="s">
        <v>1537</v>
      </c>
      <c r="D7" s="658" t="s">
        <v>1538</v>
      </c>
      <c r="E7" s="658" t="s">
        <v>86</v>
      </c>
      <c r="F7" s="658" t="s">
        <v>391</v>
      </c>
      <c r="G7" s="658" t="s">
        <v>87</v>
      </c>
      <c r="H7" s="661" t="s">
        <v>99</v>
      </c>
      <c r="I7" s="667"/>
      <c r="J7" s="667"/>
      <c r="K7" s="667"/>
      <c r="L7" s="667"/>
      <c r="M7" s="667"/>
      <c r="N7" s="667"/>
      <c r="O7" s="662"/>
      <c r="P7" s="663" t="s">
        <v>100</v>
      </c>
      <c r="Q7" s="664"/>
      <c r="R7" s="655" t="s">
        <v>102</v>
      </c>
      <c r="S7" s="655" t="s">
        <v>109</v>
      </c>
      <c r="T7" s="655" t="s">
        <v>108</v>
      </c>
      <c r="U7" s="652" t="s">
        <v>88</v>
      </c>
    </row>
    <row r="8" spans="1:42" ht="15" customHeight="1" x14ac:dyDescent="0.25">
      <c r="A8" s="656"/>
      <c r="B8" s="656"/>
      <c r="C8" s="659"/>
      <c r="D8" s="659"/>
      <c r="E8" s="659"/>
      <c r="F8" s="659"/>
      <c r="G8" s="659"/>
      <c r="H8" s="661" t="s">
        <v>103</v>
      </c>
      <c r="I8" s="662"/>
      <c r="J8" s="661" t="s">
        <v>104</v>
      </c>
      <c r="K8" s="662"/>
      <c r="L8" s="661" t="s">
        <v>105</v>
      </c>
      <c r="M8" s="662"/>
      <c r="N8" s="661" t="s">
        <v>106</v>
      </c>
      <c r="O8" s="662"/>
      <c r="P8" s="665"/>
      <c r="Q8" s="666"/>
      <c r="R8" s="656"/>
      <c r="S8" s="656"/>
      <c r="T8" s="656"/>
      <c r="U8" s="653"/>
    </row>
    <row r="9" spans="1:42" ht="25.5" x14ac:dyDescent="0.25">
      <c r="A9" s="657"/>
      <c r="B9" s="657"/>
      <c r="C9" s="660"/>
      <c r="D9" s="660"/>
      <c r="E9" s="660"/>
      <c r="F9" s="660"/>
      <c r="G9" s="660"/>
      <c r="H9" s="439" t="s">
        <v>107</v>
      </c>
      <c r="I9" s="439" t="s">
        <v>12</v>
      </c>
      <c r="J9" s="439" t="s">
        <v>107</v>
      </c>
      <c r="K9" s="439" t="s">
        <v>12</v>
      </c>
      <c r="L9" s="439" t="s">
        <v>107</v>
      </c>
      <c r="M9" s="439" t="s">
        <v>12</v>
      </c>
      <c r="N9" s="439" t="s">
        <v>107</v>
      </c>
      <c r="O9" s="439" t="s">
        <v>12</v>
      </c>
      <c r="P9" s="439" t="s">
        <v>107</v>
      </c>
      <c r="Q9" s="439" t="s">
        <v>12</v>
      </c>
      <c r="R9" s="657"/>
      <c r="S9" s="657"/>
      <c r="T9" s="657"/>
      <c r="U9" s="654"/>
    </row>
    <row r="10" spans="1:42" ht="15.75" x14ac:dyDescent="0.25">
      <c r="A10" s="502"/>
      <c r="B10" s="503"/>
      <c r="C10" s="442"/>
      <c r="D10" s="442"/>
      <c r="E10" s="442"/>
      <c r="F10" s="443"/>
      <c r="G10" s="442"/>
      <c r="H10" s="444"/>
      <c r="I10" s="444"/>
      <c r="J10" s="444"/>
      <c r="K10" s="444"/>
      <c r="L10" s="444"/>
      <c r="M10" s="444"/>
      <c r="N10" s="444"/>
      <c r="O10" s="444"/>
      <c r="P10" s="444"/>
      <c r="Q10" s="444"/>
      <c r="R10" s="445"/>
      <c r="S10" s="445"/>
      <c r="T10" s="445"/>
      <c r="U10" s="446"/>
    </row>
    <row r="11" spans="1:42" s="501" customFormat="1" ht="15.75" x14ac:dyDescent="0.25">
      <c r="A11" s="675" t="s">
        <v>1507</v>
      </c>
      <c r="B11" s="715" t="s">
        <v>1535</v>
      </c>
      <c r="C11" s="496"/>
      <c r="D11" s="496"/>
      <c r="E11" s="496"/>
      <c r="F11" s="497"/>
      <c r="G11" s="496"/>
      <c r="H11" s="498"/>
      <c r="I11" s="498"/>
      <c r="J11" s="498"/>
      <c r="K11" s="498"/>
      <c r="L11" s="498"/>
      <c r="M11" s="498"/>
      <c r="N11" s="498"/>
      <c r="O11" s="498"/>
      <c r="P11" s="498"/>
      <c r="Q11" s="498"/>
      <c r="R11" s="499"/>
      <c r="S11" s="499"/>
      <c r="T11" s="499"/>
      <c r="U11" s="500"/>
    </row>
    <row r="12" spans="1:42" s="501" customFormat="1" ht="15.75" x14ac:dyDescent="0.25">
      <c r="A12" s="675"/>
      <c r="B12" s="716"/>
      <c r="C12" s="496"/>
      <c r="D12" s="496"/>
      <c r="E12" s="496"/>
      <c r="F12" s="497"/>
      <c r="G12" s="496"/>
      <c r="H12" s="498"/>
      <c r="I12" s="498"/>
      <c r="J12" s="498"/>
      <c r="K12" s="498"/>
      <c r="L12" s="498"/>
      <c r="M12" s="498"/>
      <c r="N12" s="498"/>
      <c r="O12" s="498"/>
      <c r="P12" s="498"/>
      <c r="Q12" s="498"/>
      <c r="R12" s="499"/>
      <c r="S12" s="499"/>
      <c r="T12" s="499"/>
      <c r="U12" s="500"/>
    </row>
    <row r="13" spans="1:42" s="501" customFormat="1" ht="15.75" x14ac:dyDescent="0.25">
      <c r="A13" s="675"/>
      <c r="B13" s="716"/>
      <c r="C13" s="496"/>
      <c r="D13" s="496"/>
      <c r="E13" s="496"/>
      <c r="F13" s="497"/>
      <c r="G13" s="496"/>
      <c r="H13" s="498"/>
      <c r="I13" s="498"/>
      <c r="J13" s="498"/>
      <c r="K13" s="498"/>
      <c r="L13" s="498"/>
      <c r="M13" s="498"/>
      <c r="N13" s="498"/>
      <c r="O13" s="498"/>
      <c r="P13" s="498"/>
      <c r="Q13" s="498"/>
      <c r="R13" s="499"/>
      <c r="S13" s="499"/>
      <c r="T13" s="499"/>
      <c r="U13" s="500"/>
    </row>
    <row r="14" spans="1:42" s="501" customFormat="1" ht="15.75" x14ac:dyDescent="0.25">
      <c r="A14" s="675"/>
      <c r="B14" s="716"/>
      <c r="C14" s="496"/>
      <c r="D14" s="496"/>
      <c r="E14" s="496"/>
      <c r="F14" s="497"/>
      <c r="G14" s="496"/>
      <c r="H14" s="498"/>
      <c r="I14" s="498"/>
      <c r="J14" s="498"/>
      <c r="K14" s="498"/>
      <c r="L14" s="498"/>
      <c r="M14" s="498"/>
      <c r="N14" s="498"/>
      <c r="O14" s="498"/>
      <c r="P14" s="498"/>
      <c r="Q14" s="498"/>
      <c r="R14" s="499"/>
      <c r="S14" s="499"/>
      <c r="T14" s="499"/>
      <c r="U14" s="500"/>
    </row>
    <row r="15" spans="1:42" s="501" customFormat="1" ht="15.75" x14ac:dyDescent="0.25">
      <c r="A15" s="675"/>
      <c r="B15" s="716"/>
      <c r="C15" s="496"/>
      <c r="D15" s="496"/>
      <c r="E15" s="496"/>
      <c r="F15" s="497"/>
      <c r="G15" s="496"/>
      <c r="H15" s="498"/>
      <c r="I15" s="498"/>
      <c r="J15" s="498"/>
      <c r="K15" s="498"/>
      <c r="L15" s="498"/>
      <c r="M15" s="498"/>
      <c r="N15" s="498"/>
      <c r="O15" s="498"/>
      <c r="P15" s="498"/>
      <c r="Q15" s="498"/>
      <c r="R15" s="499"/>
      <c r="S15" s="499"/>
      <c r="T15" s="499"/>
      <c r="U15" s="500"/>
    </row>
    <row r="16" spans="1:42" s="501" customFormat="1" ht="15.75" x14ac:dyDescent="0.25">
      <c r="A16" s="675"/>
      <c r="B16" s="716"/>
      <c r="C16" s="496"/>
      <c r="D16" s="496"/>
      <c r="E16" s="496"/>
      <c r="F16" s="497"/>
      <c r="G16" s="496"/>
      <c r="H16" s="498"/>
      <c r="I16" s="498"/>
      <c r="J16" s="498"/>
      <c r="K16" s="498"/>
      <c r="L16" s="498"/>
      <c r="M16" s="498"/>
      <c r="N16" s="498"/>
      <c r="O16" s="498"/>
      <c r="P16" s="498"/>
      <c r="Q16" s="498"/>
      <c r="R16" s="499"/>
      <c r="S16" s="499"/>
      <c r="T16" s="499"/>
      <c r="U16" s="500"/>
    </row>
    <row r="17" spans="1:21" s="501" customFormat="1" ht="15.75" hidden="1" x14ac:dyDescent="0.25">
      <c r="A17" s="675"/>
      <c r="B17" s="717"/>
      <c r="C17" s="496"/>
      <c r="D17" s="496"/>
      <c r="E17" s="496"/>
      <c r="F17" s="497"/>
      <c r="G17" s="496"/>
      <c r="H17" s="498"/>
      <c r="I17" s="498"/>
      <c r="J17" s="498"/>
      <c r="K17" s="498"/>
      <c r="L17" s="498"/>
      <c r="M17" s="498"/>
      <c r="N17" s="498"/>
      <c r="O17" s="498"/>
      <c r="P17" s="498"/>
      <c r="Q17" s="498"/>
      <c r="R17" s="499"/>
      <c r="S17" s="499"/>
      <c r="T17" s="499"/>
      <c r="U17" s="500"/>
    </row>
    <row r="18" spans="1:21" ht="15.75" customHeight="1" x14ac:dyDescent="0.25">
      <c r="A18" s="675"/>
      <c r="B18" s="668" t="s">
        <v>1521</v>
      </c>
      <c r="C18" s="488"/>
      <c r="D18" s="488"/>
      <c r="E18" s="488"/>
      <c r="F18" s="488"/>
      <c r="G18" s="361"/>
      <c r="H18" s="489"/>
      <c r="I18" s="490"/>
      <c r="J18" s="489"/>
      <c r="K18" s="490"/>
      <c r="L18" s="489"/>
      <c r="M18" s="490"/>
      <c r="N18" s="489"/>
      <c r="O18" s="490"/>
      <c r="P18" s="402">
        <f t="shared" ref="P18:Q22" si="0">H18+J18+L18+N18</f>
        <v>0</v>
      </c>
      <c r="Q18" s="400">
        <f t="shared" si="0"/>
        <v>0</v>
      </c>
      <c r="R18" s="361"/>
      <c r="S18" s="361"/>
      <c r="T18" s="361"/>
      <c r="U18" s="361"/>
    </row>
    <row r="19" spans="1:21" ht="15.75" x14ac:dyDescent="0.25">
      <c r="A19" s="675"/>
      <c r="B19" s="669"/>
      <c r="C19" s="488"/>
      <c r="D19" s="488"/>
      <c r="E19" s="488"/>
      <c r="F19" s="488"/>
      <c r="G19" s="361"/>
      <c r="H19" s="489"/>
      <c r="I19" s="490"/>
      <c r="J19" s="489"/>
      <c r="K19" s="490"/>
      <c r="L19" s="489"/>
      <c r="M19" s="490"/>
      <c r="N19" s="489"/>
      <c r="O19" s="490"/>
      <c r="P19" s="402">
        <f t="shared" si="0"/>
        <v>0</v>
      </c>
      <c r="Q19" s="400">
        <f t="shared" si="0"/>
        <v>0</v>
      </c>
      <c r="R19" s="361"/>
      <c r="S19" s="361"/>
      <c r="T19" s="361"/>
      <c r="U19" s="361"/>
    </row>
    <row r="20" spans="1:21" ht="15.75" x14ac:dyDescent="0.25">
      <c r="A20" s="675"/>
      <c r="B20" s="669"/>
      <c r="C20" s="488"/>
      <c r="D20" s="488"/>
      <c r="E20" s="488"/>
      <c r="F20" s="488"/>
      <c r="G20" s="361"/>
      <c r="H20" s="489"/>
      <c r="I20" s="490"/>
      <c r="J20" s="489"/>
      <c r="K20" s="490"/>
      <c r="L20" s="489"/>
      <c r="M20" s="490"/>
      <c r="N20" s="489"/>
      <c r="O20" s="490"/>
      <c r="P20" s="402">
        <f t="shared" si="0"/>
        <v>0</v>
      </c>
      <c r="Q20" s="400">
        <f t="shared" si="0"/>
        <v>0</v>
      </c>
      <c r="R20" s="361"/>
      <c r="S20" s="361"/>
      <c r="T20" s="361"/>
      <c r="U20" s="361"/>
    </row>
    <row r="21" spans="1:21" ht="15.75" x14ac:dyDescent="0.25">
      <c r="A21" s="675"/>
      <c r="B21" s="669"/>
      <c r="C21" s="488"/>
      <c r="D21" s="488"/>
      <c r="E21" s="488"/>
      <c r="F21" s="488"/>
      <c r="G21" s="361"/>
      <c r="H21" s="489"/>
      <c r="I21" s="490"/>
      <c r="J21" s="489"/>
      <c r="K21" s="490"/>
      <c r="L21" s="489"/>
      <c r="M21" s="490"/>
      <c r="N21" s="489"/>
      <c r="O21" s="490"/>
      <c r="P21" s="402">
        <f t="shared" si="0"/>
        <v>0</v>
      </c>
      <c r="Q21" s="400">
        <f t="shared" si="0"/>
        <v>0</v>
      </c>
      <c r="R21" s="361"/>
      <c r="S21" s="361"/>
      <c r="T21" s="361"/>
      <c r="U21" s="361"/>
    </row>
    <row r="22" spans="1:21" ht="15.75" x14ac:dyDescent="0.25">
      <c r="A22" s="675"/>
      <c r="B22" s="668" t="s">
        <v>1522</v>
      </c>
      <c r="C22" s="488"/>
      <c r="D22" s="488"/>
      <c r="E22" s="488"/>
      <c r="F22" s="488"/>
      <c r="G22" s="361"/>
      <c r="H22" s="489"/>
      <c r="I22" s="490"/>
      <c r="J22" s="489"/>
      <c r="K22" s="490"/>
      <c r="L22" s="489"/>
      <c r="M22" s="490"/>
      <c r="N22" s="489"/>
      <c r="O22" s="490"/>
      <c r="P22" s="402">
        <f t="shared" si="0"/>
        <v>0</v>
      </c>
      <c r="Q22" s="400">
        <f t="shared" si="0"/>
        <v>0</v>
      </c>
      <c r="R22" s="361"/>
      <c r="S22" s="361"/>
      <c r="T22" s="361"/>
      <c r="U22" s="361"/>
    </row>
    <row r="23" spans="1:21" ht="15.75" x14ac:dyDescent="0.25">
      <c r="A23" s="675"/>
      <c r="B23" s="669"/>
      <c r="C23" s="488"/>
      <c r="D23" s="488"/>
      <c r="E23" s="488"/>
      <c r="F23" s="488"/>
      <c r="G23" s="361"/>
      <c r="H23" s="489"/>
      <c r="I23" s="490"/>
      <c r="J23" s="489"/>
      <c r="K23" s="490"/>
      <c r="L23" s="489"/>
      <c r="M23" s="490"/>
      <c r="N23" s="489"/>
      <c r="O23" s="490"/>
      <c r="P23" s="402">
        <f t="shared" ref="P23:P72" si="1">H23+J23+L23+N23</f>
        <v>0</v>
      </c>
      <c r="Q23" s="400">
        <f t="shared" ref="Q23:Q72" si="2">I23+K23+M23+O23</f>
        <v>0</v>
      </c>
      <c r="R23" s="361"/>
      <c r="S23" s="361"/>
      <c r="T23" s="361"/>
      <c r="U23" s="361"/>
    </row>
    <row r="24" spans="1:21" ht="15.75" x14ac:dyDescent="0.25">
      <c r="A24" s="675"/>
      <c r="B24" s="669"/>
      <c r="C24" s="488"/>
      <c r="D24" s="488"/>
      <c r="E24" s="488"/>
      <c r="F24" s="488"/>
      <c r="G24" s="361"/>
      <c r="H24" s="489"/>
      <c r="I24" s="490"/>
      <c r="J24" s="489"/>
      <c r="K24" s="490"/>
      <c r="L24" s="489"/>
      <c r="M24" s="490"/>
      <c r="N24" s="489"/>
      <c r="O24" s="490"/>
      <c r="P24" s="402">
        <f t="shared" si="1"/>
        <v>0</v>
      </c>
      <c r="Q24" s="400">
        <f t="shared" si="2"/>
        <v>0</v>
      </c>
      <c r="R24" s="361"/>
      <c r="S24" s="361"/>
      <c r="T24" s="361"/>
      <c r="U24" s="361"/>
    </row>
    <row r="25" spans="1:21" ht="15.75" x14ac:dyDescent="0.25">
      <c r="A25" s="675"/>
      <c r="B25" s="670"/>
      <c r="C25" s="488"/>
      <c r="D25" s="488"/>
      <c r="E25" s="488"/>
      <c r="F25" s="488"/>
      <c r="G25" s="361"/>
      <c r="H25" s="489"/>
      <c r="I25" s="490"/>
      <c r="J25" s="489"/>
      <c r="K25" s="490"/>
      <c r="L25" s="489"/>
      <c r="M25" s="490"/>
      <c r="N25" s="489"/>
      <c r="O25" s="490"/>
      <c r="P25" s="402">
        <f t="shared" si="1"/>
        <v>0</v>
      </c>
      <c r="Q25" s="400">
        <f t="shared" si="2"/>
        <v>0</v>
      </c>
      <c r="R25" s="361"/>
      <c r="S25" s="361"/>
      <c r="T25" s="361"/>
      <c r="U25" s="361"/>
    </row>
    <row r="26" spans="1:21" ht="15.75" x14ac:dyDescent="0.25">
      <c r="A26" s="675"/>
      <c r="B26" s="668" t="s">
        <v>1523</v>
      </c>
      <c r="C26" s="488"/>
      <c r="D26" s="488"/>
      <c r="E26" s="488"/>
      <c r="F26" s="488"/>
      <c r="G26" s="361"/>
      <c r="H26" s="489"/>
      <c r="I26" s="490"/>
      <c r="J26" s="489"/>
      <c r="K26" s="490"/>
      <c r="L26" s="489"/>
      <c r="M26" s="490"/>
      <c r="N26" s="489"/>
      <c r="O26" s="490"/>
      <c r="P26" s="402">
        <f t="shared" si="1"/>
        <v>0</v>
      </c>
      <c r="Q26" s="400">
        <f t="shared" si="2"/>
        <v>0</v>
      </c>
      <c r="R26" s="361"/>
      <c r="S26" s="361"/>
      <c r="T26" s="361"/>
      <c r="U26" s="361"/>
    </row>
    <row r="27" spans="1:21" ht="15.75" x14ac:dyDescent="0.25">
      <c r="A27" s="675"/>
      <c r="B27" s="669"/>
      <c r="C27" s="488"/>
      <c r="D27" s="488"/>
      <c r="E27" s="488"/>
      <c r="F27" s="488"/>
      <c r="G27" s="361"/>
      <c r="H27" s="489"/>
      <c r="I27" s="490"/>
      <c r="J27" s="489"/>
      <c r="K27" s="490"/>
      <c r="L27" s="489"/>
      <c r="M27" s="490"/>
      <c r="N27" s="489"/>
      <c r="O27" s="490"/>
      <c r="P27" s="402">
        <f t="shared" si="1"/>
        <v>0</v>
      </c>
      <c r="Q27" s="400">
        <f t="shared" si="2"/>
        <v>0</v>
      </c>
      <c r="R27" s="361"/>
      <c r="S27" s="361"/>
      <c r="T27" s="361"/>
      <c r="U27" s="361"/>
    </row>
    <row r="28" spans="1:21" ht="15.75" x14ac:dyDescent="0.25">
      <c r="A28" s="675"/>
      <c r="B28" s="669"/>
      <c r="C28" s="488"/>
      <c r="D28" s="488"/>
      <c r="E28" s="488"/>
      <c r="F28" s="488"/>
      <c r="G28" s="361"/>
      <c r="H28" s="489"/>
      <c r="I28" s="490"/>
      <c r="J28" s="489"/>
      <c r="K28" s="490"/>
      <c r="L28" s="489"/>
      <c r="M28" s="490"/>
      <c r="N28" s="489"/>
      <c r="O28" s="490"/>
      <c r="P28" s="402">
        <f t="shared" si="1"/>
        <v>0</v>
      </c>
      <c r="Q28" s="400">
        <f t="shared" si="2"/>
        <v>0</v>
      </c>
      <c r="R28" s="361"/>
      <c r="S28" s="361"/>
      <c r="T28" s="361"/>
      <c r="U28" s="361"/>
    </row>
    <row r="29" spans="1:21" ht="15.75" x14ac:dyDescent="0.25">
      <c r="A29" s="675"/>
      <c r="B29" s="670"/>
      <c r="C29" s="488"/>
      <c r="D29" s="488"/>
      <c r="E29" s="488"/>
      <c r="F29" s="488"/>
      <c r="G29" s="361"/>
      <c r="H29" s="489"/>
      <c r="I29" s="490"/>
      <c r="J29" s="489"/>
      <c r="K29" s="490"/>
      <c r="L29" s="489"/>
      <c r="M29" s="490"/>
      <c r="N29" s="489"/>
      <c r="O29" s="490"/>
      <c r="P29" s="402">
        <f t="shared" si="1"/>
        <v>0</v>
      </c>
      <c r="Q29" s="400">
        <f t="shared" si="2"/>
        <v>0</v>
      </c>
      <c r="R29" s="361"/>
      <c r="S29" s="361"/>
      <c r="T29" s="361"/>
      <c r="U29" s="361"/>
    </row>
    <row r="30" spans="1:21" ht="15.75" x14ac:dyDescent="0.25">
      <c r="A30" s="675"/>
      <c r="B30" s="713" t="s">
        <v>1524</v>
      </c>
      <c r="C30" s="488"/>
      <c r="D30" s="488"/>
      <c r="E30" s="488"/>
      <c r="F30" s="488"/>
      <c r="G30" s="361"/>
      <c r="H30" s="489"/>
      <c r="I30" s="490"/>
      <c r="J30" s="489"/>
      <c r="K30" s="490"/>
      <c r="L30" s="489"/>
      <c r="M30" s="490"/>
      <c r="N30" s="489"/>
      <c r="O30" s="490"/>
      <c r="P30" s="402">
        <f t="shared" si="1"/>
        <v>0</v>
      </c>
      <c r="Q30" s="400">
        <f t="shared" si="2"/>
        <v>0</v>
      </c>
      <c r="R30" s="361"/>
      <c r="S30" s="361"/>
      <c r="T30" s="361"/>
      <c r="U30" s="361"/>
    </row>
    <row r="31" spans="1:21" ht="15.75" x14ac:dyDescent="0.25">
      <c r="A31" s="675"/>
      <c r="B31" s="713"/>
      <c r="C31" s="488"/>
      <c r="D31" s="488"/>
      <c r="E31" s="488"/>
      <c r="F31" s="488"/>
      <c r="G31" s="361"/>
      <c r="H31" s="489"/>
      <c r="I31" s="490"/>
      <c r="J31" s="489"/>
      <c r="K31" s="490"/>
      <c r="L31" s="489"/>
      <c r="M31" s="490"/>
      <c r="N31" s="489"/>
      <c r="O31" s="490"/>
      <c r="P31" s="402">
        <f t="shared" si="1"/>
        <v>0</v>
      </c>
      <c r="Q31" s="400">
        <f t="shared" si="2"/>
        <v>0</v>
      </c>
      <c r="R31" s="361"/>
      <c r="S31" s="361"/>
      <c r="T31" s="361"/>
      <c r="U31" s="361"/>
    </row>
    <row r="32" spans="1:21" ht="15.75" x14ac:dyDescent="0.25">
      <c r="A32" s="675"/>
      <c r="B32" s="713"/>
      <c r="C32" s="488"/>
      <c r="D32" s="488"/>
      <c r="E32" s="488"/>
      <c r="F32" s="488"/>
      <c r="G32" s="361"/>
      <c r="H32" s="489"/>
      <c r="I32" s="490"/>
      <c r="J32" s="489"/>
      <c r="K32" s="490"/>
      <c r="L32" s="489"/>
      <c r="M32" s="490"/>
      <c r="N32" s="489"/>
      <c r="O32" s="490"/>
      <c r="P32" s="402">
        <f t="shared" si="1"/>
        <v>0</v>
      </c>
      <c r="Q32" s="400">
        <f t="shared" si="2"/>
        <v>0</v>
      </c>
      <c r="R32" s="361"/>
      <c r="S32" s="361"/>
      <c r="T32" s="361"/>
      <c r="U32" s="361"/>
    </row>
    <row r="33" spans="1:21" ht="15.75" x14ac:dyDescent="0.25">
      <c r="A33" s="675"/>
      <c r="B33" s="713"/>
      <c r="C33" s="488"/>
      <c r="D33" s="488"/>
      <c r="E33" s="488"/>
      <c r="F33" s="488"/>
      <c r="G33" s="361"/>
      <c r="H33" s="489"/>
      <c r="I33" s="490"/>
      <c r="J33" s="489"/>
      <c r="K33" s="490"/>
      <c r="L33" s="489"/>
      <c r="M33" s="490"/>
      <c r="N33" s="489"/>
      <c r="O33" s="490"/>
      <c r="P33" s="402">
        <f t="shared" si="1"/>
        <v>0</v>
      </c>
      <c r="Q33" s="400">
        <f t="shared" si="2"/>
        <v>0</v>
      </c>
      <c r="R33" s="361"/>
      <c r="S33" s="361"/>
      <c r="T33" s="361"/>
      <c r="U33" s="361"/>
    </row>
    <row r="34" spans="1:21" ht="15.75" x14ac:dyDescent="0.25">
      <c r="A34" s="675"/>
      <c r="B34" s="713" t="s">
        <v>1525</v>
      </c>
      <c r="C34" s="488"/>
      <c r="D34" s="488"/>
      <c r="E34" s="488"/>
      <c r="F34" s="488"/>
      <c r="G34" s="361"/>
      <c r="H34" s="489"/>
      <c r="I34" s="490"/>
      <c r="J34" s="489"/>
      <c r="K34" s="490"/>
      <c r="L34" s="489"/>
      <c r="M34" s="490"/>
      <c r="N34" s="489"/>
      <c r="O34" s="490"/>
      <c r="P34" s="402">
        <f t="shared" si="1"/>
        <v>0</v>
      </c>
      <c r="Q34" s="400">
        <f t="shared" si="2"/>
        <v>0</v>
      </c>
      <c r="R34" s="361"/>
      <c r="S34" s="361"/>
      <c r="T34" s="361"/>
      <c r="U34" s="361"/>
    </row>
    <row r="35" spans="1:21" ht="15.75" x14ac:dyDescent="0.25">
      <c r="A35" s="675"/>
      <c r="B35" s="713"/>
      <c r="C35" s="488"/>
      <c r="D35" s="488"/>
      <c r="E35" s="488"/>
      <c r="F35" s="488"/>
      <c r="G35" s="361"/>
      <c r="H35" s="489"/>
      <c r="I35" s="490"/>
      <c r="J35" s="489"/>
      <c r="K35" s="490"/>
      <c r="L35" s="489"/>
      <c r="M35" s="490"/>
      <c r="N35" s="489"/>
      <c r="O35" s="490"/>
      <c r="P35" s="402">
        <f t="shared" si="1"/>
        <v>0</v>
      </c>
      <c r="Q35" s="400">
        <f t="shared" si="2"/>
        <v>0</v>
      </c>
      <c r="R35" s="361"/>
      <c r="S35" s="361"/>
      <c r="T35" s="361"/>
      <c r="U35" s="361"/>
    </row>
    <row r="36" spans="1:21" ht="15.75" x14ac:dyDescent="0.25">
      <c r="A36" s="675"/>
      <c r="B36" s="713"/>
      <c r="C36" s="488"/>
      <c r="D36" s="488"/>
      <c r="E36" s="488"/>
      <c r="F36" s="488"/>
      <c r="G36" s="361"/>
      <c r="H36" s="489"/>
      <c r="I36" s="490"/>
      <c r="J36" s="489"/>
      <c r="K36" s="490"/>
      <c r="L36" s="489"/>
      <c r="M36" s="490"/>
      <c r="N36" s="489"/>
      <c r="O36" s="490"/>
      <c r="P36" s="402">
        <f t="shared" si="1"/>
        <v>0</v>
      </c>
      <c r="Q36" s="400">
        <f t="shared" si="2"/>
        <v>0</v>
      </c>
      <c r="R36" s="361"/>
      <c r="S36" s="361"/>
      <c r="T36" s="361"/>
      <c r="U36" s="361"/>
    </row>
    <row r="37" spans="1:21" ht="15.75" x14ac:dyDescent="0.25">
      <c r="A37" s="676"/>
      <c r="B37" s="713"/>
      <c r="C37" s="488"/>
      <c r="D37" s="488"/>
      <c r="E37" s="488"/>
      <c r="F37" s="488"/>
      <c r="G37" s="361"/>
      <c r="H37" s="489"/>
      <c r="I37" s="490"/>
      <c r="J37" s="489"/>
      <c r="K37" s="490"/>
      <c r="L37" s="489"/>
      <c r="M37" s="490"/>
      <c r="N37" s="489"/>
      <c r="O37" s="490"/>
      <c r="P37" s="402">
        <f t="shared" si="1"/>
        <v>0</v>
      </c>
      <c r="Q37" s="400">
        <f t="shared" si="2"/>
        <v>0</v>
      </c>
      <c r="R37" s="361"/>
      <c r="S37" s="361"/>
      <c r="T37" s="361"/>
      <c r="U37" s="361"/>
    </row>
    <row r="38" spans="1:21" ht="15.75" customHeight="1" x14ac:dyDescent="0.25">
      <c r="A38" s="713" t="s">
        <v>1508</v>
      </c>
      <c r="B38" s="668" t="s">
        <v>1526</v>
      </c>
      <c r="C38" s="488"/>
      <c r="D38" s="488"/>
      <c r="E38" s="488"/>
      <c r="F38" s="488"/>
      <c r="G38" s="361"/>
      <c r="H38" s="489"/>
      <c r="I38" s="490"/>
      <c r="J38" s="489"/>
      <c r="K38" s="490"/>
      <c r="L38" s="489"/>
      <c r="M38" s="490"/>
      <c r="N38" s="489"/>
      <c r="O38" s="490"/>
      <c r="P38" s="402">
        <f t="shared" si="1"/>
        <v>0</v>
      </c>
      <c r="Q38" s="400">
        <f t="shared" si="2"/>
        <v>0</v>
      </c>
      <c r="R38" s="361"/>
      <c r="S38" s="361"/>
      <c r="T38" s="361"/>
      <c r="U38" s="361"/>
    </row>
    <row r="39" spans="1:21" ht="15.75" x14ac:dyDescent="0.25">
      <c r="A39" s="713"/>
      <c r="B39" s="669"/>
      <c r="C39" s="488"/>
      <c r="D39" s="488"/>
      <c r="E39" s="488"/>
      <c r="F39" s="488"/>
      <c r="G39" s="361"/>
      <c r="H39" s="489"/>
      <c r="I39" s="490"/>
      <c r="J39" s="489"/>
      <c r="K39" s="490"/>
      <c r="L39" s="489"/>
      <c r="M39" s="490"/>
      <c r="N39" s="489"/>
      <c r="O39" s="490"/>
      <c r="P39" s="402">
        <f t="shared" si="1"/>
        <v>0</v>
      </c>
      <c r="Q39" s="400">
        <f t="shared" si="2"/>
        <v>0</v>
      </c>
      <c r="R39" s="361"/>
      <c r="S39" s="361"/>
      <c r="T39" s="361"/>
      <c r="U39" s="361"/>
    </row>
    <row r="40" spans="1:21" ht="15.75" x14ac:dyDescent="0.25">
      <c r="A40" s="713"/>
      <c r="B40" s="669"/>
      <c r="C40" s="488"/>
      <c r="D40" s="488"/>
      <c r="E40" s="488"/>
      <c r="F40" s="488"/>
      <c r="G40" s="361"/>
      <c r="H40" s="489"/>
      <c r="I40" s="490"/>
      <c r="J40" s="489"/>
      <c r="K40" s="490"/>
      <c r="L40" s="489"/>
      <c r="M40" s="490"/>
      <c r="N40" s="489"/>
      <c r="O40" s="490"/>
      <c r="P40" s="402">
        <f t="shared" si="1"/>
        <v>0</v>
      </c>
      <c r="Q40" s="400">
        <f t="shared" si="2"/>
        <v>0</v>
      </c>
      <c r="R40" s="361"/>
      <c r="S40" s="361"/>
      <c r="T40" s="361"/>
      <c r="U40" s="361"/>
    </row>
    <row r="41" spans="1:21" ht="15.75" x14ac:dyDescent="0.25">
      <c r="A41" s="713"/>
      <c r="B41" s="670"/>
      <c r="C41" s="488"/>
      <c r="D41" s="488"/>
      <c r="E41" s="488"/>
      <c r="F41" s="488"/>
      <c r="G41" s="361"/>
      <c r="H41" s="489"/>
      <c r="I41" s="490"/>
      <c r="J41" s="489"/>
      <c r="K41" s="490"/>
      <c r="L41" s="489"/>
      <c r="M41" s="490"/>
      <c r="N41" s="489"/>
      <c r="O41" s="490"/>
      <c r="P41" s="402">
        <f t="shared" si="1"/>
        <v>0</v>
      </c>
      <c r="Q41" s="400">
        <f t="shared" si="2"/>
        <v>0</v>
      </c>
      <c r="R41" s="361"/>
      <c r="S41" s="361"/>
      <c r="T41" s="361"/>
      <c r="U41" s="361"/>
    </row>
    <row r="42" spans="1:21" ht="15.75" x14ac:dyDescent="0.25">
      <c r="A42" s="713"/>
      <c r="B42" s="668" t="s">
        <v>1527</v>
      </c>
      <c r="C42" s="488"/>
      <c r="D42" s="488"/>
      <c r="E42" s="488"/>
      <c r="F42" s="488"/>
      <c r="G42" s="361"/>
      <c r="H42" s="489"/>
      <c r="I42" s="490"/>
      <c r="J42" s="489"/>
      <c r="K42" s="490"/>
      <c r="L42" s="489"/>
      <c r="M42" s="490"/>
      <c r="N42" s="489"/>
      <c r="O42" s="490"/>
      <c r="P42" s="402">
        <f t="shared" si="1"/>
        <v>0</v>
      </c>
      <c r="Q42" s="400">
        <f t="shared" si="2"/>
        <v>0</v>
      </c>
      <c r="R42" s="361"/>
      <c r="S42" s="361"/>
      <c r="T42" s="361"/>
      <c r="U42" s="361"/>
    </row>
    <row r="43" spans="1:21" ht="15.75" x14ac:dyDescent="0.25">
      <c r="A43" s="713"/>
      <c r="B43" s="669"/>
      <c r="C43" s="488"/>
      <c r="D43" s="488"/>
      <c r="E43" s="488"/>
      <c r="F43" s="488"/>
      <c r="G43" s="361"/>
      <c r="H43" s="489"/>
      <c r="I43" s="490"/>
      <c r="J43" s="489"/>
      <c r="K43" s="490"/>
      <c r="L43" s="489"/>
      <c r="M43" s="490"/>
      <c r="N43" s="489"/>
      <c r="O43" s="490"/>
      <c r="P43" s="402">
        <f t="shared" si="1"/>
        <v>0</v>
      </c>
      <c r="Q43" s="400">
        <f t="shared" si="2"/>
        <v>0</v>
      </c>
      <c r="R43" s="361"/>
      <c r="S43" s="361"/>
      <c r="T43" s="361"/>
      <c r="U43" s="361"/>
    </row>
    <row r="44" spans="1:21" ht="15.75" x14ac:dyDescent="0.25">
      <c r="A44" s="713"/>
      <c r="B44" s="669"/>
      <c r="C44" s="488"/>
      <c r="D44" s="488"/>
      <c r="E44" s="488"/>
      <c r="F44" s="488"/>
      <c r="G44" s="361"/>
      <c r="H44" s="489"/>
      <c r="I44" s="490"/>
      <c r="J44" s="489"/>
      <c r="K44" s="490"/>
      <c r="L44" s="489"/>
      <c r="M44" s="490"/>
      <c r="N44" s="489"/>
      <c r="O44" s="490"/>
      <c r="P44" s="402">
        <f t="shared" si="1"/>
        <v>0</v>
      </c>
      <c r="Q44" s="400">
        <f t="shared" si="2"/>
        <v>0</v>
      </c>
      <c r="R44" s="361"/>
      <c r="S44" s="361"/>
      <c r="T44" s="361"/>
      <c r="U44" s="361"/>
    </row>
    <row r="45" spans="1:21" ht="15.75" x14ac:dyDescent="0.25">
      <c r="A45" s="713"/>
      <c r="B45" s="670"/>
      <c r="C45" s="488"/>
      <c r="D45" s="488"/>
      <c r="E45" s="488"/>
      <c r="F45" s="488"/>
      <c r="G45" s="361"/>
      <c r="H45" s="489"/>
      <c r="I45" s="490"/>
      <c r="J45" s="489"/>
      <c r="K45" s="490"/>
      <c r="L45" s="489"/>
      <c r="M45" s="490"/>
      <c r="N45" s="489"/>
      <c r="O45" s="490"/>
      <c r="P45" s="402">
        <f t="shared" si="1"/>
        <v>0</v>
      </c>
      <c r="Q45" s="400">
        <f t="shared" si="2"/>
        <v>0</v>
      </c>
      <c r="R45" s="361"/>
      <c r="S45" s="361"/>
      <c r="T45" s="361"/>
      <c r="U45" s="361"/>
    </row>
    <row r="46" spans="1:21" ht="15.75" x14ac:dyDescent="0.25">
      <c r="A46" s="668" t="s">
        <v>1509</v>
      </c>
      <c r="B46" s="713" t="s">
        <v>1528</v>
      </c>
      <c r="C46" s="488"/>
      <c r="D46" s="488"/>
      <c r="E46" s="488"/>
      <c r="F46" s="488"/>
      <c r="G46" s="361"/>
      <c r="H46" s="489"/>
      <c r="I46" s="490"/>
      <c r="J46" s="489"/>
      <c r="K46" s="490"/>
      <c r="L46" s="489"/>
      <c r="M46" s="490"/>
      <c r="N46" s="489"/>
      <c r="O46" s="490"/>
      <c r="P46" s="402">
        <f t="shared" si="1"/>
        <v>0</v>
      </c>
      <c r="Q46" s="400">
        <f t="shared" si="2"/>
        <v>0</v>
      </c>
      <c r="R46" s="361"/>
      <c r="S46" s="361"/>
      <c r="T46" s="361"/>
      <c r="U46" s="361"/>
    </row>
    <row r="47" spans="1:21" ht="15.75" x14ac:dyDescent="0.25">
      <c r="A47" s="669"/>
      <c r="B47" s="713"/>
      <c r="C47" s="488"/>
      <c r="D47" s="488"/>
      <c r="E47" s="488"/>
      <c r="F47" s="488"/>
      <c r="G47" s="361"/>
      <c r="H47" s="489"/>
      <c r="I47" s="490"/>
      <c r="J47" s="489"/>
      <c r="K47" s="490"/>
      <c r="L47" s="489"/>
      <c r="M47" s="490"/>
      <c r="N47" s="489"/>
      <c r="O47" s="490"/>
      <c r="P47" s="402">
        <f t="shared" si="1"/>
        <v>0</v>
      </c>
      <c r="Q47" s="400">
        <f t="shared" si="2"/>
        <v>0</v>
      </c>
      <c r="R47" s="361"/>
      <c r="S47" s="361"/>
      <c r="T47" s="361"/>
      <c r="U47" s="361"/>
    </row>
    <row r="48" spans="1:21" ht="15.75" x14ac:dyDescent="0.25">
      <c r="A48" s="669"/>
      <c r="B48" s="713"/>
      <c r="C48" s="488"/>
      <c r="D48" s="488"/>
      <c r="E48" s="488"/>
      <c r="F48" s="488"/>
      <c r="G48" s="361"/>
      <c r="H48" s="489"/>
      <c r="I48" s="490"/>
      <c r="J48" s="489"/>
      <c r="K48" s="490"/>
      <c r="L48" s="489"/>
      <c r="M48" s="490"/>
      <c r="N48" s="489"/>
      <c r="O48" s="490"/>
      <c r="P48" s="402">
        <f t="shared" si="1"/>
        <v>0</v>
      </c>
      <c r="Q48" s="400">
        <f t="shared" si="2"/>
        <v>0</v>
      </c>
      <c r="R48" s="361"/>
      <c r="S48" s="361"/>
      <c r="T48" s="361"/>
      <c r="U48" s="361"/>
    </row>
    <row r="49" spans="1:21" ht="15.75" x14ac:dyDescent="0.25">
      <c r="A49" s="669"/>
      <c r="B49" s="713"/>
      <c r="C49" s="488"/>
      <c r="D49" s="488"/>
      <c r="E49" s="488"/>
      <c r="F49" s="488"/>
      <c r="G49" s="361"/>
      <c r="H49" s="489"/>
      <c r="I49" s="490"/>
      <c r="J49" s="489"/>
      <c r="K49" s="490"/>
      <c r="L49" s="489"/>
      <c r="M49" s="490"/>
      <c r="N49" s="489"/>
      <c r="O49" s="490"/>
      <c r="P49" s="402">
        <f t="shared" si="1"/>
        <v>0</v>
      </c>
      <c r="Q49" s="400">
        <f t="shared" si="2"/>
        <v>0</v>
      </c>
      <c r="R49" s="361"/>
      <c r="S49" s="361"/>
      <c r="T49" s="361"/>
      <c r="U49" s="361"/>
    </row>
    <row r="50" spans="1:21" ht="15.75" x14ac:dyDescent="0.25">
      <c r="A50" s="669"/>
      <c r="B50" s="713" t="s">
        <v>1529</v>
      </c>
      <c r="C50" s="488"/>
      <c r="D50" s="488"/>
      <c r="E50" s="488"/>
      <c r="F50" s="488"/>
      <c r="G50" s="361"/>
      <c r="H50" s="489"/>
      <c r="I50" s="490"/>
      <c r="J50" s="489"/>
      <c r="K50" s="490"/>
      <c r="L50" s="489"/>
      <c r="M50" s="490"/>
      <c r="N50" s="489"/>
      <c r="O50" s="490"/>
      <c r="P50" s="402">
        <f t="shared" si="1"/>
        <v>0</v>
      </c>
      <c r="Q50" s="400">
        <f t="shared" si="2"/>
        <v>0</v>
      </c>
      <c r="R50" s="361"/>
      <c r="S50" s="361"/>
      <c r="T50" s="361"/>
      <c r="U50" s="361"/>
    </row>
    <row r="51" spans="1:21" ht="15.75" x14ac:dyDescent="0.25">
      <c r="A51" s="669"/>
      <c r="B51" s="713"/>
      <c r="C51" s="488"/>
      <c r="D51" s="488"/>
      <c r="E51" s="488"/>
      <c r="F51" s="488"/>
      <c r="G51" s="361"/>
      <c r="H51" s="489"/>
      <c r="I51" s="490"/>
      <c r="J51" s="489"/>
      <c r="K51" s="490"/>
      <c r="L51" s="489"/>
      <c r="M51" s="490"/>
      <c r="N51" s="489"/>
      <c r="O51" s="490"/>
      <c r="P51" s="402">
        <f t="shared" si="1"/>
        <v>0</v>
      </c>
      <c r="Q51" s="400">
        <f t="shared" si="2"/>
        <v>0</v>
      </c>
      <c r="R51" s="361"/>
      <c r="S51" s="361"/>
      <c r="T51" s="361"/>
      <c r="U51" s="361"/>
    </row>
    <row r="52" spans="1:21" ht="15.75" x14ac:dyDescent="0.25">
      <c r="A52" s="669"/>
      <c r="B52" s="713"/>
      <c r="C52" s="488"/>
      <c r="D52" s="488"/>
      <c r="E52" s="488"/>
      <c r="F52" s="488"/>
      <c r="G52" s="361"/>
      <c r="H52" s="489"/>
      <c r="I52" s="490"/>
      <c r="J52" s="489"/>
      <c r="K52" s="490"/>
      <c r="L52" s="489"/>
      <c r="M52" s="490"/>
      <c r="N52" s="489"/>
      <c r="O52" s="490"/>
      <c r="P52" s="402">
        <f t="shared" si="1"/>
        <v>0</v>
      </c>
      <c r="Q52" s="400">
        <f t="shared" si="2"/>
        <v>0</v>
      </c>
      <c r="R52" s="361"/>
      <c r="S52" s="361"/>
      <c r="T52" s="361"/>
      <c r="U52" s="361"/>
    </row>
    <row r="53" spans="1:21" ht="15.75" x14ac:dyDescent="0.25">
      <c r="A53" s="669"/>
      <c r="B53" s="713"/>
      <c r="C53" s="488"/>
      <c r="D53" s="488"/>
      <c r="E53" s="488"/>
      <c r="F53" s="488"/>
      <c r="G53" s="361"/>
      <c r="H53" s="489"/>
      <c r="I53" s="490"/>
      <c r="J53" s="489"/>
      <c r="K53" s="490"/>
      <c r="L53" s="489"/>
      <c r="M53" s="490"/>
      <c r="N53" s="489"/>
      <c r="O53" s="490"/>
      <c r="P53" s="402">
        <f t="shared" si="1"/>
        <v>0</v>
      </c>
      <c r="Q53" s="400">
        <f t="shared" si="2"/>
        <v>0</v>
      </c>
      <c r="R53" s="361"/>
      <c r="S53" s="361"/>
      <c r="T53" s="361"/>
      <c r="U53" s="361"/>
    </row>
    <row r="54" spans="1:21" ht="15.75" x14ac:dyDescent="0.25">
      <c r="A54" s="669"/>
      <c r="B54" s="668" t="s">
        <v>1530</v>
      </c>
      <c r="C54" s="488"/>
      <c r="D54" s="488"/>
      <c r="E54" s="488"/>
      <c r="F54" s="488"/>
      <c r="G54" s="361"/>
      <c r="H54" s="489"/>
      <c r="I54" s="490"/>
      <c r="J54" s="489"/>
      <c r="K54" s="490"/>
      <c r="L54" s="489"/>
      <c r="M54" s="490"/>
      <c r="N54" s="489"/>
      <c r="O54" s="490"/>
      <c r="P54" s="402">
        <f t="shared" si="1"/>
        <v>0</v>
      </c>
      <c r="Q54" s="400">
        <f t="shared" si="2"/>
        <v>0</v>
      </c>
      <c r="R54" s="361"/>
      <c r="S54" s="361"/>
      <c r="T54" s="361"/>
      <c r="U54" s="361"/>
    </row>
    <row r="55" spans="1:21" ht="15.75" x14ac:dyDescent="0.25">
      <c r="A55" s="669"/>
      <c r="B55" s="669"/>
      <c r="C55" s="488"/>
      <c r="D55" s="488"/>
      <c r="E55" s="488"/>
      <c r="F55" s="488"/>
      <c r="G55" s="361"/>
      <c r="H55" s="489"/>
      <c r="I55" s="490"/>
      <c r="J55" s="489"/>
      <c r="K55" s="490"/>
      <c r="L55" s="489"/>
      <c r="M55" s="490"/>
      <c r="N55" s="489"/>
      <c r="O55" s="490"/>
      <c r="P55" s="402">
        <f t="shared" si="1"/>
        <v>0</v>
      </c>
      <c r="Q55" s="400">
        <f t="shared" si="2"/>
        <v>0</v>
      </c>
      <c r="R55" s="361"/>
      <c r="S55" s="361"/>
      <c r="T55" s="361"/>
      <c r="U55" s="361"/>
    </row>
    <row r="56" spans="1:21" ht="15.75" x14ac:dyDescent="0.25">
      <c r="A56" s="669"/>
      <c r="B56" s="669"/>
      <c r="C56" s="488"/>
      <c r="D56" s="488"/>
      <c r="E56" s="488"/>
      <c r="F56" s="488"/>
      <c r="G56" s="361"/>
      <c r="H56" s="489"/>
      <c r="I56" s="490"/>
      <c r="J56" s="489"/>
      <c r="K56" s="490"/>
      <c r="L56" s="489"/>
      <c r="M56" s="490"/>
      <c r="N56" s="489"/>
      <c r="O56" s="490"/>
      <c r="P56" s="402">
        <f t="shared" si="1"/>
        <v>0</v>
      </c>
      <c r="Q56" s="400">
        <f t="shared" si="2"/>
        <v>0</v>
      </c>
      <c r="R56" s="361"/>
      <c r="S56" s="361"/>
      <c r="T56" s="361"/>
      <c r="U56" s="361"/>
    </row>
    <row r="57" spans="1:21" ht="15.75" x14ac:dyDescent="0.25">
      <c r="A57" s="670"/>
      <c r="B57" s="670"/>
      <c r="C57" s="488"/>
      <c r="D57" s="488"/>
      <c r="E57" s="488"/>
      <c r="F57" s="488"/>
      <c r="G57" s="361"/>
      <c r="H57" s="489"/>
      <c r="I57" s="490"/>
      <c r="J57" s="489"/>
      <c r="K57" s="490"/>
      <c r="L57" s="489"/>
      <c r="M57" s="490"/>
      <c r="N57" s="489"/>
      <c r="O57" s="490"/>
      <c r="P57" s="402">
        <f t="shared" si="1"/>
        <v>0</v>
      </c>
      <c r="Q57" s="400">
        <f t="shared" si="2"/>
        <v>0</v>
      </c>
      <c r="R57" s="361"/>
      <c r="S57" s="361"/>
      <c r="T57" s="361"/>
      <c r="U57" s="361"/>
    </row>
    <row r="58" spans="1:21" ht="15.75" x14ac:dyDescent="0.25">
      <c r="A58" s="668" t="s">
        <v>1510</v>
      </c>
      <c r="B58" s="668" t="s">
        <v>1531</v>
      </c>
      <c r="C58" s="488"/>
      <c r="D58" s="488"/>
      <c r="E58" s="488"/>
      <c r="F58" s="488"/>
      <c r="G58" s="361"/>
      <c r="H58" s="489"/>
      <c r="I58" s="490"/>
      <c r="J58" s="489"/>
      <c r="K58" s="490"/>
      <c r="L58" s="489"/>
      <c r="M58" s="490"/>
      <c r="N58" s="489"/>
      <c r="O58" s="490"/>
      <c r="P58" s="402">
        <f t="shared" si="1"/>
        <v>0</v>
      </c>
      <c r="Q58" s="400">
        <f t="shared" si="2"/>
        <v>0</v>
      </c>
      <c r="R58" s="361"/>
      <c r="S58" s="361"/>
      <c r="T58" s="361"/>
      <c r="U58" s="361"/>
    </row>
    <row r="59" spans="1:21" ht="15.75" x14ac:dyDescent="0.25">
      <c r="A59" s="669"/>
      <c r="B59" s="669"/>
      <c r="C59" s="488"/>
      <c r="D59" s="488"/>
      <c r="E59" s="488"/>
      <c r="F59" s="488"/>
      <c r="G59" s="361"/>
      <c r="H59" s="489"/>
      <c r="I59" s="490"/>
      <c r="J59" s="489"/>
      <c r="K59" s="490"/>
      <c r="L59" s="489"/>
      <c r="M59" s="490"/>
      <c r="N59" s="489"/>
      <c r="O59" s="490"/>
      <c r="P59" s="402">
        <f t="shared" si="1"/>
        <v>0</v>
      </c>
      <c r="Q59" s="400">
        <f t="shared" si="2"/>
        <v>0</v>
      </c>
      <c r="R59" s="361"/>
      <c r="S59" s="361"/>
      <c r="T59" s="361"/>
      <c r="U59" s="361"/>
    </row>
    <row r="60" spans="1:21" ht="15.75" x14ac:dyDescent="0.25">
      <c r="A60" s="669"/>
      <c r="B60" s="669"/>
      <c r="C60" s="488"/>
      <c r="D60" s="488"/>
      <c r="E60" s="488"/>
      <c r="F60" s="488"/>
      <c r="G60" s="361"/>
      <c r="H60" s="489"/>
      <c r="I60" s="490"/>
      <c r="J60" s="489"/>
      <c r="K60" s="490"/>
      <c r="L60" s="489"/>
      <c r="M60" s="490"/>
      <c r="N60" s="489"/>
      <c r="O60" s="490"/>
      <c r="P60" s="402">
        <f t="shared" si="1"/>
        <v>0</v>
      </c>
      <c r="Q60" s="400">
        <f t="shared" si="2"/>
        <v>0</v>
      </c>
      <c r="R60" s="361"/>
      <c r="S60" s="361"/>
      <c r="T60" s="361"/>
      <c r="U60" s="361"/>
    </row>
    <row r="61" spans="1:21" ht="15.75" x14ac:dyDescent="0.25">
      <c r="A61" s="669"/>
      <c r="B61" s="670"/>
      <c r="C61" s="488"/>
      <c r="D61" s="488"/>
      <c r="E61" s="488"/>
      <c r="F61" s="488"/>
      <c r="G61" s="361"/>
      <c r="H61" s="489"/>
      <c r="I61" s="490"/>
      <c r="J61" s="489"/>
      <c r="K61" s="490"/>
      <c r="L61" s="489"/>
      <c r="M61" s="490"/>
      <c r="N61" s="489"/>
      <c r="O61" s="490"/>
      <c r="P61" s="402">
        <f t="shared" si="1"/>
        <v>0</v>
      </c>
      <c r="Q61" s="400">
        <f t="shared" si="2"/>
        <v>0</v>
      </c>
      <c r="R61" s="361"/>
      <c r="S61" s="361"/>
      <c r="T61" s="361"/>
      <c r="U61" s="361"/>
    </row>
    <row r="62" spans="1:21" ht="15.75" x14ac:dyDescent="0.25">
      <c r="A62" s="669"/>
      <c r="B62" s="668" t="s">
        <v>1532</v>
      </c>
      <c r="C62" s="488"/>
      <c r="D62" s="488"/>
      <c r="E62" s="488"/>
      <c r="F62" s="488"/>
      <c r="G62" s="361"/>
      <c r="H62" s="489"/>
      <c r="I62" s="490"/>
      <c r="J62" s="489"/>
      <c r="K62" s="490"/>
      <c r="L62" s="489"/>
      <c r="M62" s="490"/>
      <c r="N62" s="489"/>
      <c r="O62" s="490"/>
      <c r="P62" s="402">
        <f t="shared" si="1"/>
        <v>0</v>
      </c>
      <c r="Q62" s="400">
        <f t="shared" si="2"/>
        <v>0</v>
      </c>
      <c r="R62" s="361"/>
      <c r="S62" s="361"/>
      <c r="T62" s="361"/>
      <c r="U62" s="361"/>
    </row>
    <row r="63" spans="1:21" ht="15.75" x14ac:dyDescent="0.25">
      <c r="A63" s="669"/>
      <c r="B63" s="669"/>
      <c r="C63" s="488"/>
      <c r="D63" s="488"/>
      <c r="E63" s="488"/>
      <c r="F63" s="488"/>
      <c r="G63" s="361"/>
      <c r="H63" s="489"/>
      <c r="I63" s="490"/>
      <c r="J63" s="489"/>
      <c r="K63" s="490"/>
      <c r="L63" s="489"/>
      <c r="M63" s="490"/>
      <c r="N63" s="489"/>
      <c r="O63" s="490"/>
      <c r="P63" s="402">
        <f t="shared" si="1"/>
        <v>0</v>
      </c>
      <c r="Q63" s="400">
        <f t="shared" si="2"/>
        <v>0</v>
      </c>
      <c r="R63" s="361"/>
      <c r="S63" s="361"/>
      <c r="T63" s="361"/>
      <c r="U63" s="361"/>
    </row>
    <row r="64" spans="1:21" ht="15.75" x14ac:dyDescent="0.25">
      <c r="A64" s="669"/>
      <c r="B64" s="669"/>
      <c r="C64" s="488"/>
      <c r="D64" s="488"/>
      <c r="E64" s="488"/>
      <c r="F64" s="488"/>
      <c r="G64" s="361"/>
      <c r="H64" s="489"/>
      <c r="I64" s="490"/>
      <c r="J64" s="489"/>
      <c r="K64" s="490"/>
      <c r="L64" s="489"/>
      <c r="M64" s="490"/>
      <c r="N64" s="489"/>
      <c r="O64" s="490"/>
      <c r="P64" s="402">
        <f t="shared" si="1"/>
        <v>0</v>
      </c>
      <c r="Q64" s="400">
        <f t="shared" si="2"/>
        <v>0</v>
      </c>
      <c r="R64" s="361"/>
      <c r="S64" s="361"/>
      <c r="T64" s="361"/>
      <c r="U64" s="361"/>
    </row>
    <row r="65" spans="1:21" ht="15.75" x14ac:dyDescent="0.25">
      <c r="A65" s="669"/>
      <c r="B65" s="670"/>
      <c r="C65" s="488"/>
      <c r="D65" s="488"/>
      <c r="E65" s="488"/>
      <c r="F65" s="488"/>
      <c r="G65" s="361"/>
      <c r="H65" s="489"/>
      <c r="I65" s="490"/>
      <c r="J65" s="489"/>
      <c r="K65" s="490"/>
      <c r="L65" s="489"/>
      <c r="M65" s="490"/>
      <c r="N65" s="489"/>
      <c r="O65" s="490"/>
      <c r="P65" s="402">
        <f t="shared" si="1"/>
        <v>0</v>
      </c>
      <c r="Q65" s="400">
        <f t="shared" si="2"/>
        <v>0</v>
      </c>
      <c r="R65" s="361"/>
      <c r="S65" s="361"/>
      <c r="T65" s="361"/>
      <c r="U65" s="361"/>
    </row>
    <row r="66" spans="1:21" ht="15.75" x14ac:dyDescent="0.25">
      <c r="A66" s="669"/>
      <c r="B66" s="668" t="s">
        <v>1533</v>
      </c>
      <c r="C66" s="488"/>
      <c r="D66" s="488"/>
      <c r="E66" s="488"/>
      <c r="F66" s="488"/>
      <c r="G66" s="361"/>
      <c r="H66" s="489"/>
      <c r="I66" s="490"/>
      <c r="J66" s="489"/>
      <c r="K66" s="490"/>
      <c r="L66" s="489"/>
      <c r="M66" s="490"/>
      <c r="N66" s="489"/>
      <c r="O66" s="490"/>
      <c r="P66" s="402">
        <f t="shared" si="1"/>
        <v>0</v>
      </c>
      <c r="Q66" s="400">
        <f t="shared" si="2"/>
        <v>0</v>
      </c>
      <c r="R66" s="361"/>
      <c r="S66" s="361"/>
      <c r="T66" s="361"/>
      <c r="U66" s="361"/>
    </row>
    <row r="67" spans="1:21" ht="15.75" x14ac:dyDescent="0.25">
      <c r="A67" s="669"/>
      <c r="B67" s="669"/>
      <c r="C67" s="488"/>
      <c r="D67" s="488"/>
      <c r="E67" s="488"/>
      <c r="F67" s="488"/>
      <c r="G67" s="361"/>
      <c r="H67" s="489"/>
      <c r="I67" s="490"/>
      <c r="J67" s="489"/>
      <c r="K67" s="490"/>
      <c r="L67" s="489"/>
      <c r="M67" s="490"/>
      <c r="N67" s="489"/>
      <c r="O67" s="490"/>
      <c r="P67" s="402">
        <f t="shared" si="1"/>
        <v>0</v>
      </c>
      <c r="Q67" s="400">
        <f t="shared" si="2"/>
        <v>0</v>
      </c>
      <c r="R67" s="361"/>
      <c r="S67" s="361"/>
      <c r="T67" s="361"/>
      <c r="U67" s="361"/>
    </row>
    <row r="68" spans="1:21" ht="15.75" x14ac:dyDescent="0.25">
      <c r="A68" s="669"/>
      <c r="B68" s="669"/>
      <c r="C68" s="488"/>
      <c r="D68" s="488"/>
      <c r="E68" s="488"/>
      <c r="F68" s="488"/>
      <c r="G68" s="361"/>
      <c r="H68" s="489"/>
      <c r="I68" s="490"/>
      <c r="J68" s="489"/>
      <c r="K68" s="490"/>
      <c r="L68" s="489"/>
      <c r="M68" s="490"/>
      <c r="N68" s="489"/>
      <c r="O68" s="490"/>
      <c r="P68" s="402">
        <f t="shared" si="1"/>
        <v>0</v>
      </c>
      <c r="Q68" s="400">
        <f t="shared" si="2"/>
        <v>0</v>
      </c>
      <c r="R68" s="361"/>
      <c r="S68" s="361"/>
      <c r="T68" s="361"/>
      <c r="U68" s="361"/>
    </row>
    <row r="69" spans="1:21" ht="15.75" x14ac:dyDescent="0.25">
      <c r="A69" s="669"/>
      <c r="B69" s="670"/>
      <c r="C69" s="488"/>
      <c r="D69" s="488"/>
      <c r="E69" s="488"/>
      <c r="F69" s="488"/>
      <c r="G69" s="361"/>
      <c r="H69" s="489"/>
      <c r="I69" s="490"/>
      <c r="J69" s="489"/>
      <c r="K69" s="490"/>
      <c r="L69" s="489"/>
      <c r="M69" s="490"/>
      <c r="N69" s="489"/>
      <c r="O69" s="490"/>
      <c r="P69" s="402">
        <f t="shared" si="1"/>
        <v>0</v>
      </c>
      <c r="Q69" s="400">
        <f t="shared" si="2"/>
        <v>0</v>
      </c>
      <c r="R69" s="361"/>
      <c r="S69" s="361"/>
      <c r="T69" s="361"/>
      <c r="U69" s="361"/>
    </row>
    <row r="70" spans="1:21" ht="15.75" x14ac:dyDescent="0.25">
      <c r="A70" s="669"/>
      <c r="B70" s="668" t="s">
        <v>1534</v>
      </c>
      <c r="C70" s="488"/>
      <c r="D70" s="488"/>
      <c r="E70" s="488"/>
      <c r="F70" s="488"/>
      <c r="G70" s="361"/>
      <c r="H70" s="489"/>
      <c r="I70" s="490"/>
      <c r="J70" s="489"/>
      <c r="K70" s="490"/>
      <c r="L70" s="489"/>
      <c r="M70" s="490"/>
      <c r="N70" s="489"/>
      <c r="O70" s="490"/>
      <c r="P70" s="402">
        <f t="shared" si="1"/>
        <v>0</v>
      </c>
      <c r="Q70" s="400">
        <f t="shared" si="2"/>
        <v>0</v>
      </c>
      <c r="R70" s="361"/>
      <c r="S70" s="361"/>
      <c r="T70" s="361"/>
      <c r="U70" s="361"/>
    </row>
    <row r="71" spans="1:21" ht="15.75" x14ac:dyDescent="0.25">
      <c r="A71" s="669"/>
      <c r="B71" s="669"/>
      <c r="C71" s="488"/>
      <c r="D71" s="488"/>
      <c r="E71" s="488"/>
      <c r="F71" s="488"/>
      <c r="G71" s="361"/>
      <c r="H71" s="489"/>
      <c r="I71" s="490"/>
      <c r="J71" s="489"/>
      <c r="K71" s="490"/>
      <c r="L71" s="489"/>
      <c r="M71" s="490"/>
      <c r="N71" s="489"/>
      <c r="O71" s="490"/>
      <c r="P71" s="402">
        <f t="shared" si="1"/>
        <v>0</v>
      </c>
      <c r="Q71" s="400">
        <f t="shared" si="2"/>
        <v>0</v>
      </c>
      <c r="R71" s="361"/>
      <c r="S71" s="361"/>
      <c r="T71" s="361"/>
      <c r="U71" s="361"/>
    </row>
    <row r="72" spans="1:21" ht="15.75" x14ac:dyDescent="0.25">
      <c r="A72" s="669"/>
      <c r="B72" s="669"/>
      <c r="C72" s="488"/>
      <c r="D72" s="488"/>
      <c r="E72" s="488"/>
      <c r="F72" s="488"/>
      <c r="G72" s="361"/>
      <c r="H72" s="489"/>
      <c r="I72" s="490"/>
      <c r="J72" s="489"/>
      <c r="K72" s="490"/>
      <c r="L72" s="489"/>
      <c r="M72" s="490"/>
      <c r="N72" s="489"/>
      <c r="O72" s="490"/>
      <c r="P72" s="402">
        <f t="shared" si="1"/>
        <v>0</v>
      </c>
      <c r="Q72" s="400">
        <f t="shared" si="2"/>
        <v>0</v>
      </c>
      <c r="R72" s="361"/>
      <c r="S72" s="361"/>
      <c r="T72" s="361"/>
      <c r="U72" s="361"/>
    </row>
    <row r="73" spans="1:21" ht="15.75" x14ac:dyDescent="0.25">
      <c r="A73" s="670"/>
      <c r="B73" s="670"/>
      <c r="C73" s="488"/>
      <c r="D73" s="488"/>
      <c r="E73" s="488"/>
      <c r="F73" s="488"/>
      <c r="G73" s="361"/>
      <c r="H73" s="361"/>
      <c r="I73" s="490"/>
      <c r="J73" s="361"/>
      <c r="K73" s="490"/>
      <c r="L73" s="361"/>
      <c r="M73" s="490"/>
      <c r="N73" s="361"/>
      <c r="O73" s="490"/>
      <c r="P73" s="402">
        <f t="shared" ref="P73:Q73" si="3">H73+J73+L73+N73</f>
        <v>0</v>
      </c>
      <c r="Q73" s="400">
        <f t="shared" si="3"/>
        <v>0</v>
      </c>
      <c r="R73" s="491"/>
      <c r="S73" s="361"/>
      <c r="T73" s="361"/>
      <c r="U73" s="361"/>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2" activePane="bottomLeft" state="frozen"/>
      <selection activeCell="A11" sqref="A11"/>
      <selection pane="bottomLeft" activeCell="D19" sqref="D1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8"/>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5"/>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48" t="s">
        <v>392</v>
      </c>
      <c r="L10" s="648"/>
      <c r="M10" s="648"/>
      <c r="N10" s="648"/>
      <c r="O10" s="648"/>
      <c r="P10" s="648"/>
      <c r="Q10" s="648"/>
      <c r="R10" s="648"/>
      <c r="S10" s="648"/>
      <c r="T10" s="648"/>
      <c r="U10" s="648"/>
      <c r="V10" s="648"/>
      <c r="W10" s="648"/>
      <c r="X10" s="648"/>
      <c r="Y10" s="648"/>
      <c r="Z10" s="648"/>
      <c r="AA10" s="648"/>
    </row>
    <row r="11" spans="1:571" ht="79.5" thickBot="1" x14ac:dyDescent="0.3">
      <c r="A11" s="374"/>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3"/>
      <c r="B12" s="187" t="s">
        <v>250</v>
      </c>
      <c r="C12" s="188" t="s">
        <v>133</v>
      </c>
      <c r="D12" s="189">
        <f>D13+D47+D83+D89+D96</f>
        <v>109400</v>
      </c>
      <c r="E12" s="189">
        <f>E13+E47+E83+E89+E96</f>
        <v>0</v>
      </c>
      <c r="F12" s="189">
        <f t="shared" ref="F12:F106" si="0">D12+E12</f>
        <v>109400</v>
      </c>
      <c r="G12" s="189">
        <f>G13+G47+G83+G89+G96</f>
        <v>0</v>
      </c>
      <c r="H12" s="189">
        <f>F12-G12</f>
        <v>109400</v>
      </c>
      <c r="I12" s="189">
        <f>I13+I47+I83+I89+I96</f>
        <v>0</v>
      </c>
      <c r="J12" s="189">
        <f>F12-I12</f>
        <v>109400</v>
      </c>
      <c r="K12" s="189">
        <f t="shared" ref="K12:AD12" si="1">K13+K47+K83+K89+K96</f>
        <v>0</v>
      </c>
      <c r="L12" s="189">
        <f t="shared" si="1"/>
        <v>0</v>
      </c>
      <c r="M12" s="189">
        <f t="shared" si="1"/>
        <v>0</v>
      </c>
      <c r="N12" s="189">
        <f t="shared" si="1"/>
        <v>0</v>
      </c>
      <c r="O12" s="189">
        <f t="shared" si="1"/>
        <v>109400</v>
      </c>
      <c r="P12" s="189">
        <f t="shared" si="1"/>
        <v>0</v>
      </c>
      <c r="Q12" s="189">
        <f t="shared" si="1"/>
        <v>0</v>
      </c>
      <c r="R12" s="189">
        <f t="shared" si="1"/>
        <v>0</v>
      </c>
      <c r="S12" s="189">
        <f t="shared" si="1"/>
        <v>0</v>
      </c>
      <c r="T12" s="189">
        <f t="shared" ref="T12" si="2">T13+T47+T83+T89+T96</f>
        <v>810000</v>
      </c>
      <c r="U12" s="189">
        <f t="shared" si="1"/>
        <v>0</v>
      </c>
      <c r="V12" s="189">
        <f t="shared" si="1"/>
        <v>0</v>
      </c>
      <c r="W12" s="189">
        <f t="shared" si="1"/>
        <v>0</v>
      </c>
      <c r="X12" s="189">
        <f t="shared" si="1"/>
        <v>0</v>
      </c>
      <c r="Y12" s="189">
        <f t="shared" ref="Y12:Z12" si="3">Y13+Y47+Y83+Y89+Y96</f>
        <v>0</v>
      </c>
      <c r="Z12" s="189">
        <f t="shared" si="3"/>
        <v>0</v>
      </c>
      <c r="AA12" s="189">
        <f t="shared" si="1"/>
        <v>2700000</v>
      </c>
      <c r="AB12" s="189">
        <f t="shared" si="1"/>
        <v>60000</v>
      </c>
      <c r="AC12" s="189">
        <f t="shared" si="1"/>
        <v>0</v>
      </c>
      <c r="AD12" s="189">
        <f t="shared" si="1"/>
        <v>3420000</v>
      </c>
      <c r="AE12" s="189">
        <f>AB12+AC12+AD12</f>
        <v>3480000</v>
      </c>
      <c r="AF12" s="189">
        <f>AF13+AF47+AF83+AF89+AF96</f>
        <v>0</v>
      </c>
      <c r="AG12" s="189">
        <f>AG13+AG47+AG83+AG89+AG96</f>
        <v>83750</v>
      </c>
      <c r="AH12" s="189">
        <f>AH13+AH47+AH83+AH89+AH96</f>
        <v>0</v>
      </c>
      <c r="AI12" s="189">
        <f>AF12+AG12+AH12</f>
        <v>83750</v>
      </c>
      <c r="AJ12" s="189">
        <f>AJ13+AJ47+AJ83+AJ89+AJ96</f>
        <v>30000</v>
      </c>
      <c r="AK12" s="189">
        <f>AK13+AK47+AK83+AK89+AK96</f>
        <v>25650</v>
      </c>
      <c r="AL12" s="189">
        <f>AL13+AL47+AL83+AL89+AL96</f>
        <v>0</v>
      </c>
      <c r="AM12" s="189">
        <f>AJ12+AK12+AL12</f>
        <v>55650</v>
      </c>
      <c r="AN12" s="189">
        <f>AN13+AN47+AN83+AN89+AN96</f>
        <v>0</v>
      </c>
      <c r="AO12" s="189">
        <f>AO13+AO47+AO83+AO89+AO96</f>
        <v>0</v>
      </c>
      <c r="AP12" s="189">
        <f>AP13+AP47+AP83+AP89+AP96</f>
        <v>0</v>
      </c>
      <c r="AQ12" s="189">
        <f>AN12+AO12+AP12</f>
        <v>0</v>
      </c>
      <c r="AR12" s="189">
        <f>AE12+AI12+AM12+AQ12</f>
        <v>3619400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109400</v>
      </c>
      <c r="E47" s="192">
        <f>SUM(E48:E82)</f>
        <v>0</v>
      </c>
      <c r="F47" s="192">
        <f t="shared" si="0"/>
        <v>109400</v>
      </c>
      <c r="G47" s="192">
        <f>SUM(G48:G82)</f>
        <v>0</v>
      </c>
      <c r="H47" s="192">
        <f t="shared" si="4"/>
        <v>109400</v>
      </c>
      <c r="I47" s="192">
        <f t="shared" ref="I47:AD47" si="102">SUM(I48:I82)</f>
        <v>0</v>
      </c>
      <c r="J47" s="192">
        <f t="shared" si="102"/>
        <v>109400</v>
      </c>
      <c r="K47" s="192">
        <f t="shared" si="102"/>
        <v>0</v>
      </c>
      <c r="L47" s="192">
        <f t="shared" si="102"/>
        <v>0</v>
      </c>
      <c r="M47" s="192">
        <f t="shared" si="102"/>
        <v>0</v>
      </c>
      <c r="N47" s="192">
        <f t="shared" si="102"/>
        <v>0</v>
      </c>
      <c r="O47" s="192">
        <f t="shared" si="102"/>
        <v>109400</v>
      </c>
      <c r="P47" s="192">
        <f t="shared" si="102"/>
        <v>0</v>
      </c>
      <c r="Q47" s="192">
        <f t="shared" si="102"/>
        <v>0</v>
      </c>
      <c r="R47" s="192">
        <f t="shared" si="102"/>
        <v>0</v>
      </c>
      <c r="S47" s="192">
        <f t="shared" si="102"/>
        <v>0</v>
      </c>
      <c r="T47" s="192">
        <f t="shared" ref="T47" si="103">SUM(T48:T82)</f>
        <v>810000</v>
      </c>
      <c r="U47" s="192">
        <f t="shared" si="102"/>
        <v>0</v>
      </c>
      <c r="V47" s="192">
        <f t="shared" si="102"/>
        <v>0</v>
      </c>
      <c r="W47" s="192">
        <f t="shared" si="102"/>
        <v>0</v>
      </c>
      <c r="X47" s="192">
        <f t="shared" si="102"/>
        <v>0</v>
      </c>
      <c r="Y47" s="192">
        <f t="shared" ref="Y47:Z47" si="104">SUM(Y48:Y82)</f>
        <v>0</v>
      </c>
      <c r="Z47" s="192">
        <f t="shared" si="104"/>
        <v>0</v>
      </c>
      <c r="AA47" s="192">
        <f t="shared" si="102"/>
        <v>2700000</v>
      </c>
      <c r="AB47" s="192">
        <f t="shared" si="102"/>
        <v>60000</v>
      </c>
      <c r="AC47" s="192">
        <f t="shared" si="102"/>
        <v>0</v>
      </c>
      <c r="AD47" s="192">
        <f t="shared" si="102"/>
        <v>3420000</v>
      </c>
      <c r="AE47" s="192">
        <f t="shared" si="17"/>
        <v>3480000</v>
      </c>
      <c r="AF47" s="192">
        <f>SUM(AF48:AF82)</f>
        <v>0</v>
      </c>
      <c r="AG47" s="192">
        <f>SUM(AG48:AG82)</f>
        <v>83750</v>
      </c>
      <c r="AH47" s="192">
        <f>SUM(AH48:AH82)</f>
        <v>0</v>
      </c>
      <c r="AI47" s="192">
        <f t="shared" si="10"/>
        <v>83750</v>
      </c>
      <c r="AJ47" s="192">
        <f>SUM(AJ48:AJ82)</f>
        <v>30000</v>
      </c>
      <c r="AK47" s="192">
        <f>SUM(AK48:AK82)</f>
        <v>25650</v>
      </c>
      <c r="AL47" s="192">
        <f>SUM(AL48:AL82)</f>
        <v>0</v>
      </c>
      <c r="AM47" s="192">
        <f t="shared" si="11"/>
        <v>55650</v>
      </c>
      <c r="AN47" s="192">
        <f>SUM(AN48:AN82)</f>
        <v>0</v>
      </c>
      <c r="AO47" s="192">
        <f>SUM(AO48:AO82)</f>
        <v>0</v>
      </c>
      <c r="AP47" s="192">
        <f>SUM(AP48:AP82)</f>
        <v>0</v>
      </c>
      <c r="AQ47" s="192">
        <f t="shared" si="12"/>
        <v>0</v>
      </c>
      <c r="AR47" s="192">
        <f t="shared" si="13"/>
        <v>3619400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109400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109400</v>
      </c>
      <c r="G64" s="183"/>
      <c r="H64" s="183">
        <f t="shared" ref="H64" si="162">F64-G64</f>
        <v>109400</v>
      </c>
      <c r="I64" s="183"/>
      <c r="J64" s="183">
        <f t="shared" ref="J64" si="163">F64-I64</f>
        <v>109400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109400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810000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3420000</v>
      </c>
      <c r="AE64" s="183">
        <f t="shared" ref="AE64" si="164">AB64+AC64+AD64</f>
        <v>3480000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83750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83750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25650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55650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3619400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3251429.0070000002</v>
      </c>
      <c r="E106" s="180">
        <f>E107+E118+E133+E149+E164+E190+E207+E214</f>
        <v>10520692.42</v>
      </c>
      <c r="F106" s="180">
        <f t="shared" si="0"/>
        <v>13772121.427000001</v>
      </c>
      <c r="G106" s="180">
        <f>G107+G118+G133+G149+G164+G190+G207+G214</f>
        <v>0</v>
      </c>
      <c r="H106" s="180">
        <f t="shared" si="4"/>
        <v>13772121.427000001</v>
      </c>
      <c r="I106" s="180">
        <f>I107+I118+I133+I149+I164+I190+I207+I214</f>
        <v>0</v>
      </c>
      <c r="J106" s="180">
        <f t="shared" si="5"/>
        <v>13772121.427000001</v>
      </c>
      <c r="K106" s="180">
        <f t="shared" ref="K106:AD106" si="297">K107+K118+K133+K149+K164+K190+K207+K214</f>
        <v>0</v>
      </c>
      <c r="L106" s="180">
        <f t="shared" si="297"/>
        <v>0</v>
      </c>
      <c r="M106" s="180">
        <f t="shared" si="297"/>
        <v>0</v>
      </c>
      <c r="N106" s="180">
        <f t="shared" si="297"/>
        <v>0</v>
      </c>
      <c r="O106" s="180">
        <f t="shared" si="297"/>
        <v>13844683.427000001</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6688</v>
      </c>
      <c r="AA106" s="180">
        <f t="shared" si="297"/>
        <v>147750</v>
      </c>
      <c r="AB106" s="180">
        <f t="shared" si="297"/>
        <v>2240500</v>
      </c>
      <c r="AC106" s="180">
        <f t="shared" si="297"/>
        <v>10370698.42</v>
      </c>
      <c r="AD106" s="180">
        <f t="shared" si="297"/>
        <v>36000</v>
      </c>
      <c r="AE106" s="180">
        <f t="shared" si="9"/>
        <v>12647198.42</v>
      </c>
      <c r="AF106" s="180">
        <f>AF107+AF118+AF133+AF149+AF164+AF190+AF207+AF214</f>
        <v>23250</v>
      </c>
      <c r="AG106" s="180">
        <f>AG107+AG118+AG133+AG149+AG164+AG190+AG207+AG214</f>
        <v>814173.00699999998</v>
      </c>
      <c r="AH106" s="180">
        <f>AH107+AH118+AH133+AH149+AH164+AH190+AH207+AH214</f>
        <v>177350</v>
      </c>
      <c r="AI106" s="180">
        <f t="shared" si="10"/>
        <v>1014773.007</v>
      </c>
      <c r="AJ106" s="180">
        <f>AJ107+AJ118+AJ133+AJ149+AJ164+AJ190+AJ207+AJ214</f>
        <v>34700</v>
      </c>
      <c r="AK106" s="180">
        <f>AK107+AK118+AK133+AK149+AK164+AK190+AK207+AK214</f>
        <v>0</v>
      </c>
      <c r="AL106" s="180">
        <f>AL107+AL118+AL133+AL149+AL164+AL190+AL207+AL214</f>
        <v>111900</v>
      </c>
      <c r="AM106" s="180">
        <f t="shared" si="11"/>
        <v>146600</v>
      </c>
      <c r="AN106" s="180">
        <f>AN107+AN118+AN133+AN149+AN164+AN190+AN207+AN214</f>
        <v>70550</v>
      </c>
      <c r="AO106" s="180">
        <f>AO107+AO118+AO133+AO149+AO164+AO190+AO207+AO214</f>
        <v>80000</v>
      </c>
      <c r="AP106" s="180">
        <f>AP107+AP118+AP133+AP149+AP164+AP190+AP207+AP214</f>
        <v>40000</v>
      </c>
      <c r="AQ106" s="180">
        <f t="shared" si="12"/>
        <v>190550</v>
      </c>
      <c r="AR106" s="180">
        <f t="shared" si="13"/>
        <v>13999121.426999999</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293072</v>
      </c>
      <c r="E118" s="192">
        <f>SUM(E119:E132)</f>
        <v>0</v>
      </c>
      <c r="F118" s="192">
        <f t="shared" si="300"/>
        <v>293072</v>
      </c>
      <c r="G118" s="192">
        <f t="shared" ref="G118:I118" si="337">SUM(G119:G132)</f>
        <v>0</v>
      </c>
      <c r="H118" s="192">
        <f t="shared" si="4"/>
        <v>293072</v>
      </c>
      <c r="I118" s="192">
        <f t="shared" si="337"/>
        <v>0</v>
      </c>
      <c r="J118" s="192">
        <f t="shared" si="5"/>
        <v>293072</v>
      </c>
      <c r="K118" s="192">
        <f t="shared" ref="K118:AP118" si="338">SUM(K119:K132)</f>
        <v>0</v>
      </c>
      <c r="L118" s="192">
        <f t="shared" si="338"/>
        <v>0</v>
      </c>
      <c r="M118" s="192">
        <f t="shared" si="338"/>
        <v>0</v>
      </c>
      <c r="N118" s="192">
        <f t="shared" si="338"/>
        <v>0</v>
      </c>
      <c r="O118" s="192">
        <f t="shared" si="338"/>
        <v>290384</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2688</v>
      </c>
      <c r="AA118" s="192">
        <f t="shared" si="338"/>
        <v>0</v>
      </c>
      <c r="AB118" s="192">
        <f t="shared" si="338"/>
        <v>0</v>
      </c>
      <c r="AC118" s="192">
        <f t="shared" si="338"/>
        <v>135372</v>
      </c>
      <c r="AD118" s="192">
        <f t="shared" si="338"/>
        <v>0</v>
      </c>
      <c r="AE118" s="192">
        <f t="shared" si="9"/>
        <v>135372</v>
      </c>
      <c r="AF118" s="192">
        <f t="shared" si="338"/>
        <v>0</v>
      </c>
      <c r="AG118" s="192">
        <f t="shared" si="338"/>
        <v>2700</v>
      </c>
      <c r="AH118" s="192">
        <f t="shared" si="338"/>
        <v>100000</v>
      </c>
      <c r="AI118" s="192">
        <f t="shared" si="10"/>
        <v>102700</v>
      </c>
      <c r="AJ118" s="192">
        <f t="shared" si="338"/>
        <v>12500</v>
      </c>
      <c r="AK118" s="192">
        <f t="shared" si="338"/>
        <v>0</v>
      </c>
      <c r="AL118" s="192">
        <f t="shared" si="338"/>
        <v>7400</v>
      </c>
      <c r="AM118" s="192">
        <f t="shared" si="11"/>
        <v>19900</v>
      </c>
      <c r="AN118" s="192">
        <f t="shared" si="338"/>
        <v>35100</v>
      </c>
      <c r="AO118" s="192">
        <f t="shared" si="338"/>
        <v>0</v>
      </c>
      <c r="AP118" s="192">
        <f t="shared" si="338"/>
        <v>0</v>
      </c>
      <c r="AQ118" s="192">
        <f t="shared" si="12"/>
        <v>35100</v>
      </c>
      <c r="AR118" s="192">
        <f t="shared" si="13"/>
        <v>293072</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293072</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293072</v>
      </c>
      <c r="G132" s="183"/>
      <c r="H132" s="183">
        <f t="shared" si="343"/>
        <v>293072</v>
      </c>
      <c r="I132" s="183"/>
      <c r="J132" s="183">
        <f t="shared" si="344"/>
        <v>293072</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290384</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2688</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135372</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135372</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I132" s="183">
        <f t="shared" si="346"/>
        <v>102700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7400</v>
      </c>
      <c r="AM132" s="183">
        <f t="shared" si="347"/>
        <v>19900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35100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35100</v>
      </c>
      <c r="AR132" s="183">
        <f t="shared" si="349"/>
        <v>293072</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186000</v>
      </c>
      <c r="E149" s="192">
        <f>SUM(E150:E163)</f>
        <v>0</v>
      </c>
      <c r="F149" s="192">
        <f t="shared" si="300"/>
        <v>186000</v>
      </c>
      <c r="G149" s="192">
        <f>SUM(G150:G163)</f>
        <v>0</v>
      </c>
      <c r="H149" s="192">
        <f t="shared" si="4"/>
        <v>186000</v>
      </c>
      <c r="I149" s="192">
        <f>SUM(I150:I163)</f>
        <v>0</v>
      </c>
      <c r="J149" s="192">
        <f t="shared" si="5"/>
        <v>186000</v>
      </c>
      <c r="K149" s="192">
        <f t="shared" ref="K149:AD149" si="419">SUM(K150:K163)</f>
        <v>0</v>
      </c>
      <c r="L149" s="192">
        <f t="shared" si="419"/>
        <v>0</v>
      </c>
      <c r="M149" s="192">
        <f t="shared" si="419"/>
        <v>0</v>
      </c>
      <c r="N149" s="192">
        <f t="shared" si="419"/>
        <v>0</v>
      </c>
      <c r="O149" s="192">
        <f t="shared" si="419"/>
        <v>186000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90000</v>
      </c>
      <c r="AC149" s="192">
        <f t="shared" si="419"/>
        <v>96000</v>
      </c>
      <c r="AD149" s="192">
        <f t="shared" si="419"/>
        <v>0</v>
      </c>
      <c r="AE149" s="192">
        <f t="shared" si="9"/>
        <v>186000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186000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186000</v>
      </c>
      <c r="G158" s="183"/>
      <c r="H158" s="183">
        <f t="shared" si="432"/>
        <v>186000</v>
      </c>
      <c r="I158" s="183"/>
      <c r="J158" s="183">
        <f t="shared" si="433"/>
        <v>186000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186000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186000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2093453.99</v>
      </c>
      <c r="E164" s="192">
        <f>SUM(E165:E189)</f>
        <v>10423892.42</v>
      </c>
      <c r="F164" s="192">
        <f t="shared" si="300"/>
        <v>12517346.41</v>
      </c>
      <c r="G164" s="192">
        <f>SUM(G165:G189)</f>
        <v>0</v>
      </c>
      <c r="H164" s="192">
        <f t="shared" si="4"/>
        <v>12517346.41</v>
      </c>
      <c r="I164" s="192">
        <f>SUM(I165:I189)</f>
        <v>0</v>
      </c>
      <c r="J164" s="192">
        <f t="shared" si="5"/>
        <v>12517346.41</v>
      </c>
      <c r="K164" s="192">
        <f t="shared" ref="K164:AD164" si="447">SUM(K165:K189)</f>
        <v>0</v>
      </c>
      <c r="L164" s="192">
        <f t="shared" si="447"/>
        <v>0</v>
      </c>
      <c r="M164" s="192">
        <f t="shared" si="447"/>
        <v>0</v>
      </c>
      <c r="N164" s="192">
        <f t="shared" si="447"/>
        <v>0</v>
      </c>
      <c r="O164" s="192">
        <f t="shared" si="447"/>
        <v>12563846.41</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15750</v>
      </c>
      <c r="AB164" s="192">
        <f t="shared" si="447"/>
        <v>2000000</v>
      </c>
      <c r="AC164" s="192">
        <f t="shared" si="447"/>
        <v>9386476.4199999999</v>
      </c>
      <c r="AD164" s="192">
        <f t="shared" si="447"/>
        <v>36000</v>
      </c>
      <c r="AE164" s="192">
        <f t="shared" si="9"/>
        <v>11422476.42</v>
      </c>
      <c r="AF164" s="192">
        <f>SUM(AF165:AF189)</f>
        <v>0</v>
      </c>
      <c r="AG164" s="192">
        <f>SUM(AG165:AG189)</f>
        <v>800019.99</v>
      </c>
      <c r="AH164" s="192">
        <f>SUM(AH165:AH189)</f>
        <v>77350</v>
      </c>
      <c r="AI164" s="192">
        <f t="shared" si="10"/>
        <v>877369.99</v>
      </c>
      <c r="AJ164" s="192">
        <f>SUM(AJ165:AJ189)</f>
        <v>21000</v>
      </c>
      <c r="AK164" s="192">
        <f>SUM(AK165:AK189)</f>
        <v>0</v>
      </c>
      <c r="AL164" s="192">
        <f>SUM(AL165:AL189)</f>
        <v>104500</v>
      </c>
      <c r="AM164" s="192">
        <f t="shared" si="11"/>
        <v>125500</v>
      </c>
      <c r="AN164" s="192">
        <f>SUM(AN165:AN189)</f>
        <v>34250</v>
      </c>
      <c r="AO164" s="192">
        <f>SUM(AO165:AO189)</f>
        <v>80000</v>
      </c>
      <c r="AP164" s="192">
        <f>SUM(AP165:AP189)</f>
        <v>40000</v>
      </c>
      <c r="AQ164" s="192">
        <f t="shared" si="12"/>
        <v>154250</v>
      </c>
      <c r="AR164" s="192">
        <f t="shared" si="13"/>
        <v>12579596.41</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14100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14100</v>
      </c>
      <c r="G166" s="183"/>
      <c r="H166" s="183">
        <f t="shared" si="452"/>
        <v>14100</v>
      </c>
      <c r="I166" s="183"/>
      <c r="J166" s="183">
        <f t="shared" si="453"/>
        <v>14100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14100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14100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14100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14100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345620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345620</v>
      </c>
      <c r="G170" s="183"/>
      <c r="H170" s="183">
        <f t="shared" si="468"/>
        <v>345620</v>
      </c>
      <c r="I170" s="183"/>
      <c r="J170" s="183">
        <f t="shared" si="469"/>
        <v>345620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345620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70500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70500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90020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54350</v>
      </c>
      <c r="AI170" s="183">
        <f t="shared" si="471"/>
        <v>144370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102500</v>
      </c>
      <c r="AM170" s="183">
        <f t="shared" si="472"/>
        <v>123500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7250</v>
      </c>
      <c r="AR170" s="183">
        <f t="shared" si="474"/>
        <v>345620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362594</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171" s="183">
        <f t="shared" si="467"/>
        <v>374594</v>
      </c>
      <c r="G171" s="183"/>
      <c r="H171" s="183">
        <f t="shared" si="468"/>
        <v>374594</v>
      </c>
      <c r="I171" s="183"/>
      <c r="J171" s="183">
        <f t="shared" si="469"/>
        <v>374594</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421094</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260844</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171" s="183">
        <f t="shared" si="470"/>
        <v>296844</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171" s="183">
        <f t="shared" si="471"/>
        <v>8000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Q171" s="183">
        <f t="shared" si="473"/>
        <v>132000</v>
      </c>
      <c r="AR171" s="183">
        <f t="shared" si="474"/>
        <v>436844</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45000</v>
      </c>
      <c r="G178" s="183"/>
      <c r="H178" s="183">
        <f t="shared" ref="H178:H185" si="476">F178-G178</f>
        <v>45000</v>
      </c>
      <c r="I178" s="183"/>
      <c r="J178" s="183">
        <f t="shared" ref="J178:J185" si="477">F178-I178</f>
        <v>45000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15000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178" s="183">
        <f t="shared" ref="AI178:AI185" si="479">AF178+AG178+AH178</f>
        <v>15000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15000</v>
      </c>
      <c r="AR178" s="183">
        <f t="shared" ref="AR178:AR185" si="482">AE178+AI178+AM178+AQ178</f>
        <v>45000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25140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10411892.42</v>
      </c>
      <c r="F186" s="183">
        <f t="shared" ref="F186:F189" si="483">D186+E186</f>
        <v>10437032.42</v>
      </c>
      <c r="G186" s="183"/>
      <c r="H186" s="183">
        <f t="shared" ref="H186:H189" si="484">F186-G186</f>
        <v>10437032.42</v>
      </c>
      <c r="I186" s="183"/>
      <c r="J186" s="183">
        <f t="shared" ref="J186:J189" si="485">F186-I186</f>
        <v>10437032.42</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10437032.42</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8437032.4199999999</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10437032.42</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10437032.42</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12000</v>
      </c>
      <c r="G187" s="183"/>
      <c r="H187" s="183">
        <f t="shared" si="484"/>
        <v>12000</v>
      </c>
      <c r="I187" s="183"/>
      <c r="J187" s="183">
        <f t="shared" si="485"/>
        <v>12000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10000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M187" s="183">
        <f t="shared" si="488"/>
        <v>2000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12000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1288999.99</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1288999.99</v>
      </c>
      <c r="G189" s="183"/>
      <c r="H189" s="183">
        <f t="shared" si="484"/>
        <v>1288999.99</v>
      </c>
      <c r="I189" s="183"/>
      <c r="J189" s="183">
        <f t="shared" si="485"/>
        <v>1288999.99</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1288999.99</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589000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589000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699999.99</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699999.99</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1288999.99</v>
      </c>
    </row>
    <row r="190" spans="2:44" x14ac:dyDescent="0.25">
      <c r="B190" s="190" t="s">
        <v>298</v>
      </c>
      <c r="C190" s="191" t="s">
        <v>178</v>
      </c>
      <c r="D190" s="192">
        <f>D191+D199</f>
        <v>655403.01699999999</v>
      </c>
      <c r="E190" s="192">
        <f>E191+E199</f>
        <v>96800</v>
      </c>
      <c r="F190" s="192">
        <f t="shared" si="300"/>
        <v>752203.01699999999</v>
      </c>
      <c r="G190" s="192">
        <f>G191+G199</f>
        <v>0</v>
      </c>
      <c r="H190" s="192">
        <f t="shared" si="4"/>
        <v>752203.01699999999</v>
      </c>
      <c r="I190" s="192">
        <f>I191+I199</f>
        <v>0</v>
      </c>
      <c r="J190" s="192">
        <f t="shared" si="5"/>
        <v>752203.01699999999</v>
      </c>
      <c r="K190" s="192">
        <f>K191+K199</f>
        <v>0</v>
      </c>
      <c r="L190" s="192">
        <f t="shared" ref="L190:AA190" si="491">L191+L199</f>
        <v>0</v>
      </c>
      <c r="M190" s="192">
        <f t="shared" si="491"/>
        <v>0</v>
      </c>
      <c r="N190" s="192">
        <f t="shared" si="491"/>
        <v>0</v>
      </c>
      <c r="O190" s="192">
        <f t="shared" si="491"/>
        <v>780953.01699999999</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4000</v>
      </c>
      <c r="AA190" s="192">
        <f t="shared" si="491"/>
        <v>132000</v>
      </c>
      <c r="AB190" s="192">
        <f t="shared" ref="AB190" si="493">AB191+AB199</f>
        <v>150500</v>
      </c>
      <c r="AC190" s="192">
        <f t="shared" ref="AC190" si="494">AC191+AC199</f>
        <v>731750</v>
      </c>
      <c r="AD190" s="192">
        <f t="shared" ref="AD190" si="495">AD191+AD199</f>
        <v>0</v>
      </c>
      <c r="AE190" s="192">
        <f t="shared" si="9"/>
        <v>882250</v>
      </c>
      <c r="AF190" s="192">
        <f t="shared" ref="AF190" si="496">AF191+AF199</f>
        <v>23250</v>
      </c>
      <c r="AG190" s="192">
        <f t="shared" ref="AG190" si="497">AG191+AG199</f>
        <v>11453.017</v>
      </c>
      <c r="AH190" s="192">
        <f t="shared" ref="AH190" si="498">AH191+AH199</f>
        <v>0</v>
      </c>
      <c r="AI190" s="192">
        <f t="shared" si="10"/>
        <v>34703.017</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916953.01699999999</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655403.01699999999</v>
      </c>
      <c r="E199" s="192">
        <f>SUM(E200:E206)</f>
        <v>96800</v>
      </c>
      <c r="F199" s="192">
        <f>D199+E199</f>
        <v>752203.01699999999</v>
      </c>
      <c r="G199" s="192">
        <f t="shared" ref="G199:I199" si="535">SUM(G200:G206)</f>
        <v>0</v>
      </c>
      <c r="H199" s="192">
        <f>F199-G199</f>
        <v>752203.01699999999</v>
      </c>
      <c r="I199" s="192">
        <f t="shared" si="535"/>
        <v>0</v>
      </c>
      <c r="J199" s="192">
        <f>F199-I199</f>
        <v>752203.01699999999</v>
      </c>
      <c r="K199" s="192">
        <f t="shared" ref="K199:AP199" si="536">SUM(K200:K206)</f>
        <v>0</v>
      </c>
      <c r="L199" s="192">
        <f t="shared" si="536"/>
        <v>0</v>
      </c>
      <c r="M199" s="192">
        <f t="shared" si="536"/>
        <v>0</v>
      </c>
      <c r="N199" s="192">
        <f t="shared" si="536"/>
        <v>0</v>
      </c>
      <c r="O199" s="192">
        <f t="shared" si="536"/>
        <v>780953.01699999999</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4000</v>
      </c>
      <c r="AA199" s="192">
        <f t="shared" si="536"/>
        <v>132000</v>
      </c>
      <c r="AB199" s="192">
        <f t="shared" si="536"/>
        <v>150500</v>
      </c>
      <c r="AC199" s="192">
        <f t="shared" si="536"/>
        <v>731750</v>
      </c>
      <c r="AD199" s="192">
        <f t="shared" si="536"/>
        <v>0</v>
      </c>
      <c r="AE199" s="192">
        <f>AB199+AC199+AD199</f>
        <v>882250</v>
      </c>
      <c r="AF199" s="192">
        <f t="shared" si="536"/>
        <v>23250</v>
      </c>
      <c r="AG199" s="192">
        <f t="shared" si="536"/>
        <v>11453.017</v>
      </c>
      <c r="AH199" s="192">
        <f t="shared" si="536"/>
        <v>0</v>
      </c>
      <c r="AI199" s="192">
        <f>AF199+AG199+AH199</f>
        <v>34703.017</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916953.01699999999</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655403.01699999999</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96800</v>
      </c>
      <c r="F201" s="183">
        <f>D201+E201</f>
        <v>752203.01699999999</v>
      </c>
      <c r="G201" s="183"/>
      <c r="H201" s="183">
        <f t="shared" si="541"/>
        <v>752203.01699999999</v>
      </c>
      <c r="I201" s="183"/>
      <c r="J201" s="183">
        <f t="shared" si="542"/>
        <v>752203.01699999999</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780953.01699999999</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132000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150500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731750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882250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23250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11453.017</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34703.017</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916953.01699999999</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23500</v>
      </c>
      <c r="E214" s="192">
        <f>SUM(E215:E221)</f>
        <v>0</v>
      </c>
      <c r="F214" s="192">
        <f t="shared" si="300"/>
        <v>23500</v>
      </c>
      <c r="G214" s="192">
        <f>SUM(G215:G221)</f>
        <v>0</v>
      </c>
      <c r="H214" s="192">
        <f t="shared" si="4"/>
        <v>23500</v>
      </c>
      <c r="I214" s="192">
        <f>SUM(I215:I221)</f>
        <v>0</v>
      </c>
      <c r="J214" s="192">
        <f t="shared" si="5"/>
        <v>23500</v>
      </c>
      <c r="K214" s="192">
        <f t="shared" ref="K214:AD214" si="593">SUM(K215:K221)</f>
        <v>0</v>
      </c>
      <c r="L214" s="192">
        <f t="shared" si="593"/>
        <v>0</v>
      </c>
      <c r="M214" s="192">
        <f t="shared" si="593"/>
        <v>0</v>
      </c>
      <c r="N214" s="192">
        <f t="shared" si="593"/>
        <v>0</v>
      </c>
      <c r="O214" s="192">
        <f t="shared" si="593"/>
        <v>23500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21100</v>
      </c>
      <c r="AD214" s="192">
        <f t="shared" si="593"/>
        <v>0</v>
      </c>
      <c r="AE214" s="192">
        <f t="shared" si="9"/>
        <v>21100</v>
      </c>
      <c r="AF214" s="192">
        <f>SUM(AF215:AF221)</f>
        <v>0</v>
      </c>
      <c r="AG214" s="192">
        <f>SUM(AG215:AG221)</f>
        <v>0</v>
      </c>
      <c r="AH214" s="192">
        <f>SUM(AH215:AH221)</f>
        <v>0</v>
      </c>
      <c r="AI214" s="192">
        <f t="shared" si="10"/>
        <v>0</v>
      </c>
      <c r="AJ214" s="192">
        <f>SUM(AJ215:AJ221)</f>
        <v>1200</v>
      </c>
      <c r="AK214" s="192">
        <f>SUM(AK215:AK221)</f>
        <v>0</v>
      </c>
      <c r="AL214" s="192">
        <f>SUM(AL215:AL221)</f>
        <v>0</v>
      </c>
      <c r="AM214" s="192">
        <f t="shared" si="11"/>
        <v>1200</v>
      </c>
      <c r="AN214" s="192">
        <f>SUM(AN215:AN221)</f>
        <v>1200</v>
      </c>
      <c r="AO214" s="192">
        <f>SUM(AO215:AO221)</f>
        <v>0</v>
      </c>
      <c r="AP214" s="192">
        <f>SUM(AP215:AP221)</f>
        <v>0</v>
      </c>
      <c r="AQ214" s="192">
        <f t="shared" si="12"/>
        <v>1200</v>
      </c>
      <c r="AR214" s="192">
        <f t="shared" si="13"/>
        <v>23500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19000</v>
      </c>
      <c r="G216" s="183"/>
      <c r="H216" s="183">
        <f t="shared" si="4"/>
        <v>19000</v>
      </c>
      <c r="I216" s="183"/>
      <c r="J216" s="183">
        <f t="shared" si="5"/>
        <v>19000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16600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16600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1200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1200</v>
      </c>
      <c r="AR216" s="183">
        <f t="shared" si="13"/>
        <v>19000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4500</v>
      </c>
      <c r="G221" s="183"/>
      <c r="H221" s="183">
        <f t="shared" ref="H221" si="615">F221-G221</f>
        <v>4500</v>
      </c>
      <c r="I221" s="183"/>
      <c r="J221" s="183">
        <f t="shared" ref="J221" si="616">F221-I221</f>
        <v>4500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4500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4500</v>
      </c>
    </row>
    <row r="222" spans="2:44" x14ac:dyDescent="0.25">
      <c r="B222" s="178" t="s">
        <v>308</v>
      </c>
      <c r="C222" s="179" t="s">
        <v>187</v>
      </c>
      <c r="D222" s="180">
        <f>D223+D235+D243+D260+D267+D312</f>
        <v>2976111.76</v>
      </c>
      <c r="E222" s="180">
        <f>E223+E235+E243+E260+E267+E312</f>
        <v>78850</v>
      </c>
      <c r="F222" s="180">
        <f t="shared" ref="F222:F382" si="622">D222+E222</f>
        <v>3054961.76</v>
      </c>
      <c r="G222" s="180">
        <f>G223+G235+G243+G260+G267+G312</f>
        <v>0</v>
      </c>
      <c r="H222" s="180">
        <f t="shared" ref="H222:H498" si="623">F222-G222</f>
        <v>3054961.76</v>
      </c>
      <c r="I222" s="180">
        <f>I223+I235+I243+I260+I267+I312</f>
        <v>0</v>
      </c>
      <c r="J222" s="180">
        <f t="shared" ref="J222:J498" si="624">F222-I222</f>
        <v>3054961.76</v>
      </c>
      <c r="K222" s="180">
        <f t="shared" ref="K222:AD222" si="625">K223+K235+K243+K260+K267+K312</f>
        <v>0</v>
      </c>
      <c r="L222" s="180">
        <f t="shared" si="625"/>
        <v>0</v>
      </c>
      <c r="M222" s="180">
        <f t="shared" si="625"/>
        <v>0</v>
      </c>
      <c r="N222" s="180">
        <f t="shared" si="625"/>
        <v>0</v>
      </c>
      <c r="O222" s="180">
        <f t="shared" si="625"/>
        <v>3136838.76</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61500</v>
      </c>
      <c r="AA222" s="180">
        <f t="shared" si="625"/>
        <v>89010</v>
      </c>
      <c r="AB222" s="180">
        <f t="shared" si="625"/>
        <v>148161</v>
      </c>
      <c r="AC222" s="180">
        <f t="shared" si="625"/>
        <v>1342069.76</v>
      </c>
      <c r="AD222" s="180">
        <f t="shared" si="625"/>
        <v>137800</v>
      </c>
      <c r="AE222" s="180">
        <f t="shared" ref="AE222:AE498" si="628">AB222+AC222+AD222</f>
        <v>1628030.76</v>
      </c>
      <c r="AF222" s="180">
        <f>AF223+AF235+AF243+AF260+AF267+AF312</f>
        <v>141730</v>
      </c>
      <c r="AG222" s="180">
        <f>AG223+AG235+AG243+AG260+AG267+AG312</f>
        <v>345510</v>
      </c>
      <c r="AH222" s="180">
        <f>AH223+AH235+AH243+AH260+AH267+AH312</f>
        <v>509321</v>
      </c>
      <c r="AI222" s="180">
        <f t="shared" ref="AI222:AI498" si="629">AF222+AG222+AH222</f>
        <v>996561</v>
      </c>
      <c r="AJ222" s="180">
        <f>AJ223+AJ235+AJ243+AJ260+AJ267+AJ312</f>
        <v>110700</v>
      </c>
      <c r="AK222" s="180">
        <f>AK223+AK235+AK243+AK260+AK267+AK312</f>
        <v>91200</v>
      </c>
      <c r="AL222" s="180">
        <f>AL223+AL235+AL243+AL260+AL267+AL312</f>
        <v>157400</v>
      </c>
      <c r="AM222" s="180">
        <f t="shared" ref="AM222:AM498" si="630">AJ222+AK222+AL222</f>
        <v>359300</v>
      </c>
      <c r="AN222" s="180">
        <f>AN223+AN235+AN243+AN260+AN267+AN312</f>
        <v>90652</v>
      </c>
      <c r="AO222" s="180">
        <f>AO223+AO235+AO243+AO260+AO267+AO312</f>
        <v>97625</v>
      </c>
      <c r="AP222" s="180">
        <f>AP223+AP235+AP243+AP260+AP267+AP312</f>
        <v>78430</v>
      </c>
      <c r="AQ222" s="180">
        <f t="shared" ref="AQ222:AQ498" si="631">AN222+AO222+AP222</f>
        <v>266707</v>
      </c>
      <c r="AR222" s="180">
        <f t="shared" ref="AR222:AR498" si="632">AE222+AI222+AM222+AQ222</f>
        <v>3250598.76</v>
      </c>
    </row>
    <row r="223" spans="2:44" x14ac:dyDescent="0.25">
      <c r="B223" s="190" t="s">
        <v>309</v>
      </c>
      <c r="C223" s="191" t="s">
        <v>188</v>
      </c>
      <c r="D223" s="192">
        <f>SUM(D224:D234)</f>
        <v>744262.76</v>
      </c>
      <c r="E223" s="192">
        <f>SUM(E224:E234)</f>
        <v>18000</v>
      </c>
      <c r="F223" s="192">
        <f t="shared" si="622"/>
        <v>762262.76</v>
      </c>
      <c r="G223" s="192">
        <f>SUM(G224:G234)</f>
        <v>0</v>
      </c>
      <c r="H223" s="192">
        <f t="shared" si="623"/>
        <v>762262.76</v>
      </c>
      <c r="I223" s="192">
        <f>SUM(I224:I234)</f>
        <v>0</v>
      </c>
      <c r="J223" s="192">
        <f t="shared" si="624"/>
        <v>762262.76</v>
      </c>
      <c r="K223" s="192">
        <f t="shared" ref="K223:AD223" si="633">SUM(K224:K234)</f>
        <v>0</v>
      </c>
      <c r="L223" s="192">
        <f t="shared" si="633"/>
        <v>0</v>
      </c>
      <c r="M223" s="192">
        <f t="shared" si="633"/>
        <v>0</v>
      </c>
      <c r="N223" s="192">
        <f t="shared" si="633"/>
        <v>0</v>
      </c>
      <c r="O223" s="192">
        <f t="shared" si="633"/>
        <v>832762.76</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25500</v>
      </c>
      <c r="AA223" s="192">
        <f t="shared" si="633"/>
        <v>27000</v>
      </c>
      <c r="AB223" s="192">
        <f t="shared" si="633"/>
        <v>0</v>
      </c>
      <c r="AC223" s="192">
        <f t="shared" si="633"/>
        <v>404070.76</v>
      </c>
      <c r="AD223" s="192">
        <f t="shared" si="633"/>
        <v>2500</v>
      </c>
      <c r="AE223" s="192">
        <f t="shared" si="628"/>
        <v>406570.76</v>
      </c>
      <c r="AF223" s="192">
        <f>SUM(AF224:AF234)</f>
        <v>77500</v>
      </c>
      <c r="AG223" s="192">
        <f>SUM(AG224:AG234)</f>
        <v>10400</v>
      </c>
      <c r="AH223" s="192">
        <f>SUM(AH224:AH234)</f>
        <v>215200</v>
      </c>
      <c r="AI223" s="192">
        <f t="shared" si="629"/>
        <v>303100</v>
      </c>
      <c r="AJ223" s="192">
        <f>SUM(AJ224:AJ234)</f>
        <v>28040</v>
      </c>
      <c r="AK223" s="192">
        <f>SUM(AK224:AK234)</f>
        <v>1950</v>
      </c>
      <c r="AL223" s="192">
        <f>SUM(AL224:AL234)</f>
        <v>18900</v>
      </c>
      <c r="AM223" s="192">
        <f t="shared" si="630"/>
        <v>48890</v>
      </c>
      <c r="AN223" s="192">
        <f>SUM(AN224:AN234)</f>
        <v>66702</v>
      </c>
      <c r="AO223" s="192">
        <f>SUM(AO224:AO234)</f>
        <v>60000</v>
      </c>
      <c r="AP223" s="192">
        <f>SUM(AP224:AP234)</f>
        <v>0</v>
      </c>
      <c r="AQ223" s="192">
        <f t="shared" si="631"/>
        <v>126702</v>
      </c>
      <c r="AR223" s="192">
        <f t="shared" si="632"/>
        <v>885262.76</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744262.76</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225" s="183">
        <f t="shared" si="622"/>
        <v>762262.76</v>
      </c>
      <c r="G225" s="183"/>
      <c r="H225" s="183">
        <f t="shared" si="623"/>
        <v>762262.76</v>
      </c>
      <c r="I225" s="183"/>
      <c r="J225" s="183">
        <f t="shared" si="624"/>
        <v>762262.76</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832762.76</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404070.76</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225" s="183">
        <f t="shared" si="628"/>
        <v>406570.76</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77500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215200</v>
      </c>
      <c r="AI225" s="183">
        <f t="shared" si="629"/>
        <v>303100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28040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18900</v>
      </c>
      <c r="AM225" s="183">
        <f t="shared" si="630"/>
        <v>48890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66702</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126702</v>
      </c>
      <c r="AR225" s="183">
        <f t="shared" si="632"/>
        <v>885262.76</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566049</v>
      </c>
      <c r="E235" s="192">
        <f>SUM(E236:E242)</f>
        <v>0</v>
      </c>
      <c r="F235" s="192">
        <f t="shared" si="622"/>
        <v>566049</v>
      </c>
      <c r="G235" s="192">
        <f>SUM(G236:G242)</f>
        <v>0</v>
      </c>
      <c r="H235" s="192">
        <f t="shared" si="623"/>
        <v>566049</v>
      </c>
      <c r="I235" s="192">
        <f>SUM(I236:I242)</f>
        <v>0</v>
      </c>
      <c r="J235" s="192">
        <f t="shared" si="624"/>
        <v>566049</v>
      </c>
      <c r="K235" s="192">
        <f t="shared" ref="K235:AD235" si="660">SUM(K236:K242)</f>
        <v>0</v>
      </c>
      <c r="L235" s="192">
        <f t="shared" si="660"/>
        <v>0</v>
      </c>
      <c r="M235" s="192">
        <f t="shared" si="660"/>
        <v>0</v>
      </c>
      <c r="N235" s="192">
        <f t="shared" si="660"/>
        <v>0</v>
      </c>
      <c r="O235" s="192">
        <f t="shared" si="660"/>
        <v>566049</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120649</v>
      </c>
      <c r="AD235" s="192">
        <f t="shared" si="660"/>
        <v>120000</v>
      </c>
      <c r="AE235" s="192">
        <f t="shared" si="628"/>
        <v>240649</v>
      </c>
      <c r="AF235" s="192">
        <f>SUM(AF236:AF242)</f>
        <v>0</v>
      </c>
      <c r="AG235" s="192">
        <f>SUM(AG236:AG242)</f>
        <v>205100</v>
      </c>
      <c r="AH235" s="192">
        <f>SUM(AH236:AH242)</f>
        <v>24000</v>
      </c>
      <c r="AI235" s="192">
        <f t="shared" si="629"/>
        <v>229100</v>
      </c>
      <c r="AJ235" s="192">
        <f>SUM(AJ236:AJ242)</f>
        <v>5400</v>
      </c>
      <c r="AK235" s="192">
        <f>SUM(AK236:AK242)</f>
        <v>10900</v>
      </c>
      <c r="AL235" s="192">
        <f>SUM(AL236:AL242)</f>
        <v>80000</v>
      </c>
      <c r="AM235" s="192">
        <f t="shared" si="630"/>
        <v>96300</v>
      </c>
      <c r="AN235" s="192">
        <f>SUM(AN236:AN242)</f>
        <v>0</v>
      </c>
      <c r="AO235" s="192">
        <f>SUM(AO236:AO242)</f>
        <v>0</v>
      </c>
      <c r="AP235" s="192">
        <f>SUM(AP236:AP242)</f>
        <v>0</v>
      </c>
      <c r="AQ235" s="192">
        <f t="shared" si="631"/>
        <v>0</v>
      </c>
      <c r="AR235" s="192">
        <f t="shared" si="632"/>
        <v>566049</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9000</v>
      </c>
      <c r="G237" s="183"/>
      <c r="H237" s="183">
        <f t="shared" si="666"/>
        <v>9000</v>
      </c>
      <c r="I237" s="183"/>
      <c r="J237" s="183">
        <f t="shared" si="667"/>
        <v>9000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9000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9000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557049</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557049</v>
      </c>
      <c r="G238" s="183"/>
      <c r="H238" s="183">
        <f t="shared" si="666"/>
        <v>557049</v>
      </c>
      <c r="I238" s="183"/>
      <c r="J238" s="183">
        <f t="shared" si="667"/>
        <v>557049</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557049</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111649</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238" s="183">
        <f t="shared" si="668"/>
        <v>231649</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205100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I238" s="183">
        <f t="shared" si="669"/>
        <v>229100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10900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M238" s="183">
        <f t="shared" si="670"/>
        <v>96300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557049</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381279</v>
      </c>
      <c r="E243" s="192">
        <f>SUM(E244:E259)</f>
        <v>60850</v>
      </c>
      <c r="F243" s="192">
        <f t="shared" si="622"/>
        <v>442129</v>
      </c>
      <c r="G243" s="192">
        <f>SUM(G244:G259)</f>
        <v>0</v>
      </c>
      <c r="H243" s="192">
        <f t="shared" si="623"/>
        <v>442129</v>
      </c>
      <c r="I243" s="192">
        <f>SUM(I244:I259)</f>
        <v>0</v>
      </c>
      <c r="J243" s="192">
        <f t="shared" si="624"/>
        <v>442129</v>
      </c>
      <c r="K243" s="192">
        <f t="shared" ref="K243:AD243" si="689">SUM(K244:K259)</f>
        <v>0</v>
      </c>
      <c r="L243" s="192">
        <f t="shared" si="689"/>
        <v>0</v>
      </c>
      <c r="M243" s="192">
        <f t="shared" si="689"/>
        <v>0</v>
      </c>
      <c r="N243" s="192">
        <f t="shared" si="689"/>
        <v>0</v>
      </c>
      <c r="O243" s="192">
        <f t="shared" si="689"/>
        <v>434434</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36000</v>
      </c>
      <c r="AA243" s="192">
        <f t="shared" si="689"/>
        <v>60850</v>
      </c>
      <c r="AB243" s="192">
        <f t="shared" si="689"/>
        <v>132975</v>
      </c>
      <c r="AC243" s="192">
        <f t="shared" si="689"/>
        <v>260265</v>
      </c>
      <c r="AD243" s="192">
        <f t="shared" si="689"/>
        <v>0</v>
      </c>
      <c r="AE243" s="192">
        <f t="shared" si="628"/>
        <v>393240</v>
      </c>
      <c r="AF243" s="192">
        <f>SUM(AF244:AF259)</f>
        <v>5800</v>
      </c>
      <c r="AG243" s="192">
        <f>SUM(AG244:AG259)</f>
        <v>0</v>
      </c>
      <c r="AH243" s="192">
        <f>SUM(AH244:AH259)</f>
        <v>118684</v>
      </c>
      <c r="AI243" s="192">
        <f t="shared" si="629"/>
        <v>124484</v>
      </c>
      <c r="AJ243" s="192">
        <f>SUM(AJ244:AJ259)</f>
        <v>0</v>
      </c>
      <c r="AK243" s="192">
        <f>SUM(AK244:AK259)</f>
        <v>0</v>
      </c>
      <c r="AL243" s="192">
        <f>SUM(AL244:AL259)</f>
        <v>1510</v>
      </c>
      <c r="AM243" s="192">
        <f t="shared" si="630"/>
        <v>1510</v>
      </c>
      <c r="AN243" s="192">
        <f>SUM(AN244:AN259)</f>
        <v>2300</v>
      </c>
      <c r="AO243" s="192">
        <f>SUM(AO244:AO259)</f>
        <v>9750</v>
      </c>
      <c r="AP243" s="192">
        <f>SUM(AP244:AP259)</f>
        <v>0</v>
      </c>
      <c r="AQ243" s="192">
        <f t="shared" si="631"/>
        <v>12050</v>
      </c>
      <c r="AR243" s="192">
        <f t="shared" si="632"/>
        <v>531284</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50700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50700</v>
      </c>
      <c r="G246" s="183"/>
      <c r="H246" s="183">
        <f t="shared" si="695"/>
        <v>50700</v>
      </c>
      <c r="I246" s="183"/>
      <c r="J246" s="183">
        <f t="shared" si="696"/>
        <v>50700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45000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5700</v>
      </c>
      <c r="AR246" s="183">
        <f t="shared" si="701"/>
        <v>50700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330579</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60850</v>
      </c>
      <c r="F248" s="183">
        <f t="shared" si="694"/>
        <v>391429</v>
      </c>
      <c r="G248" s="183"/>
      <c r="H248" s="183">
        <f t="shared" si="695"/>
        <v>391429</v>
      </c>
      <c r="I248" s="183"/>
      <c r="J248" s="183">
        <f t="shared" si="696"/>
        <v>391429</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419734</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60850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132975</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215265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348240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118684</v>
      </c>
      <c r="AI248" s="183">
        <f t="shared" si="698"/>
        <v>124484</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1510</v>
      </c>
      <c r="AM248" s="183">
        <f t="shared" si="699"/>
        <v>1510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4050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6350</v>
      </c>
      <c r="AR248" s="183">
        <f t="shared" si="701"/>
        <v>480584</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203830</v>
      </c>
      <c r="E267" s="192">
        <f>SUM(E268:E311)</f>
        <v>0</v>
      </c>
      <c r="F267" s="192">
        <f t="shared" si="622"/>
        <v>203830</v>
      </c>
      <c r="G267" s="192">
        <f>SUM(G268:G311)</f>
        <v>0</v>
      </c>
      <c r="H267" s="192">
        <f t="shared" si="623"/>
        <v>203830</v>
      </c>
      <c r="I267" s="192">
        <f>SUM(I268:I311)</f>
        <v>0</v>
      </c>
      <c r="J267" s="192">
        <f t="shared" si="624"/>
        <v>203830</v>
      </c>
      <c r="K267" s="192">
        <f t="shared" ref="K267:AD267" si="723">SUM(K268:K311)</f>
        <v>0</v>
      </c>
      <c r="L267" s="192">
        <f t="shared" si="723"/>
        <v>0</v>
      </c>
      <c r="M267" s="192">
        <f t="shared" si="723"/>
        <v>0</v>
      </c>
      <c r="N267" s="192">
        <f t="shared" si="723"/>
        <v>0</v>
      </c>
      <c r="O267" s="192">
        <f t="shared" si="723"/>
        <v>203830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51520</v>
      </c>
      <c r="AD267" s="192">
        <f t="shared" si="723"/>
        <v>0</v>
      </c>
      <c r="AE267" s="192">
        <f t="shared" si="628"/>
        <v>51520</v>
      </c>
      <c r="AF267" s="192">
        <f>SUM(AF268:AF311)</f>
        <v>0</v>
      </c>
      <c r="AG267" s="192">
        <f>SUM(AG268:AG311)</f>
        <v>86560</v>
      </c>
      <c r="AH267" s="192">
        <f>SUM(AH268:AH311)</f>
        <v>47750</v>
      </c>
      <c r="AI267" s="192">
        <f t="shared" si="629"/>
        <v>134310</v>
      </c>
      <c r="AJ267" s="192">
        <f>SUM(AJ268:AJ311)</f>
        <v>0</v>
      </c>
      <c r="AK267" s="192">
        <f>SUM(AK268:AK311)</f>
        <v>18000</v>
      </c>
      <c r="AL267" s="192">
        <f>SUM(AL268:AL311)</f>
        <v>0</v>
      </c>
      <c r="AM267" s="192">
        <f t="shared" si="630"/>
        <v>18000</v>
      </c>
      <c r="AN267" s="192">
        <f>SUM(AN268:AN311)</f>
        <v>0</v>
      </c>
      <c r="AO267" s="192">
        <f>SUM(AO268:AO311)</f>
        <v>0</v>
      </c>
      <c r="AP267" s="192">
        <f>SUM(AP268:AP311)</f>
        <v>0</v>
      </c>
      <c r="AQ267" s="192">
        <f t="shared" si="631"/>
        <v>0</v>
      </c>
      <c r="AR267" s="192">
        <f t="shared" si="632"/>
        <v>203830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55900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55900</v>
      </c>
      <c r="G275" s="183"/>
      <c r="H275" s="183">
        <f t="shared" si="729"/>
        <v>55900</v>
      </c>
      <c r="I275" s="183"/>
      <c r="J275" s="183">
        <f t="shared" si="730"/>
        <v>55900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55900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46420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46420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I275" s="183">
        <f t="shared" si="732"/>
        <v>9480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55900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1000</v>
      </c>
      <c r="G278" s="183"/>
      <c r="H278" s="183">
        <f t="shared" si="729"/>
        <v>1000</v>
      </c>
      <c r="I278" s="183"/>
      <c r="J278" s="183">
        <f t="shared" si="730"/>
        <v>1000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1000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1000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2000</v>
      </c>
      <c r="G290" s="183"/>
      <c r="H290" s="183">
        <f t="shared" si="729"/>
        <v>2000</v>
      </c>
      <c r="I290" s="183"/>
      <c r="J290" s="183">
        <f t="shared" si="730"/>
        <v>2000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2000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2000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144930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144930</v>
      </c>
      <c r="G296" s="183"/>
      <c r="H296" s="183">
        <f t="shared" si="729"/>
        <v>144930</v>
      </c>
      <c r="I296" s="183"/>
      <c r="J296" s="183">
        <f t="shared" si="730"/>
        <v>144930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144930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2100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86080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38750</v>
      </c>
      <c r="AI296" s="183">
        <f t="shared" si="732"/>
        <v>124830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18000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144930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1080691</v>
      </c>
      <c r="E312" s="192">
        <f>SUM(E313:E326)</f>
        <v>0</v>
      </c>
      <c r="F312" s="192">
        <f t="shared" si="622"/>
        <v>1080691</v>
      </c>
      <c r="G312" s="192">
        <f>SUM(G313:G326)</f>
        <v>0</v>
      </c>
      <c r="H312" s="192">
        <f t="shared" si="623"/>
        <v>1080691</v>
      </c>
      <c r="I312" s="192">
        <f>SUM(I313:I326)</f>
        <v>0</v>
      </c>
      <c r="J312" s="192">
        <f t="shared" si="624"/>
        <v>1080691</v>
      </c>
      <c r="K312" s="192">
        <f t="shared" ref="K312:AD312" si="744">SUM(K313:K326)</f>
        <v>0</v>
      </c>
      <c r="L312" s="192">
        <f t="shared" si="744"/>
        <v>0</v>
      </c>
      <c r="M312" s="192">
        <f t="shared" si="744"/>
        <v>0</v>
      </c>
      <c r="N312" s="192">
        <f t="shared" si="744"/>
        <v>0</v>
      </c>
      <c r="O312" s="192">
        <f t="shared" si="744"/>
        <v>1099763</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1160</v>
      </c>
      <c r="AB312" s="192">
        <f t="shared" si="744"/>
        <v>15186</v>
      </c>
      <c r="AC312" s="192">
        <f t="shared" si="744"/>
        <v>505565</v>
      </c>
      <c r="AD312" s="192">
        <f t="shared" si="744"/>
        <v>15300</v>
      </c>
      <c r="AE312" s="192">
        <f t="shared" si="628"/>
        <v>536051</v>
      </c>
      <c r="AF312" s="192">
        <f>SUM(AF313:AF326)</f>
        <v>58430</v>
      </c>
      <c r="AG312" s="192">
        <f>SUM(AG313:AG326)</f>
        <v>43450</v>
      </c>
      <c r="AH312" s="192">
        <f>SUM(AH313:AH326)</f>
        <v>103687</v>
      </c>
      <c r="AI312" s="192">
        <f t="shared" si="629"/>
        <v>205567</v>
      </c>
      <c r="AJ312" s="192">
        <f>SUM(AJ313:AJ326)</f>
        <v>77260</v>
      </c>
      <c r="AK312" s="192">
        <f>SUM(AK313:AK326)</f>
        <v>60350</v>
      </c>
      <c r="AL312" s="192">
        <f>SUM(AL313:AL326)</f>
        <v>56990</v>
      </c>
      <c r="AM312" s="192">
        <f t="shared" si="630"/>
        <v>194600</v>
      </c>
      <c r="AN312" s="192">
        <f>SUM(AN313:AN326)</f>
        <v>21650</v>
      </c>
      <c r="AO312" s="192">
        <f>SUM(AO313:AO326)</f>
        <v>27875</v>
      </c>
      <c r="AP312" s="192">
        <f>SUM(AP313:AP326)</f>
        <v>78430</v>
      </c>
      <c r="AQ312" s="192">
        <f t="shared" si="631"/>
        <v>127955</v>
      </c>
      <c r="AR312" s="192">
        <f t="shared" si="632"/>
        <v>1064173</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74400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74400</v>
      </c>
      <c r="G314" s="183"/>
      <c r="H314" s="183">
        <f t="shared" si="623"/>
        <v>74400</v>
      </c>
      <c r="I314" s="183"/>
      <c r="J314" s="183">
        <f t="shared" si="624"/>
        <v>74400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74400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68400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68400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M314" s="183">
        <f t="shared" si="630"/>
        <v>6000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74400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14212</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14212</v>
      </c>
      <c r="G315" s="183"/>
      <c r="H315" s="183">
        <f t="shared" si="623"/>
        <v>14212</v>
      </c>
      <c r="I315" s="183"/>
      <c r="J315" s="183">
        <f t="shared" si="624"/>
        <v>14212</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33284</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11612</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23612</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10832</v>
      </c>
      <c r="AI315" s="183">
        <f t="shared" si="629"/>
        <v>10832</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34444</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5084</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5084</v>
      </c>
      <c r="G316" s="183"/>
      <c r="H316" s="183">
        <f t="shared" si="623"/>
        <v>5084</v>
      </c>
      <c r="I316" s="183"/>
      <c r="J316" s="183">
        <f t="shared" si="624"/>
        <v>5084</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5084</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5084</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5084</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5084</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488945</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488945</v>
      </c>
      <c r="G319" s="183"/>
      <c r="H319" s="183">
        <f t="shared" si="750"/>
        <v>488945</v>
      </c>
      <c r="I319" s="183"/>
      <c r="J319" s="183">
        <f t="shared" si="751"/>
        <v>488945</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488945</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91500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15300</v>
      </c>
      <c r="AE319" s="183">
        <f t="shared" si="752"/>
        <v>106800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44180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20750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51100</v>
      </c>
      <c r="AI319" s="183">
        <f t="shared" si="753"/>
        <v>116030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52360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21850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27200</v>
      </c>
      <c r="AM319" s="183">
        <f t="shared" si="754"/>
        <v>101410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21650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27875</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78430</v>
      </c>
      <c r="AQ319" s="183">
        <f t="shared" si="755"/>
        <v>127955</v>
      </c>
      <c r="AR319" s="183">
        <f t="shared" si="756"/>
        <v>452195</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20000</v>
      </c>
      <c r="G320" s="183"/>
      <c r="H320" s="183">
        <f t="shared" ref="H320:H323" si="758">F320-G320</f>
        <v>20000</v>
      </c>
      <c r="I320" s="183"/>
      <c r="J320" s="183">
        <f t="shared" ref="J320:J323" si="759">F320-I320</f>
        <v>20000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20000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20000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329850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329850</v>
      </c>
      <c r="G322" s="183"/>
      <c r="H322" s="183">
        <f t="shared" si="758"/>
        <v>329850</v>
      </c>
      <c r="I322" s="183"/>
      <c r="J322" s="183">
        <f t="shared" si="759"/>
        <v>329850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329850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3186</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281869</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285055</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14250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6755</v>
      </c>
      <c r="AI322" s="183">
        <f t="shared" si="761"/>
        <v>21005</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23790</v>
      </c>
      <c r="AM322" s="183">
        <f t="shared" si="762"/>
        <v>23790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329850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145000</v>
      </c>
      <c r="G323" s="183"/>
      <c r="H323" s="183">
        <f t="shared" si="758"/>
        <v>145000</v>
      </c>
      <c r="I323" s="183"/>
      <c r="J323" s="183">
        <f t="shared" si="759"/>
        <v>145000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145000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47100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47100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I323" s="183">
        <f t="shared" si="761"/>
        <v>54500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24900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43400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145000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3200</v>
      </c>
      <c r="G326" s="183"/>
      <c r="H326" s="183">
        <f t="shared" ref="H326" si="774">F326-G326</f>
        <v>3200</v>
      </c>
      <c r="I326" s="183"/>
      <c r="J326" s="183">
        <f t="shared" ref="J326" si="775">F326-I326</f>
        <v>3200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3200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3200</v>
      </c>
    </row>
    <row r="327" spans="2:44" x14ac:dyDescent="0.25">
      <c r="B327" s="178" t="s">
        <v>329</v>
      </c>
      <c r="C327" s="179" t="s">
        <v>201</v>
      </c>
      <c r="D327" s="180">
        <f>D328+D345+D383+D389</f>
        <v>0</v>
      </c>
      <c r="E327" s="180">
        <f>E328+E345+E383+E389</f>
        <v>245000</v>
      </c>
      <c r="F327" s="180">
        <f t="shared" si="622"/>
        <v>245000</v>
      </c>
      <c r="G327" s="180">
        <f>G328+G345+G383+G389</f>
        <v>0</v>
      </c>
      <c r="H327" s="180">
        <f t="shared" si="623"/>
        <v>245000</v>
      </c>
      <c r="I327" s="180">
        <f>I328+I345+I383+I389</f>
        <v>0</v>
      </c>
      <c r="J327" s="180">
        <f t="shared" si="624"/>
        <v>245000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245000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150000</v>
      </c>
      <c r="AD327" s="180">
        <f t="shared" si="781"/>
        <v>35000</v>
      </c>
      <c r="AE327" s="180">
        <f t="shared" si="628"/>
        <v>185000</v>
      </c>
      <c r="AF327" s="180">
        <f>AF328+AF345+AF383+AF389</f>
        <v>0</v>
      </c>
      <c r="AG327" s="180">
        <f>AG328+AG345+AG383+AG389</f>
        <v>0</v>
      </c>
      <c r="AH327" s="180">
        <f>AH328+AH345+AH383+AH389</f>
        <v>0</v>
      </c>
      <c r="AI327" s="180">
        <f t="shared" si="629"/>
        <v>0</v>
      </c>
      <c r="AJ327" s="180">
        <f>AJ328+AJ345+AJ383+AJ389</f>
        <v>60000</v>
      </c>
      <c r="AK327" s="180">
        <f>AK328+AK345+AK383+AK389</f>
        <v>0</v>
      </c>
      <c r="AL327" s="180">
        <f>AL328+AL345+AL383+AL389</f>
        <v>0</v>
      </c>
      <c r="AM327" s="180">
        <f t="shared" si="630"/>
        <v>60000</v>
      </c>
      <c r="AN327" s="180">
        <f>AN328+AN345+AN383+AN389</f>
        <v>0</v>
      </c>
      <c r="AO327" s="180">
        <f>AO328+AO345+AO383+AO389</f>
        <v>0</v>
      </c>
      <c r="AP327" s="180">
        <f>AP328+AP345+AP383+AP389</f>
        <v>0</v>
      </c>
      <c r="AQ327" s="180">
        <f t="shared" si="631"/>
        <v>0</v>
      </c>
      <c r="AR327" s="180">
        <f t="shared" si="632"/>
        <v>245000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185000</v>
      </c>
      <c r="F345" s="192">
        <f t="shared" si="622"/>
        <v>185000</v>
      </c>
      <c r="G345" s="192">
        <f>SUM(G346:G382)</f>
        <v>0</v>
      </c>
      <c r="H345" s="192">
        <f t="shared" si="623"/>
        <v>185000</v>
      </c>
      <c r="I345" s="192">
        <f>SUM(I346:I382)</f>
        <v>0</v>
      </c>
      <c r="J345" s="192">
        <f t="shared" si="624"/>
        <v>185000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185000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150000</v>
      </c>
      <c r="AD345" s="192">
        <f t="shared" si="819"/>
        <v>35000</v>
      </c>
      <c r="AE345" s="192">
        <f t="shared" si="628"/>
        <v>185000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185000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49" s="183">
        <f t="shared" si="622"/>
        <v>20000</v>
      </c>
      <c r="G349" s="183"/>
      <c r="H349" s="183">
        <f t="shared" si="623"/>
        <v>20000</v>
      </c>
      <c r="I349" s="183"/>
      <c r="J349" s="183">
        <f t="shared" si="624"/>
        <v>20000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49" s="183">
        <f t="shared" si="628"/>
        <v>20000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20000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F366" s="183">
        <f t="shared" si="822"/>
        <v>165000</v>
      </c>
      <c r="G366" s="183"/>
      <c r="H366" s="183">
        <f t="shared" si="823"/>
        <v>165000</v>
      </c>
      <c r="I366" s="183"/>
      <c r="J366" s="183">
        <f t="shared" si="824"/>
        <v>165000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66" s="183">
        <f t="shared" si="825"/>
        <v>165000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165000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60000</v>
      </c>
      <c r="F383" s="192">
        <f t="shared" ref="F383:F498" si="830">D383+E383</f>
        <v>60000</v>
      </c>
      <c r="G383" s="192">
        <f>SUM(G384:G388)</f>
        <v>0</v>
      </c>
      <c r="H383" s="192">
        <f t="shared" si="623"/>
        <v>60000</v>
      </c>
      <c r="I383" s="192">
        <f>SUM(I384:I388)</f>
        <v>0</v>
      </c>
      <c r="J383" s="192">
        <f t="shared" si="624"/>
        <v>60000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60000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60000</v>
      </c>
      <c r="AK383" s="192">
        <f>SUM(AK384:AK388)</f>
        <v>0</v>
      </c>
      <c r="AL383" s="192">
        <f>SUM(AL384:AL388)</f>
        <v>0</v>
      </c>
      <c r="AM383" s="192">
        <f t="shared" si="630"/>
        <v>60000</v>
      </c>
      <c r="AN383" s="192">
        <f>SUM(AN384:AN388)</f>
        <v>0</v>
      </c>
      <c r="AO383" s="192">
        <f>SUM(AO384:AO388)</f>
        <v>0</v>
      </c>
      <c r="AP383" s="192">
        <f>SUM(AP384:AP388)</f>
        <v>0</v>
      </c>
      <c r="AQ383" s="192">
        <f t="shared" si="631"/>
        <v>0</v>
      </c>
      <c r="AR383" s="192">
        <f t="shared" si="632"/>
        <v>60000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385" s="183">
        <f t="shared" si="830"/>
        <v>60000</v>
      </c>
      <c r="G385" s="183"/>
      <c r="H385" s="183">
        <f t="shared" si="623"/>
        <v>60000</v>
      </c>
      <c r="I385" s="183"/>
      <c r="J385" s="183">
        <f t="shared" si="624"/>
        <v>60000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60000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60000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66525800</v>
      </c>
      <c r="E397" s="180">
        <f>E398+E459+E467+E485+E489</f>
        <v>0</v>
      </c>
      <c r="F397" s="180">
        <f t="shared" si="830"/>
        <v>66525800</v>
      </c>
      <c r="G397" s="180">
        <f>G398+G459+G467+G485+G489</f>
        <v>0</v>
      </c>
      <c r="H397" s="180">
        <f t="shared" si="623"/>
        <v>66525800</v>
      </c>
      <c r="I397" s="180">
        <f>I398+I459+I467+I485+I489</f>
        <v>0</v>
      </c>
      <c r="J397" s="180">
        <f t="shared" si="624"/>
        <v>66525800</v>
      </c>
      <c r="K397" s="180">
        <f t="shared" ref="K397:AD397" si="871">K398+K459+K467+K485+K489</f>
        <v>0</v>
      </c>
      <c r="L397" s="180">
        <f t="shared" si="871"/>
        <v>0</v>
      </c>
      <c r="M397" s="180">
        <f t="shared" si="871"/>
        <v>0</v>
      </c>
      <c r="N397" s="180">
        <f t="shared" si="871"/>
        <v>0</v>
      </c>
      <c r="O397" s="180">
        <f t="shared" si="871"/>
        <v>66525800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66525800</v>
      </c>
      <c r="AC397" s="180">
        <f t="shared" si="871"/>
        <v>0</v>
      </c>
      <c r="AD397" s="180">
        <f t="shared" si="871"/>
        <v>0</v>
      </c>
      <c r="AE397" s="180">
        <f t="shared" si="628"/>
        <v>66525800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66525800</v>
      </c>
    </row>
    <row r="398" spans="1:44" x14ac:dyDescent="0.25">
      <c r="B398" s="190" t="s">
        <v>351</v>
      </c>
      <c r="C398" s="191" t="s">
        <v>219</v>
      </c>
      <c r="D398" s="192">
        <f>SUM(D399:D458)</f>
        <v>66525800</v>
      </c>
      <c r="E398" s="192">
        <f>SUM(E399:E458)</f>
        <v>0</v>
      </c>
      <c r="F398" s="192">
        <f t="shared" si="830"/>
        <v>66525800</v>
      </c>
      <c r="G398" s="192">
        <f t="shared" ref="G398:I398" si="874">SUM(G399:G458)</f>
        <v>0</v>
      </c>
      <c r="H398" s="192">
        <f t="shared" si="623"/>
        <v>66525800</v>
      </c>
      <c r="I398" s="192">
        <f t="shared" si="874"/>
        <v>0</v>
      </c>
      <c r="J398" s="192">
        <f t="shared" si="624"/>
        <v>66525800</v>
      </c>
      <c r="K398" s="192">
        <f t="shared" ref="K398:AP398" si="875">SUM(K399:K458)</f>
        <v>0</v>
      </c>
      <c r="L398" s="192">
        <f t="shared" si="875"/>
        <v>0</v>
      </c>
      <c r="M398" s="192">
        <f t="shared" si="875"/>
        <v>0</v>
      </c>
      <c r="N398" s="192">
        <f t="shared" si="875"/>
        <v>0</v>
      </c>
      <c r="O398" s="192">
        <f t="shared" si="875"/>
        <v>66525800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66525800</v>
      </c>
      <c r="AC398" s="192">
        <f t="shared" si="875"/>
        <v>0</v>
      </c>
      <c r="AD398" s="192">
        <f t="shared" si="875"/>
        <v>0</v>
      </c>
      <c r="AE398" s="192">
        <f t="shared" si="628"/>
        <v>66525800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66525800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5057800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5057800</v>
      </c>
      <c r="G404" s="183"/>
      <c r="H404" s="183">
        <f t="shared" si="889"/>
        <v>5057800</v>
      </c>
      <c r="I404" s="183"/>
      <c r="J404" s="183">
        <f t="shared" si="890"/>
        <v>5057800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5057800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5057800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5057800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5057800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20896000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20896000</v>
      </c>
      <c r="G408" s="183"/>
      <c r="H408" s="183">
        <f t="shared" si="889"/>
        <v>20896000</v>
      </c>
      <c r="I408" s="183"/>
      <c r="J408" s="183">
        <f t="shared" si="890"/>
        <v>20896000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20896000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20896000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20896000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20896000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1104000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1104000</v>
      </c>
      <c r="G413" s="183"/>
      <c r="H413" s="183">
        <f t="shared" si="889"/>
        <v>1104000</v>
      </c>
      <c r="I413" s="183"/>
      <c r="J413" s="183">
        <f t="shared" si="890"/>
        <v>1104000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1104000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1104000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1104000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1104000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39468000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39468000</v>
      </c>
      <c r="G421" s="183"/>
      <c r="H421" s="183">
        <f t="shared" si="897"/>
        <v>39468000</v>
      </c>
      <c r="I421" s="183"/>
      <c r="J421" s="183">
        <f t="shared" si="898"/>
        <v>39468000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39468000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39468000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39468000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39468000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72862740.767000005</v>
      </c>
      <c r="E566" s="186">
        <f>E12+E106+E222+E327+E397+E499+E526+E560</f>
        <v>10844542.42</v>
      </c>
      <c r="F566" s="186">
        <f t="shared" si="1050"/>
        <v>83707283.187000006</v>
      </c>
      <c r="G566" s="186">
        <f>G12+G106+G222+G327+G397+G499+G526+G560</f>
        <v>0</v>
      </c>
      <c r="H566" s="186">
        <f t="shared" si="1052"/>
        <v>83707283.187000006</v>
      </c>
      <c r="I566" s="186">
        <f>I12+I106+I222+I327+I397+I499+I526+I560</f>
        <v>0</v>
      </c>
      <c r="J566" s="186">
        <f t="shared" si="1053"/>
        <v>83707283.187000006</v>
      </c>
      <c r="K566" s="186">
        <f t="shared" ref="K566:AD566" si="1209">K12+K106+K222+K327+K397+K499+K526+K560</f>
        <v>0</v>
      </c>
      <c r="L566" s="186">
        <f t="shared" si="1209"/>
        <v>0</v>
      </c>
      <c r="M566" s="186">
        <f t="shared" si="1209"/>
        <v>0</v>
      </c>
      <c r="N566" s="186">
        <f t="shared" si="1209"/>
        <v>0</v>
      </c>
      <c r="O566" s="186">
        <f t="shared" si="1209"/>
        <v>83616722.187000006</v>
      </c>
      <c r="P566" s="186">
        <f t="shared" ref="P566:Q566" si="1210">P12+P106+P222+P327+P397+P499+P526+P560</f>
        <v>0</v>
      </c>
      <c r="Q566" s="186">
        <f t="shared" si="1210"/>
        <v>0</v>
      </c>
      <c r="R566" s="186">
        <f t="shared" si="1209"/>
        <v>0</v>
      </c>
      <c r="S566" s="186">
        <f t="shared" si="1209"/>
        <v>0</v>
      </c>
      <c r="T566" s="186">
        <f t="shared" ref="T566" si="1211">T12+T106+T222+T327+T397+T499+T526+T560</f>
        <v>1055000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68188</v>
      </c>
      <c r="AA566" s="186">
        <f t="shared" si="1209"/>
        <v>2936760</v>
      </c>
      <c r="AB566" s="186">
        <f t="shared" si="1209"/>
        <v>68974461</v>
      </c>
      <c r="AC566" s="186">
        <f t="shared" si="1209"/>
        <v>11862768.18</v>
      </c>
      <c r="AD566" s="186">
        <f t="shared" si="1209"/>
        <v>3628800</v>
      </c>
      <c r="AE566" s="186">
        <f t="shared" si="1059"/>
        <v>84466029.180000007</v>
      </c>
      <c r="AF566" s="186">
        <f t="shared" ref="AF566:AH566" si="1214">AF12+AF106+AF222+AF327+AF397+AF499+AF526+AF560</f>
        <v>164980</v>
      </c>
      <c r="AG566" s="186">
        <f t="shared" si="1214"/>
        <v>1243433.007</v>
      </c>
      <c r="AH566" s="186">
        <f t="shared" si="1214"/>
        <v>686671</v>
      </c>
      <c r="AI566" s="186">
        <f t="shared" si="1060"/>
        <v>2095084.007</v>
      </c>
      <c r="AJ566" s="186">
        <f t="shared" ref="AJ566:AL566" si="1215">AJ12+AJ106+AJ222+AJ327+AJ397+AJ499+AJ526+AJ560</f>
        <v>235400</v>
      </c>
      <c r="AK566" s="186">
        <f t="shared" si="1215"/>
        <v>116850</v>
      </c>
      <c r="AL566" s="186">
        <f t="shared" si="1215"/>
        <v>269300</v>
      </c>
      <c r="AM566" s="186">
        <f t="shared" si="1061"/>
        <v>621550</v>
      </c>
      <c r="AN566" s="186">
        <f t="shared" ref="AN566:AP566" si="1216">AN12+AN106+AN222+AN327+AN397+AN499+AN526+AN560</f>
        <v>161202</v>
      </c>
      <c r="AO566" s="186">
        <f t="shared" si="1216"/>
        <v>177625</v>
      </c>
      <c r="AP566" s="186">
        <f t="shared" si="1216"/>
        <v>118430</v>
      </c>
      <c r="AQ566" s="186">
        <f t="shared" si="1062"/>
        <v>457257</v>
      </c>
      <c r="AR566" s="186">
        <f t="shared" si="1063"/>
        <v>87639920.187000006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188" sqref="H188"/>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0" t="str">
        <f>+Presupuesto!D11</f>
        <v>Recurrente</v>
      </c>
      <c r="T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1">
        <f>SUMIF(C:C,$C$10,D:D)</f>
        <v>1118974</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234975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8" t="s">
        <v>1713</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 Planificación de personal responsable por cada curso y modalidad. 2. Promoción de los cursos.  3. Contratación de la Empresa para tiraje de manuales. 4. Inscripción desarrollo del curso de vida universitaria. 5. Elaboración y entrega de Constancias a estudiantes 6. Informe Estadístico.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649"/>
      <c r="E17" s="328">
        <v>3</v>
      </c>
      <c r="F17" s="115">
        <v>30000</v>
      </c>
      <c r="G17" s="329">
        <f t="shared" ref="G17:G25" si="0">E17*F17</f>
        <v>90000</v>
      </c>
      <c r="H17" s="330" t="s">
        <v>128</v>
      </c>
      <c r="I17" s="116" t="s">
        <v>698</v>
      </c>
      <c r="J17" s="116" t="str">
        <f>VLOOKUP(I17,Presupuesto!$B$11:$C$566,2,0)</f>
        <v>SERVICIOS DE CAPACITACION.</v>
      </c>
      <c r="K17" s="331" t="s">
        <v>1359</v>
      </c>
      <c r="L17" s="116" t="s">
        <v>393</v>
      </c>
      <c r="N17" s="153"/>
    </row>
    <row r="18" spans="2:14" x14ac:dyDescent="0.25">
      <c r="B18" s="93"/>
      <c r="C18" s="99" t="s">
        <v>48</v>
      </c>
      <c r="D18" s="650"/>
      <c r="E18" s="200">
        <v>0</v>
      </c>
      <c r="F18" s="100">
        <v>13.5</v>
      </c>
      <c r="G18" s="97">
        <f t="shared" si="0"/>
        <v>0</v>
      </c>
      <c r="H18" s="161" t="s">
        <v>128</v>
      </c>
      <c r="I18" s="98" t="s">
        <v>716</v>
      </c>
      <c r="J18" s="98" t="str">
        <f>VLOOKUP(I18,Presupuesto!$B$11:$C$566,2,0)</f>
        <v>SERVICIOS DE IMPRENTA PUBLIC.Y REPRODUCCION</v>
      </c>
      <c r="K18" s="98" t="str">
        <f t="shared" ref="K18:K26" si="1">$K$17</f>
        <v>Estudiantes y Graduados</v>
      </c>
      <c r="L18" s="98" t="s">
        <v>411</v>
      </c>
      <c r="N18" s="153"/>
    </row>
    <row r="19" spans="2:14" x14ac:dyDescent="0.25">
      <c r="B19" s="93"/>
      <c r="C19" s="99" t="s">
        <v>49</v>
      </c>
      <c r="D19" s="650"/>
      <c r="E19" s="200">
        <v>0</v>
      </c>
      <c r="F19" s="100">
        <v>150</v>
      </c>
      <c r="G19" s="97">
        <f t="shared" si="0"/>
        <v>0</v>
      </c>
      <c r="H19" s="161" t="s">
        <v>128</v>
      </c>
      <c r="I19" s="98" t="s">
        <v>791</v>
      </c>
      <c r="J19" s="98" t="str">
        <f>VLOOKUP(I19,Presupuesto!$B$11:$C$566,2,0)</f>
        <v>ALIMENTOS B EBIDAS PARA PERSONAS</v>
      </c>
      <c r="K19" s="98" t="str">
        <f t="shared" si="1"/>
        <v>Estudiantes y Graduados</v>
      </c>
      <c r="L19" s="98" t="s">
        <v>395</v>
      </c>
      <c r="N19" s="153"/>
    </row>
    <row r="20" spans="2:14" x14ac:dyDescent="0.25">
      <c r="B20" s="93"/>
      <c r="C20" s="99" t="s">
        <v>50</v>
      </c>
      <c r="D20" s="650"/>
      <c r="E20" s="151">
        <v>0</v>
      </c>
      <c r="F20" s="118">
        <v>10000</v>
      </c>
      <c r="G20" s="97">
        <f t="shared" si="0"/>
        <v>0</v>
      </c>
      <c r="H20" s="161" t="s">
        <v>128</v>
      </c>
      <c r="I20" s="322" t="s">
        <v>299</v>
      </c>
      <c r="J20" s="98" t="str">
        <f>VLOOKUP(I20,Presupuesto!$B$11:$C$566,2,0)</f>
        <v>PASAJES (26100-00)</v>
      </c>
      <c r="K20" s="98" t="str">
        <f t="shared" si="1"/>
        <v>Estudiantes y Graduados</v>
      </c>
      <c r="L20" s="98" t="s">
        <v>393</v>
      </c>
      <c r="N20" s="153"/>
    </row>
    <row r="21" spans="2:14" x14ac:dyDescent="0.25">
      <c r="B21" s="93"/>
      <c r="C21" s="99" t="s">
        <v>416</v>
      </c>
      <c r="D21" s="650"/>
      <c r="E21" s="151">
        <v>9000</v>
      </c>
      <c r="F21" s="118">
        <v>13.5</v>
      </c>
      <c r="G21" s="97">
        <f t="shared" si="0"/>
        <v>121500</v>
      </c>
      <c r="H21" s="161" t="s">
        <v>128</v>
      </c>
      <c r="I21" s="98" t="s">
        <v>820</v>
      </c>
      <c r="J21" s="98" t="str">
        <f>VLOOKUP(I21,Presupuesto!$B$11:$C$566,2,0)</f>
        <v>PRODUCTOS PAPEL Y CARTON</v>
      </c>
      <c r="K21" s="98" t="str">
        <f t="shared" si="1"/>
        <v>Estudiantes y Graduados</v>
      </c>
      <c r="L21" s="98" t="s">
        <v>393</v>
      </c>
      <c r="N21" s="153"/>
    </row>
    <row r="22" spans="2:14" x14ac:dyDescent="0.25">
      <c r="B22" s="93"/>
      <c r="C22" s="99" t="s">
        <v>51</v>
      </c>
      <c r="D22" s="650"/>
      <c r="E22" s="200">
        <v>135</v>
      </c>
      <c r="F22" s="100">
        <v>85</v>
      </c>
      <c r="G22" s="97">
        <f t="shared" si="0"/>
        <v>11475</v>
      </c>
      <c r="H22" s="161" t="s">
        <v>128</v>
      </c>
      <c r="I22" s="98" t="s">
        <v>820</v>
      </c>
      <c r="J22" s="98" t="str">
        <f>VLOOKUP(I22,Presupuesto!$B$11:$C$566,2,0)</f>
        <v>PRODUCTOS PAPEL Y CARTON</v>
      </c>
      <c r="K22" s="98" t="str">
        <f t="shared" si="1"/>
        <v>Estudiantes y Graduados</v>
      </c>
      <c r="L22" s="98" t="s">
        <v>393</v>
      </c>
      <c r="N22" s="153"/>
    </row>
    <row r="23" spans="2:14" x14ac:dyDescent="0.25">
      <c r="B23" s="93"/>
      <c r="C23" s="99" t="s">
        <v>122</v>
      </c>
      <c r="D23" s="650"/>
      <c r="E23" s="200">
        <v>0</v>
      </c>
      <c r="F23" s="100">
        <v>36</v>
      </c>
      <c r="G23" s="97">
        <f>E23*F23</f>
        <v>0</v>
      </c>
      <c r="H23" s="161" t="s">
        <v>128</v>
      </c>
      <c r="I23" s="98" t="s">
        <v>941</v>
      </c>
      <c r="J23" s="98" t="str">
        <f>VLOOKUP(I23,Presupuesto!$B$11:$C$566,2,0)</f>
        <v>UTILES DE ESCRITORIO, OFICINA Y ENSE¥ANZA</v>
      </c>
      <c r="K23" s="98" t="str">
        <f t="shared" si="1"/>
        <v>Estudiantes y Graduados</v>
      </c>
      <c r="L23" s="98" t="s">
        <v>394</v>
      </c>
      <c r="N23" s="153"/>
    </row>
    <row r="24" spans="2:14" x14ac:dyDescent="0.25">
      <c r="B24" s="93"/>
      <c r="C24" s="99" t="s">
        <v>34</v>
      </c>
      <c r="D24" s="650"/>
      <c r="E24" s="200">
        <v>150</v>
      </c>
      <c r="F24" s="100">
        <v>80</v>
      </c>
      <c r="G24" s="97">
        <f>E24*F24</f>
        <v>12000</v>
      </c>
      <c r="H24" s="161" t="s">
        <v>128</v>
      </c>
      <c r="I24" s="98" t="s">
        <v>941</v>
      </c>
      <c r="J24" s="98" t="str">
        <f>VLOOKUP(I24,Presupuesto!$B$11:$C$566,2,0)</f>
        <v>UTILES DE ESCRITORIO, OFICINA Y ENSE¥ANZA</v>
      </c>
      <c r="K24" s="98" t="str">
        <f t="shared" si="1"/>
        <v>Estudiantes y Graduados</v>
      </c>
      <c r="L24" s="98" t="s">
        <v>393</v>
      </c>
      <c r="N24" s="153"/>
    </row>
    <row r="25" spans="2:14" x14ac:dyDescent="0.25">
      <c r="B25" s="93"/>
      <c r="C25" s="109" t="s">
        <v>52</v>
      </c>
      <c r="D25" s="650"/>
      <c r="E25" s="212">
        <v>0</v>
      </c>
      <c r="F25" s="119">
        <v>25</v>
      </c>
      <c r="G25" s="97">
        <f t="shared" si="0"/>
        <v>0</v>
      </c>
      <c r="H25" s="161" t="s">
        <v>128</v>
      </c>
      <c r="I25" s="98" t="s">
        <v>941</v>
      </c>
      <c r="J25" s="98" t="str">
        <f>VLOOKUP(I25,Presupuesto!$B$11:$C$566,2,0)</f>
        <v>UTILES DE ESCRITORIO, OFICINA Y ENSE¥ANZA</v>
      </c>
      <c r="K25" s="98" t="str">
        <f t="shared" si="1"/>
        <v>Estudiantes y Graduados</v>
      </c>
      <c r="L25" s="98" t="s">
        <v>396</v>
      </c>
      <c r="N25" s="153"/>
    </row>
    <row r="26" spans="2:14" ht="15.75" thickBot="1" x14ac:dyDescent="0.3">
      <c r="B26" s="93"/>
      <c r="C26" s="216" t="s">
        <v>431</v>
      </c>
      <c r="D26" s="217">
        <v>0</v>
      </c>
      <c r="E26" s="332">
        <v>0</v>
      </c>
      <c r="F26" s="104">
        <f>HLOOKUP(C26,$AH$2:$BU$3,2,0)</f>
        <v>1750</v>
      </c>
      <c r="G26" s="105">
        <f>D26*E26*F26</f>
        <v>0</v>
      </c>
      <c r="H26" s="161" t="s">
        <v>128</v>
      </c>
      <c r="I26" s="334" t="s">
        <v>300</v>
      </c>
      <c r="J26" s="106" t="str">
        <f>VLOOKUP(I26,Presupuesto!$B$11:$C$566,2,0)</f>
        <v>VIATICOS (26200-00)</v>
      </c>
      <c r="K26" s="335" t="str">
        <f t="shared" si="1"/>
        <v>Estudiantes y Graduados</v>
      </c>
      <c r="L26" s="98" t="s">
        <v>397</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200082</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8" t="s">
        <v>1714</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1. Socialización y coordinación con  autoridades de cada carrera                                               2. Diseño y tiraje de material promocional para entregar a estudiantes que asistan a las Jornadas de inducción                   3.Ejecucíon de la jornada de inducción.                                              4.Evaluar resultados obtenidos</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649"/>
      <c r="E36" s="328"/>
      <c r="F36" s="115">
        <v>30000</v>
      </c>
      <c r="G36" s="329">
        <f t="shared" ref="G36:G44" si="2">E36*F36</f>
        <v>0</v>
      </c>
      <c r="H36" s="330"/>
      <c r="I36" s="116" t="s">
        <v>698</v>
      </c>
      <c r="J36" s="116" t="str">
        <f>VLOOKUP(I36,Presupuesto!$B$11:$C$566,2,0)</f>
        <v>SERVICIOS DE CAPACITACION.</v>
      </c>
      <c r="K36" s="331" t="s">
        <v>1359</v>
      </c>
      <c r="L36" s="116" t="s">
        <v>393</v>
      </c>
    </row>
    <row r="37" spans="3:12" x14ac:dyDescent="0.25">
      <c r="C37" s="99" t="s">
        <v>48</v>
      </c>
      <c r="D37" s="650"/>
      <c r="E37" s="200">
        <v>590</v>
      </c>
      <c r="F37" s="100">
        <v>50</v>
      </c>
      <c r="G37" s="97">
        <f t="shared" si="2"/>
        <v>29500</v>
      </c>
      <c r="H37" s="625"/>
      <c r="I37" s="98" t="s">
        <v>716</v>
      </c>
      <c r="J37" s="98" t="str">
        <f>VLOOKUP(I37,Presupuesto!$B$11:$C$566,2,0)</f>
        <v>SERVICIOS DE IMPRENTA PUBLIC.Y REPRODUCCION</v>
      </c>
      <c r="K37" s="98" t="str">
        <f>$K$36</f>
        <v>Estudiantes y Graduados</v>
      </c>
      <c r="L37" s="98" t="s">
        <v>411</v>
      </c>
    </row>
    <row r="38" spans="3:12" x14ac:dyDescent="0.25">
      <c r="C38" s="99" t="s">
        <v>49</v>
      </c>
      <c r="D38" s="650"/>
      <c r="E38" s="200">
        <v>590</v>
      </c>
      <c r="F38" s="100">
        <v>150</v>
      </c>
      <c r="G38" s="97">
        <f t="shared" si="2"/>
        <v>88500</v>
      </c>
      <c r="H38" s="625"/>
      <c r="I38" s="98" t="s">
        <v>791</v>
      </c>
      <c r="J38" s="98" t="str">
        <f>VLOOKUP(I38,Presupuesto!$B$11:$C$566,2,0)</f>
        <v>ALIMENTOS B EBIDAS PARA PERSONAS</v>
      </c>
      <c r="K38" s="98" t="str">
        <f t="shared" ref="K38:K45" si="3">$K$36</f>
        <v>Estudiantes y Graduados</v>
      </c>
      <c r="L38" s="98" t="s">
        <v>411</v>
      </c>
    </row>
    <row r="39" spans="3:12" x14ac:dyDescent="0.25">
      <c r="C39" s="99" t="s">
        <v>50</v>
      </c>
      <c r="D39" s="650"/>
      <c r="E39" s="151">
        <v>0</v>
      </c>
      <c r="F39" s="118">
        <v>10000</v>
      </c>
      <c r="G39" s="97">
        <f t="shared" si="2"/>
        <v>0</v>
      </c>
      <c r="H39" s="161"/>
      <c r="I39" s="322" t="s">
        <v>299</v>
      </c>
      <c r="J39" s="98" t="str">
        <f>VLOOKUP(I39,Presupuesto!$B$11:$C$566,2,0)</f>
        <v>PASAJES (26100-00)</v>
      </c>
      <c r="K39" s="98" t="str">
        <f t="shared" si="3"/>
        <v>Estudiantes y Graduados</v>
      </c>
      <c r="L39" s="98" t="s">
        <v>411</v>
      </c>
    </row>
    <row r="40" spans="3:12" x14ac:dyDescent="0.25">
      <c r="C40" s="99" t="s">
        <v>416</v>
      </c>
      <c r="D40" s="650"/>
      <c r="E40" s="151">
        <v>287</v>
      </c>
      <c r="F40" s="118">
        <v>250</v>
      </c>
      <c r="G40" s="97">
        <f t="shared" si="2"/>
        <v>71750</v>
      </c>
      <c r="H40" s="625"/>
      <c r="I40" s="98" t="s">
        <v>820</v>
      </c>
      <c r="J40" s="98" t="str">
        <f>VLOOKUP(I40,Presupuesto!$B$11:$C$566,2,0)</f>
        <v>PRODUCTOS PAPEL Y CARTON</v>
      </c>
      <c r="K40" s="98" t="str">
        <f t="shared" si="3"/>
        <v>Estudiantes y Graduados</v>
      </c>
      <c r="L40" s="98" t="s">
        <v>397</v>
      </c>
    </row>
    <row r="41" spans="3:12" x14ac:dyDescent="0.25">
      <c r="C41" s="99" t="s">
        <v>51</v>
      </c>
      <c r="D41" s="650"/>
      <c r="E41" s="200">
        <f>(D36*25)/500</f>
        <v>0</v>
      </c>
      <c r="F41" s="100">
        <v>85</v>
      </c>
      <c r="G41" s="97">
        <f t="shared" si="2"/>
        <v>0</v>
      </c>
      <c r="H41" s="161"/>
      <c r="I41" s="98" t="s">
        <v>820</v>
      </c>
      <c r="J41" s="98" t="str">
        <f>VLOOKUP(I41,Presupuesto!$B$11:$C$566,2,0)</f>
        <v>PRODUCTOS PAPEL Y CARTON</v>
      </c>
      <c r="K41" s="98" t="str">
        <f t="shared" si="3"/>
        <v>Estudiantes y Graduados</v>
      </c>
      <c r="L41" s="98" t="s">
        <v>411</v>
      </c>
    </row>
    <row r="42" spans="3:12" x14ac:dyDescent="0.25">
      <c r="C42" s="99" t="s">
        <v>122</v>
      </c>
      <c r="D42" s="650"/>
      <c r="E42" s="200">
        <v>287</v>
      </c>
      <c r="F42" s="100">
        <v>36</v>
      </c>
      <c r="G42" s="97">
        <f t="shared" si="2"/>
        <v>10332</v>
      </c>
      <c r="H42" s="625"/>
      <c r="I42" s="98" t="s">
        <v>941</v>
      </c>
      <c r="J42" s="98" t="str">
        <f>VLOOKUP(I42,Presupuesto!$B$11:$C$566,2,0)</f>
        <v>UTILES DE ESCRITORIO, OFICINA Y ENSE¥ANZA</v>
      </c>
      <c r="K42" s="98" t="str">
        <f t="shared" si="3"/>
        <v>Estudiantes y Graduados</v>
      </c>
      <c r="L42" s="98" t="s">
        <v>397</v>
      </c>
    </row>
    <row r="43" spans="3:12" x14ac:dyDescent="0.25">
      <c r="C43" s="99" t="s">
        <v>34</v>
      </c>
      <c r="D43" s="650"/>
      <c r="E43" s="200">
        <f>D36/12</f>
        <v>0</v>
      </c>
      <c r="F43" s="100">
        <v>80</v>
      </c>
      <c r="G43" s="97">
        <f t="shared" si="2"/>
        <v>0</v>
      </c>
      <c r="H43" s="161"/>
      <c r="I43" s="98" t="s">
        <v>941</v>
      </c>
      <c r="J43" s="98" t="str">
        <f>VLOOKUP(I43,Presupuesto!$B$11:$C$566,2,0)</f>
        <v>UTILES DE ESCRITORIO, OFICINA Y ENSE¥ANZA</v>
      </c>
      <c r="K43" s="98" t="str">
        <f t="shared" si="3"/>
        <v>Estudiantes y Graduados</v>
      </c>
      <c r="L43" s="98" t="s">
        <v>411</v>
      </c>
    </row>
    <row r="44" spans="3:12" x14ac:dyDescent="0.25">
      <c r="C44" s="109" t="s">
        <v>52</v>
      </c>
      <c r="D44" s="650"/>
      <c r="E44" s="212">
        <v>0</v>
      </c>
      <c r="F44" s="119">
        <v>25</v>
      </c>
      <c r="G44" s="97">
        <f t="shared" si="2"/>
        <v>0</v>
      </c>
      <c r="H44" s="161"/>
      <c r="I44" s="98" t="s">
        <v>941</v>
      </c>
      <c r="J44" s="98" t="str">
        <f>VLOOKUP(I44,Presupuesto!$B$11:$C$566,2,0)</f>
        <v>UTILES DE ESCRITORIO, OFICINA Y ENSE¥ANZA</v>
      </c>
      <c r="K44" s="98" t="str">
        <f t="shared" si="3"/>
        <v>Estudiantes y Graduados</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Estudiantes y Graduados</v>
      </c>
      <c r="L45" s="335" t="s">
        <v>411</v>
      </c>
    </row>
    <row r="47" spans="3:12" ht="15.75" thickBot="1" x14ac:dyDescent="0.3"/>
    <row r="48" spans="3:12" ht="15.75" thickBot="1" x14ac:dyDescent="0.3">
      <c r="C48" s="29" t="s">
        <v>43</v>
      </c>
      <c r="D48" s="30">
        <f>SUM(G55:G64)</f>
        <v>39985</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8" t="s">
        <v>1716</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1. Establecimiento de enlace con las carreras priorizadas. 2. Formación de la malla curricular. 3 Captación y formación de asesores y tutores académicos. Captación y atención estudiantes en riesgo. (Lineamientos de Docencia)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649"/>
      <c r="E55" s="328"/>
      <c r="F55" s="115">
        <v>30000</v>
      </c>
      <c r="G55" s="329">
        <f t="shared" ref="G55:G63" si="4">E55*F55</f>
        <v>0</v>
      </c>
      <c r="H55" s="330"/>
      <c r="I55" s="116" t="s">
        <v>698</v>
      </c>
      <c r="J55" s="116" t="str">
        <f>VLOOKUP(I55,Presupuesto!$B$11:$C$566,2,0)</f>
        <v>SERVICIOS DE CAPACITACION.</v>
      </c>
      <c r="K55" s="331" t="s">
        <v>1359</v>
      </c>
      <c r="L55" s="116" t="s">
        <v>393</v>
      </c>
    </row>
    <row r="56" spans="3:12" x14ac:dyDescent="0.25">
      <c r="C56" s="99" t="s">
        <v>48</v>
      </c>
      <c r="D56" s="650"/>
      <c r="E56" s="200">
        <v>120</v>
      </c>
      <c r="F56" s="100">
        <v>50</v>
      </c>
      <c r="G56" s="97">
        <f t="shared" si="4"/>
        <v>6000</v>
      </c>
      <c r="H56" s="625"/>
      <c r="I56" s="98" t="s">
        <v>716</v>
      </c>
      <c r="J56" s="98" t="str">
        <f>VLOOKUP(I56,Presupuesto!$B$11:$C$566,2,0)</f>
        <v>SERVICIOS DE IMPRENTA PUBLIC.Y REPRODUCCION</v>
      </c>
      <c r="K56" s="98" t="str">
        <f t="shared" ref="K56:K57" si="5">$K$55</f>
        <v>Estudiantes y Graduados</v>
      </c>
      <c r="L56" s="98" t="s">
        <v>411</v>
      </c>
    </row>
    <row r="57" spans="3:12" x14ac:dyDescent="0.25">
      <c r="C57" s="99" t="s">
        <v>49</v>
      </c>
      <c r="D57" s="650"/>
      <c r="E57" s="200">
        <v>120</v>
      </c>
      <c r="F57" s="100">
        <v>150</v>
      </c>
      <c r="G57" s="97">
        <f t="shared" si="4"/>
        <v>18000</v>
      </c>
      <c r="H57" s="625"/>
      <c r="I57" s="98" t="s">
        <v>791</v>
      </c>
      <c r="J57" s="98" t="str">
        <f>VLOOKUP(I57,Presupuesto!$B$11:$C$566,2,0)</f>
        <v>ALIMENTOS B EBIDAS PARA PERSONAS</v>
      </c>
      <c r="K57" s="98" t="str">
        <f t="shared" si="5"/>
        <v>Estudiantes y Graduados</v>
      </c>
      <c r="L57" s="98" t="s">
        <v>395</v>
      </c>
    </row>
    <row r="58" spans="3:12" x14ac:dyDescent="0.25">
      <c r="C58" s="99" t="s">
        <v>50</v>
      </c>
      <c r="D58" s="650"/>
      <c r="E58" s="151">
        <v>0</v>
      </c>
      <c r="F58" s="118">
        <v>10000</v>
      </c>
      <c r="G58" s="97">
        <f t="shared" si="4"/>
        <v>0</v>
      </c>
      <c r="H58" s="161"/>
      <c r="I58" s="322" t="s">
        <v>299</v>
      </c>
      <c r="J58" s="98" t="str">
        <f>VLOOKUP(I58,Presupuesto!$B$11:$C$566,2,0)</f>
        <v>PASAJES (26100-00)</v>
      </c>
      <c r="K58" s="98" t="str">
        <f>$K$55</f>
        <v>Estudiantes y Graduados</v>
      </c>
      <c r="L58" s="98" t="s">
        <v>411</v>
      </c>
    </row>
    <row r="59" spans="3:12" x14ac:dyDescent="0.25">
      <c r="C59" s="99" t="s">
        <v>416</v>
      </c>
      <c r="D59" s="650"/>
      <c r="E59" s="151">
        <v>55</v>
      </c>
      <c r="F59" s="118">
        <v>250</v>
      </c>
      <c r="G59" s="97">
        <f t="shared" si="4"/>
        <v>13750</v>
      </c>
      <c r="H59" s="625"/>
      <c r="I59" s="98" t="s">
        <v>820</v>
      </c>
      <c r="J59" s="98" t="str">
        <f>VLOOKUP(I59,Presupuesto!$B$11:$C$566,2,0)</f>
        <v>PRODUCTOS PAPEL Y CARTON</v>
      </c>
      <c r="K59" s="98" t="str">
        <f t="shared" ref="K59:K64" si="6">$K$55</f>
        <v>Estudiantes y Graduados</v>
      </c>
      <c r="L59" s="98" t="s">
        <v>411</v>
      </c>
    </row>
    <row r="60" spans="3:12" x14ac:dyDescent="0.25">
      <c r="C60" s="99" t="s">
        <v>51</v>
      </c>
      <c r="D60" s="650"/>
      <c r="E60" s="200">
        <v>3</v>
      </c>
      <c r="F60" s="100">
        <v>85</v>
      </c>
      <c r="G60" s="97">
        <f t="shared" si="4"/>
        <v>255</v>
      </c>
      <c r="H60" s="625"/>
      <c r="I60" s="98" t="s">
        <v>820</v>
      </c>
      <c r="J60" s="98" t="str">
        <f>VLOOKUP(I60,Presupuesto!$B$11:$C$566,2,0)</f>
        <v>PRODUCTOS PAPEL Y CARTON</v>
      </c>
      <c r="K60" s="98" t="str">
        <f t="shared" si="6"/>
        <v>Estudiantes y Graduados</v>
      </c>
      <c r="L60" s="98" t="s">
        <v>411</v>
      </c>
    </row>
    <row r="61" spans="3:12" x14ac:dyDescent="0.25">
      <c r="C61" s="99" t="s">
        <v>122</v>
      </c>
      <c r="D61" s="650"/>
      <c r="E61" s="200">
        <v>55</v>
      </c>
      <c r="F61" s="100">
        <v>36</v>
      </c>
      <c r="G61" s="97">
        <f t="shared" si="4"/>
        <v>1980</v>
      </c>
      <c r="H61" s="625"/>
      <c r="I61" s="98" t="s">
        <v>941</v>
      </c>
      <c r="J61" s="98" t="str">
        <f>VLOOKUP(I61,Presupuesto!$B$11:$C$566,2,0)</f>
        <v>UTILES DE ESCRITORIO, OFICINA Y ENSE¥ANZA</v>
      </c>
      <c r="K61" s="98" t="str">
        <f t="shared" si="6"/>
        <v>Estudiantes y Graduados</v>
      </c>
      <c r="L61" s="98" t="s">
        <v>411</v>
      </c>
    </row>
    <row r="62" spans="3:12" x14ac:dyDescent="0.25">
      <c r="C62" s="99" t="s">
        <v>34</v>
      </c>
      <c r="D62" s="650"/>
      <c r="E62" s="200">
        <f>D55/12</f>
        <v>0</v>
      </c>
      <c r="F62" s="100">
        <v>80</v>
      </c>
      <c r="G62" s="97">
        <f t="shared" si="4"/>
        <v>0</v>
      </c>
      <c r="H62" s="161"/>
      <c r="I62" s="98" t="s">
        <v>941</v>
      </c>
      <c r="J62" s="98" t="str">
        <f>VLOOKUP(I62,Presupuesto!$B$11:$C$566,2,0)</f>
        <v>UTILES DE ESCRITORIO, OFICINA Y ENSE¥ANZA</v>
      </c>
      <c r="K62" s="98" t="str">
        <f t="shared" si="6"/>
        <v>Estudiantes y Graduados</v>
      </c>
      <c r="L62" s="98" t="s">
        <v>411</v>
      </c>
    </row>
    <row r="63" spans="3:12" x14ac:dyDescent="0.25">
      <c r="C63" s="109" t="s">
        <v>52</v>
      </c>
      <c r="D63" s="650"/>
      <c r="E63" s="212">
        <v>0</v>
      </c>
      <c r="F63" s="119">
        <v>25</v>
      </c>
      <c r="G63" s="97">
        <f t="shared" si="4"/>
        <v>0</v>
      </c>
      <c r="H63" s="161"/>
      <c r="I63" s="98" t="s">
        <v>941</v>
      </c>
      <c r="J63" s="98" t="str">
        <f>VLOOKUP(I63,Presupuesto!$B$11:$C$566,2,0)</f>
        <v>UTILES DE ESCRITORIO, OFICINA Y ENSE¥ANZA</v>
      </c>
      <c r="K63" s="98" t="str">
        <f t="shared" si="6"/>
        <v>Estudiantes y Graduados</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Estudiantes y Graduados</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44850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8" t="s">
        <v>1717</v>
      </c>
      <c r="E70" s="93"/>
      <c r="F70" s="93"/>
      <c r="G70" s="93"/>
      <c r="H70" s="76"/>
      <c r="I70" s="76"/>
      <c r="J70" s="76"/>
      <c r="K70" s="112"/>
    </row>
    <row r="71" spans="3:12"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 xml:space="preserve">Creación de capacidades mediante capacitación a personal enlace VOAE en CR seleccionados. </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649"/>
      <c r="E74" s="328"/>
      <c r="F74" s="115">
        <v>30000</v>
      </c>
      <c r="G74" s="329">
        <f t="shared" ref="G74:G81" si="7">E74*F74</f>
        <v>0</v>
      </c>
      <c r="H74" s="330"/>
      <c r="I74" s="116" t="s">
        <v>698</v>
      </c>
      <c r="J74" s="116" t="str">
        <f>VLOOKUP(I74,Presupuesto!$B$11:$C$566,2,0)</f>
        <v>SERVICIOS DE CAPACITACION.</v>
      </c>
      <c r="K74" s="331" t="s">
        <v>1359</v>
      </c>
      <c r="L74" s="116" t="s">
        <v>393</v>
      </c>
    </row>
    <row r="75" spans="3:12" x14ac:dyDescent="0.25">
      <c r="C75" s="99" t="s">
        <v>48</v>
      </c>
      <c r="D75" s="650"/>
      <c r="E75" s="200">
        <v>20</v>
      </c>
      <c r="F75" s="100">
        <v>50</v>
      </c>
      <c r="G75" s="97">
        <f t="shared" si="7"/>
        <v>1000</v>
      </c>
      <c r="H75" s="625"/>
      <c r="I75" s="98" t="s">
        <v>716</v>
      </c>
      <c r="J75" s="98" t="str">
        <f>VLOOKUP(I75,Presupuesto!$B$11:$C$566,2,0)</f>
        <v>SERVICIOS DE IMPRENTA PUBLIC.Y REPRODUCCION</v>
      </c>
      <c r="K75" s="98" t="str">
        <f>$K$74</f>
        <v>Estudiantes y Graduados</v>
      </c>
      <c r="L75" s="98" t="s">
        <v>411</v>
      </c>
    </row>
    <row r="76" spans="3:12" x14ac:dyDescent="0.25">
      <c r="C76" s="99" t="s">
        <v>49</v>
      </c>
      <c r="D76" s="650"/>
      <c r="E76" s="200">
        <v>50</v>
      </c>
      <c r="F76" s="100">
        <v>150</v>
      </c>
      <c r="G76" s="97">
        <f t="shared" si="7"/>
        <v>7500</v>
      </c>
      <c r="H76" s="625"/>
      <c r="I76" s="98" t="s">
        <v>791</v>
      </c>
      <c r="J76" s="98" t="str">
        <f>VLOOKUP(I76,Presupuesto!$B$11:$C$566,2,0)</f>
        <v>ALIMENTOS B EBIDAS PARA PERSONAS</v>
      </c>
      <c r="K76" s="98" t="str">
        <f t="shared" ref="K76:K83" si="8">$K$74</f>
        <v>Estudiantes y Graduados</v>
      </c>
      <c r="L76" s="98" t="s">
        <v>395</v>
      </c>
    </row>
    <row r="77" spans="3:12" x14ac:dyDescent="0.25">
      <c r="C77" s="99" t="s">
        <v>50</v>
      </c>
      <c r="D77" s="650"/>
      <c r="E77" s="151">
        <v>0</v>
      </c>
      <c r="F77" s="118">
        <v>10000</v>
      </c>
      <c r="G77" s="97">
        <f t="shared" si="7"/>
        <v>0</v>
      </c>
      <c r="H77" s="161"/>
      <c r="I77" s="322" t="s">
        <v>299</v>
      </c>
      <c r="J77" s="98" t="str">
        <f>VLOOKUP(I77,Presupuesto!$B$11:$C$566,2,0)</f>
        <v>PASAJES (26100-00)</v>
      </c>
      <c r="K77" s="98" t="str">
        <f t="shared" si="8"/>
        <v>Estudiantes y Graduados</v>
      </c>
      <c r="L77" s="98" t="s">
        <v>411</v>
      </c>
    </row>
    <row r="78" spans="3:12" x14ac:dyDescent="0.25">
      <c r="C78" s="99" t="s">
        <v>416</v>
      </c>
      <c r="D78" s="650"/>
      <c r="E78" s="151">
        <v>0</v>
      </c>
      <c r="F78" s="118">
        <v>250</v>
      </c>
      <c r="G78" s="97">
        <f t="shared" si="7"/>
        <v>0</v>
      </c>
      <c r="H78" s="161"/>
      <c r="I78" s="98" t="s">
        <v>820</v>
      </c>
      <c r="J78" s="98" t="str">
        <f>VLOOKUP(I78,Presupuesto!$B$11:$C$566,2,0)</f>
        <v>PRODUCTOS PAPEL Y CARTON</v>
      </c>
      <c r="K78" s="98" t="str">
        <f t="shared" si="8"/>
        <v>Estudiantes y Graduados</v>
      </c>
      <c r="L78" s="98" t="s">
        <v>411</v>
      </c>
    </row>
    <row r="79" spans="3:12" x14ac:dyDescent="0.25">
      <c r="C79" s="99" t="s">
        <v>51</v>
      </c>
      <c r="D79" s="650"/>
      <c r="E79" s="200">
        <f>(D74*25)/500</f>
        <v>0</v>
      </c>
      <c r="F79" s="100">
        <v>85</v>
      </c>
      <c r="G79" s="97">
        <f t="shared" si="7"/>
        <v>0</v>
      </c>
      <c r="H79" s="161"/>
      <c r="I79" s="98" t="s">
        <v>820</v>
      </c>
      <c r="J79" s="98" t="str">
        <f>VLOOKUP(I79,Presupuesto!$B$11:$C$566,2,0)</f>
        <v>PRODUCTOS PAPEL Y CARTON</v>
      </c>
      <c r="K79" s="98" t="str">
        <f t="shared" si="8"/>
        <v>Estudiantes y Graduados</v>
      </c>
      <c r="L79" s="98" t="s">
        <v>411</v>
      </c>
    </row>
    <row r="80" spans="3:12" x14ac:dyDescent="0.25">
      <c r="C80" s="99" t="s">
        <v>122</v>
      </c>
      <c r="D80" s="650"/>
      <c r="E80" s="200">
        <v>100</v>
      </c>
      <c r="F80" s="100">
        <v>36</v>
      </c>
      <c r="G80" s="97">
        <f t="shared" si="7"/>
        <v>3600</v>
      </c>
      <c r="H80" s="625"/>
      <c r="I80" s="98" t="s">
        <v>941</v>
      </c>
      <c r="J80" s="98" t="str">
        <f>VLOOKUP(I80,Presupuesto!$B$11:$C$566,2,0)</f>
        <v>UTILES DE ESCRITORIO, OFICINA Y ENSE¥ANZA</v>
      </c>
      <c r="K80" s="98" t="str">
        <f t="shared" si="8"/>
        <v>Estudiantes y Graduados</v>
      </c>
      <c r="L80" s="98" t="s">
        <v>411</v>
      </c>
    </row>
    <row r="81" spans="3:12" x14ac:dyDescent="0.25">
      <c r="C81" s="99" t="s">
        <v>34</v>
      </c>
      <c r="D81" s="650"/>
      <c r="E81" s="200">
        <f>D74/12</f>
        <v>0</v>
      </c>
      <c r="F81" s="100">
        <v>80</v>
      </c>
      <c r="G81" s="97">
        <f t="shared" si="7"/>
        <v>0</v>
      </c>
      <c r="H81" s="161"/>
      <c r="I81" s="98" t="s">
        <v>941</v>
      </c>
      <c r="J81" s="98" t="str">
        <f>VLOOKUP(I81,Presupuesto!$B$11:$C$566,2,0)</f>
        <v>UTILES DE ESCRITORIO, OFICINA Y ENSE¥ANZA</v>
      </c>
      <c r="K81" s="98" t="str">
        <f t="shared" si="8"/>
        <v>Estudiantes y Graduados</v>
      </c>
      <c r="L81" s="98" t="s">
        <v>411</v>
      </c>
    </row>
    <row r="82" spans="3:12" s="464" customFormat="1" ht="15.75" thickBot="1" x14ac:dyDescent="0.3">
      <c r="C82" s="216" t="s">
        <v>431</v>
      </c>
      <c r="D82" s="650"/>
      <c r="E82" s="332">
        <v>5</v>
      </c>
      <c r="F82" s="104">
        <f>HLOOKUP(C82,$AH$2:$BU$3,2,0)</f>
        <v>1750</v>
      </c>
      <c r="G82" s="105">
        <f>E82*F82</f>
        <v>8750</v>
      </c>
      <c r="H82" s="626"/>
      <c r="I82" s="334" t="s">
        <v>760</v>
      </c>
      <c r="J82" s="106" t="str">
        <f>VLOOKUP(I82,Presupuesto!$B$11:$C$566,2,0)</f>
        <v>VIATICOS NACIONALES</v>
      </c>
      <c r="K82" s="335" t="str">
        <f t="shared" si="8"/>
        <v>Estudiantes y Graduados</v>
      </c>
      <c r="L82" s="335" t="s">
        <v>411</v>
      </c>
    </row>
    <row r="83" spans="3:12" ht="15.75" thickBot="1" x14ac:dyDescent="0.3">
      <c r="C83" s="216" t="s">
        <v>427</v>
      </c>
      <c r="D83" s="217">
        <v>0</v>
      </c>
      <c r="E83" s="332">
        <v>12</v>
      </c>
      <c r="F83" s="104">
        <f>HLOOKUP(C83,$AH$2:$BU$3,2,0)</f>
        <v>2000</v>
      </c>
      <c r="G83" s="105">
        <f>E83*F83</f>
        <v>24000</v>
      </c>
      <c r="H83" s="626"/>
      <c r="I83" s="334" t="s">
        <v>760</v>
      </c>
      <c r="J83" s="106" t="str">
        <f>VLOOKUP(I83,Presupuesto!$B$11:$C$566,2,0)</f>
        <v>VIATICOS NACIONALES</v>
      </c>
      <c r="K83" s="335" t="str">
        <f t="shared" si="8"/>
        <v>Estudiantes y Graduados</v>
      </c>
      <c r="L83" s="335" t="s">
        <v>411</v>
      </c>
    </row>
    <row r="85" spans="3:12" ht="15.75" thickBot="1" x14ac:dyDescent="0.3"/>
    <row r="86" spans="3:12" ht="15.75" thickBot="1" x14ac:dyDescent="0.3">
      <c r="C86" s="29" t="s">
        <v>43</v>
      </c>
      <c r="D86" s="30">
        <f>SUM(G93:G102)</f>
        <v>8000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8" t="s">
        <v>1795</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1 Promoción del programa de actividad física y salud.
2 Evaluaciones médicas permanentes por demanda espontánea y referencia.
3  Diseño de folletos, murales, charlas sobre estilo de vida saludable.
4 Realización de ferias de la salud para detección y captación de pacientes mediante la toma de medidas antropométricas.
5 Establecer vínculos con deptos. de deportes para ejecución de programa de actividad física.
6 Realizar investigaciones que contribuyan al conocimiento de los factores de riesgo cardiovascular de población universitaria. Brindar informes periódicos de la evaluación del proyecto.
7 Evaluaciones periódicas Nutricionales en la Ferias de Salud.</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649">
        <v>85000</v>
      </c>
      <c r="E93" s="328"/>
      <c r="F93" s="115">
        <v>30000</v>
      </c>
      <c r="G93" s="329">
        <f t="shared" ref="G93:G101" si="9">E93*F93</f>
        <v>0</v>
      </c>
      <c r="H93" s="330"/>
      <c r="I93" s="116" t="s">
        <v>698</v>
      </c>
      <c r="J93" s="116" t="str">
        <f>VLOOKUP(I93,Presupuesto!$B$11:$C$566,2,0)</f>
        <v>SERVICIOS DE CAPACITACION.</v>
      </c>
      <c r="K93" s="331" t="s">
        <v>1359</v>
      </c>
      <c r="L93" s="116" t="s">
        <v>393</v>
      </c>
    </row>
    <row r="94" spans="3:12" x14ac:dyDescent="0.25">
      <c r="C94" s="99" t="s">
        <v>48</v>
      </c>
      <c r="D94" s="650"/>
      <c r="E94" s="200">
        <v>500</v>
      </c>
      <c r="F94" s="100">
        <v>11</v>
      </c>
      <c r="G94" s="97">
        <f t="shared" si="9"/>
        <v>5500</v>
      </c>
      <c r="H94" s="625"/>
      <c r="I94" s="98" t="s">
        <v>716</v>
      </c>
      <c r="J94" s="98" t="str">
        <f>VLOOKUP(I94,Presupuesto!$B$11:$C$566,2,0)</f>
        <v>SERVICIOS DE IMPRENTA PUBLIC.Y REPRODUCCION</v>
      </c>
      <c r="K94" s="98" t="str">
        <f>$K$93</f>
        <v>Estudiantes y Graduados</v>
      </c>
      <c r="L94" s="98" t="s">
        <v>411</v>
      </c>
    </row>
    <row r="95" spans="3:12" x14ac:dyDescent="0.25">
      <c r="C95" s="99" t="s">
        <v>49</v>
      </c>
      <c r="D95" s="650"/>
      <c r="E95" s="200">
        <v>0</v>
      </c>
      <c r="F95" s="100">
        <v>150</v>
      </c>
      <c r="G95" s="97">
        <f t="shared" si="9"/>
        <v>0</v>
      </c>
      <c r="H95" s="161"/>
      <c r="I95" s="98" t="s">
        <v>791</v>
      </c>
      <c r="J95" s="98" t="str">
        <f>VLOOKUP(I95,Presupuesto!$B$11:$C$566,2,0)</f>
        <v>ALIMENTOS B EBIDAS PARA PERSONAS</v>
      </c>
      <c r="K95" s="98" t="str">
        <f t="shared" ref="K95:K102" si="10">$K$93</f>
        <v>Estudiantes y Graduados</v>
      </c>
      <c r="L95" s="98" t="s">
        <v>395</v>
      </c>
    </row>
    <row r="96" spans="3:12" x14ac:dyDescent="0.25">
      <c r="C96" s="99" t="s">
        <v>50</v>
      </c>
      <c r="D96" s="650"/>
      <c r="E96" s="151">
        <v>0</v>
      </c>
      <c r="F96" s="118">
        <v>10000</v>
      </c>
      <c r="G96" s="97">
        <f t="shared" si="9"/>
        <v>0</v>
      </c>
      <c r="H96" s="161"/>
      <c r="I96" s="322" t="s">
        <v>299</v>
      </c>
      <c r="J96" s="98" t="str">
        <f>VLOOKUP(I96,Presupuesto!$B$11:$C$566,2,0)</f>
        <v>PASAJES (26100-00)</v>
      </c>
      <c r="K96" s="98" t="str">
        <f t="shared" si="10"/>
        <v>Estudiantes y Graduados</v>
      </c>
      <c r="L96" s="98" t="s">
        <v>411</v>
      </c>
    </row>
    <row r="97" spans="3:12" x14ac:dyDescent="0.25">
      <c r="C97" s="99" t="s">
        <v>416</v>
      </c>
      <c r="D97" s="650"/>
      <c r="E97" s="151">
        <v>0</v>
      </c>
      <c r="F97" s="118">
        <v>250</v>
      </c>
      <c r="G97" s="97">
        <f t="shared" si="9"/>
        <v>0</v>
      </c>
      <c r="H97" s="161"/>
      <c r="I97" s="98" t="s">
        <v>820</v>
      </c>
      <c r="J97" s="98" t="str">
        <f>VLOOKUP(I97,Presupuesto!$B$11:$C$566,2,0)</f>
        <v>PRODUCTOS PAPEL Y CARTON</v>
      </c>
      <c r="K97" s="98" t="str">
        <f t="shared" si="10"/>
        <v>Estudiantes y Graduados</v>
      </c>
      <c r="L97" s="98" t="s">
        <v>411</v>
      </c>
    </row>
    <row r="98" spans="3:12" x14ac:dyDescent="0.25">
      <c r="C98" s="99" t="s">
        <v>51</v>
      </c>
      <c r="D98" s="650"/>
      <c r="E98" s="200">
        <v>20</v>
      </c>
      <c r="F98" s="100">
        <v>85</v>
      </c>
      <c r="G98" s="97">
        <f t="shared" si="9"/>
        <v>1700</v>
      </c>
      <c r="H98" s="625"/>
      <c r="I98" s="98" t="s">
        <v>820</v>
      </c>
      <c r="J98" s="98" t="str">
        <f>VLOOKUP(I98,Presupuesto!$B$11:$C$566,2,0)</f>
        <v>PRODUCTOS PAPEL Y CARTON</v>
      </c>
      <c r="K98" s="98" t="str">
        <f t="shared" si="10"/>
        <v>Estudiantes y Graduados</v>
      </c>
      <c r="L98" s="98" t="s">
        <v>411</v>
      </c>
    </row>
    <row r="99" spans="3:12" x14ac:dyDescent="0.25">
      <c r="C99" s="99" t="s">
        <v>122</v>
      </c>
      <c r="D99" s="650"/>
      <c r="E99" s="200">
        <v>0</v>
      </c>
      <c r="F99" s="100">
        <v>36</v>
      </c>
      <c r="G99" s="97">
        <f t="shared" si="9"/>
        <v>0</v>
      </c>
      <c r="H99" s="161"/>
      <c r="I99" s="98" t="s">
        <v>941</v>
      </c>
      <c r="J99" s="98" t="str">
        <f>VLOOKUP(I99,Presupuesto!$B$11:$C$566,2,0)</f>
        <v>UTILES DE ESCRITORIO, OFICINA Y ENSE¥ANZA</v>
      </c>
      <c r="K99" s="98" t="str">
        <f t="shared" si="10"/>
        <v>Estudiantes y Graduados</v>
      </c>
      <c r="L99" s="98" t="s">
        <v>411</v>
      </c>
    </row>
    <row r="100" spans="3:12" x14ac:dyDescent="0.25">
      <c r="C100" s="99" t="s">
        <v>34</v>
      </c>
      <c r="D100" s="650"/>
      <c r="E100" s="200">
        <v>10</v>
      </c>
      <c r="F100" s="100">
        <v>80</v>
      </c>
      <c r="G100" s="97">
        <f t="shared" si="9"/>
        <v>800</v>
      </c>
      <c r="H100" s="625"/>
      <c r="I100" s="98" t="s">
        <v>941</v>
      </c>
      <c r="J100" s="98" t="str">
        <f>VLOOKUP(I100,Presupuesto!$B$11:$C$566,2,0)</f>
        <v>UTILES DE ESCRITORIO, OFICINA Y ENSE¥ANZA</v>
      </c>
      <c r="K100" s="98" t="str">
        <f t="shared" si="10"/>
        <v>Estudiantes y Graduados</v>
      </c>
      <c r="L100" s="98" t="s">
        <v>411</v>
      </c>
    </row>
    <row r="101" spans="3:12" x14ac:dyDescent="0.25">
      <c r="C101" s="109" t="s">
        <v>52</v>
      </c>
      <c r="D101" s="650"/>
      <c r="E101" s="212">
        <v>0</v>
      </c>
      <c r="F101" s="119">
        <v>25</v>
      </c>
      <c r="G101" s="97">
        <f t="shared" si="9"/>
        <v>0</v>
      </c>
      <c r="H101" s="161"/>
      <c r="I101" s="98" t="s">
        <v>941</v>
      </c>
      <c r="J101" s="98" t="str">
        <f>VLOOKUP(I101,Presupuesto!$B$11:$C$566,2,0)</f>
        <v>UTILES DE ESCRITORIO, OFICINA Y ENSE¥ANZA</v>
      </c>
      <c r="K101" s="98" t="str">
        <f t="shared" si="10"/>
        <v>Estudiantes y Graduados</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Estudiantes y Graduados</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7150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8" t="s">
        <v>1796</v>
      </c>
      <c r="E108" s="93"/>
      <c r="F108" s="93"/>
      <c r="G108" s="93"/>
      <c r="H108" s="76"/>
      <c r="I108" s="76"/>
      <c r="J108" s="76"/>
      <c r="K108" s="112"/>
    </row>
    <row r="109" spans="3:12"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 xml:space="preserve">1 Coordinar campañas masivas con el Centro de detección de cáncer y el departamento de radioterapia la toma de mamografías y con los laboratorios médicos la lectura de la citología vaginal.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649">
        <v>85000</v>
      </c>
      <c r="E112" s="328"/>
      <c r="F112" s="115">
        <v>30000</v>
      </c>
      <c r="G112" s="329">
        <f t="shared" ref="G112:G120" si="11">E112*F112</f>
        <v>0</v>
      </c>
      <c r="H112" s="330"/>
      <c r="I112" s="116" t="s">
        <v>698</v>
      </c>
      <c r="J112" s="116" t="str">
        <f>VLOOKUP(I112,Presupuesto!$B$11:$C$566,2,0)</f>
        <v>SERVICIOS DE CAPACITACION.</v>
      </c>
      <c r="K112" s="331" t="s">
        <v>1359</v>
      </c>
      <c r="L112" s="116" t="s">
        <v>393</v>
      </c>
    </row>
    <row r="113" spans="3:12" x14ac:dyDescent="0.25">
      <c r="C113" s="99" t="s">
        <v>48</v>
      </c>
      <c r="D113" s="650"/>
      <c r="E113" s="200">
        <v>500</v>
      </c>
      <c r="F113" s="100">
        <v>11</v>
      </c>
      <c r="G113" s="97">
        <f t="shared" si="11"/>
        <v>5500</v>
      </c>
      <c r="H113" s="625"/>
      <c r="I113" s="98" t="s">
        <v>716</v>
      </c>
      <c r="J113" s="98" t="str">
        <f>VLOOKUP(I113,Presupuesto!$B$11:$C$566,2,0)</f>
        <v>SERVICIOS DE IMPRENTA PUBLIC.Y REPRODUCCION</v>
      </c>
      <c r="K113" s="98" t="str">
        <f>$K$112</f>
        <v>Estudiantes y Graduados</v>
      </c>
      <c r="L113" s="98" t="s">
        <v>411</v>
      </c>
    </row>
    <row r="114" spans="3:12" x14ac:dyDescent="0.25">
      <c r="C114" s="99" t="s">
        <v>49</v>
      </c>
      <c r="D114" s="650"/>
      <c r="E114" s="200">
        <v>0</v>
      </c>
      <c r="F114" s="100">
        <v>150</v>
      </c>
      <c r="G114" s="97">
        <f t="shared" si="11"/>
        <v>0</v>
      </c>
      <c r="H114" s="161"/>
      <c r="I114" s="98" t="s">
        <v>791</v>
      </c>
      <c r="J114" s="98" t="str">
        <f>VLOOKUP(I114,Presupuesto!$B$11:$C$566,2,0)</f>
        <v>ALIMENTOS B EBIDAS PARA PERSONAS</v>
      </c>
      <c r="K114" s="98" t="str">
        <f t="shared" ref="K114:K121" si="12">$K$112</f>
        <v>Estudiantes y Graduados</v>
      </c>
      <c r="L114" s="98" t="s">
        <v>395</v>
      </c>
    </row>
    <row r="115" spans="3:12" x14ac:dyDescent="0.25">
      <c r="C115" s="99" t="s">
        <v>50</v>
      </c>
      <c r="D115" s="650"/>
      <c r="E115" s="151">
        <v>0</v>
      </c>
      <c r="F115" s="118">
        <v>10000</v>
      </c>
      <c r="G115" s="97">
        <f t="shared" si="11"/>
        <v>0</v>
      </c>
      <c r="H115" s="161"/>
      <c r="I115" s="322" t="s">
        <v>299</v>
      </c>
      <c r="J115" s="98" t="str">
        <f>VLOOKUP(I115,Presupuesto!$B$11:$C$566,2,0)</f>
        <v>PASAJES (26100-00)</v>
      </c>
      <c r="K115" s="98" t="str">
        <f t="shared" si="12"/>
        <v>Estudiantes y Graduados</v>
      </c>
      <c r="L115" s="98" t="s">
        <v>411</v>
      </c>
    </row>
    <row r="116" spans="3:12" x14ac:dyDescent="0.25">
      <c r="C116" s="99" t="s">
        <v>416</v>
      </c>
      <c r="D116" s="650"/>
      <c r="E116" s="151">
        <v>0</v>
      </c>
      <c r="F116" s="118">
        <v>250</v>
      </c>
      <c r="G116" s="97">
        <f t="shared" si="11"/>
        <v>0</v>
      </c>
      <c r="H116" s="161"/>
      <c r="I116" s="98" t="s">
        <v>820</v>
      </c>
      <c r="J116" s="98" t="str">
        <f>VLOOKUP(I116,Presupuesto!$B$11:$C$566,2,0)</f>
        <v>PRODUCTOS PAPEL Y CARTON</v>
      </c>
      <c r="K116" s="98" t="str">
        <f t="shared" si="12"/>
        <v>Estudiantes y Graduados</v>
      </c>
      <c r="L116" s="98" t="s">
        <v>411</v>
      </c>
    </row>
    <row r="117" spans="3:12" x14ac:dyDescent="0.25">
      <c r="C117" s="99" t="s">
        <v>51</v>
      </c>
      <c r="D117" s="650"/>
      <c r="E117" s="200">
        <v>10</v>
      </c>
      <c r="F117" s="100">
        <v>85</v>
      </c>
      <c r="G117" s="97">
        <f t="shared" si="11"/>
        <v>850</v>
      </c>
      <c r="H117" s="625"/>
      <c r="I117" s="98" t="s">
        <v>820</v>
      </c>
      <c r="J117" s="98" t="str">
        <f>VLOOKUP(I117,Presupuesto!$B$11:$C$566,2,0)</f>
        <v>PRODUCTOS PAPEL Y CARTON</v>
      </c>
      <c r="K117" s="98" t="str">
        <f t="shared" si="12"/>
        <v>Estudiantes y Graduados</v>
      </c>
      <c r="L117" s="98" t="s">
        <v>411</v>
      </c>
    </row>
    <row r="118" spans="3:12" x14ac:dyDescent="0.25">
      <c r="C118" s="99" t="s">
        <v>122</v>
      </c>
      <c r="D118" s="650"/>
      <c r="E118" s="200">
        <v>0</v>
      </c>
      <c r="F118" s="100">
        <v>36</v>
      </c>
      <c r="G118" s="97">
        <f t="shared" si="11"/>
        <v>0</v>
      </c>
      <c r="H118" s="161"/>
      <c r="I118" s="98" t="s">
        <v>941</v>
      </c>
      <c r="J118" s="98" t="str">
        <f>VLOOKUP(I118,Presupuesto!$B$11:$C$566,2,0)</f>
        <v>UTILES DE ESCRITORIO, OFICINA Y ENSE¥ANZA</v>
      </c>
      <c r="K118" s="98" t="str">
        <f t="shared" si="12"/>
        <v>Estudiantes y Graduados</v>
      </c>
      <c r="L118" s="98" t="s">
        <v>411</v>
      </c>
    </row>
    <row r="119" spans="3:12" x14ac:dyDescent="0.25">
      <c r="C119" s="99" t="s">
        <v>34</v>
      </c>
      <c r="D119" s="650"/>
      <c r="E119" s="200">
        <v>10</v>
      </c>
      <c r="F119" s="100">
        <v>80</v>
      </c>
      <c r="G119" s="97">
        <f t="shared" si="11"/>
        <v>800</v>
      </c>
      <c r="H119" s="625"/>
      <c r="I119" s="98" t="s">
        <v>941</v>
      </c>
      <c r="J119" s="98" t="str">
        <f>VLOOKUP(I119,Presupuesto!$B$11:$C$566,2,0)</f>
        <v>UTILES DE ESCRITORIO, OFICINA Y ENSE¥ANZA</v>
      </c>
      <c r="K119" s="98" t="str">
        <f t="shared" si="12"/>
        <v>Estudiantes y Graduados</v>
      </c>
      <c r="L119" s="98" t="s">
        <v>411</v>
      </c>
    </row>
    <row r="120" spans="3:12" x14ac:dyDescent="0.25">
      <c r="C120" s="109" t="s">
        <v>52</v>
      </c>
      <c r="D120" s="650"/>
      <c r="E120" s="212">
        <v>0</v>
      </c>
      <c r="F120" s="119">
        <v>25</v>
      </c>
      <c r="G120" s="97">
        <f t="shared" si="11"/>
        <v>0</v>
      </c>
      <c r="H120" s="161"/>
      <c r="I120" s="98" t="s">
        <v>941</v>
      </c>
      <c r="J120" s="98" t="str">
        <f>VLOOKUP(I120,Presupuesto!$B$11:$C$566,2,0)</f>
        <v>UTILES DE ESCRITORIO, OFICINA Y ENSE¥ANZA</v>
      </c>
      <c r="K120" s="98" t="str">
        <f t="shared" si="12"/>
        <v>Estudiantes y Graduados</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Estudiantes y Graduados</v>
      </c>
      <c r="L121" s="335" t="s">
        <v>411</v>
      </c>
    </row>
    <row r="123" spans="3:12" ht="15.75" thickBot="1" x14ac:dyDescent="0.3"/>
    <row r="124" spans="3:12" ht="15.75" thickBot="1" x14ac:dyDescent="0.3">
      <c r="C124" s="29" t="s">
        <v>43</v>
      </c>
      <c r="D124" s="30">
        <f>SUM(G131:G140)</f>
        <v>7150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8" t="s">
        <v>1797</v>
      </c>
      <c r="E127" s="93"/>
      <c r="F127" s="93"/>
      <c r="G127" s="93"/>
      <c r="H127" s="76"/>
      <c r="I127" s="76"/>
      <c r="J127" s="76"/>
      <c r="K127" s="112"/>
    </row>
    <row r="128" spans="3:12"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1 Promoción y servicio de atención al paciente con infecciones de transmisión VIH/SIDA.
2  Campañas para detección del VIH, a través de pruebas rápidas previa consejería pre y post-prueba.
3 Coordinación con los doctores para la realización de charlas educativas sobre VIH/SIDA a la comunidad universitaria.
4 Jornadas de capacitación al personal del Area de Salud en manejo de pacientes con VIH/SIDA por medio de la Secretaría de Salud.
5 Diseño y elaboración de material educativo.
6 Incorporación a las brigadas médicas para realizar pruebas rápidas de VIH/SIDA previa consejería. 
7 Coordinar con los grupos de Diversidad Sexual existentes en CU y CR.
8 Coordinación externa con el manejo de casos positivos y seguimiento de los mismos.
9 Organización y manejo de archivo confidencial de pacientes que solicitan la prueba de VIH.10 Apoyo psicológico personalizado de casos positivos.
11 Gestión con ONG para la obtención de pruebas rápidas de VIH, para Ferias de Salud y Laboratorio del Area de Salud.</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649">
        <v>85000</v>
      </c>
      <c r="E131" s="328"/>
      <c r="F131" s="115">
        <v>30000</v>
      </c>
      <c r="G131" s="329">
        <f t="shared" ref="G131:G139" si="13">E131*F131</f>
        <v>0</v>
      </c>
      <c r="H131" s="330"/>
      <c r="I131" s="116" t="s">
        <v>698</v>
      </c>
      <c r="J131" s="116" t="str">
        <f>VLOOKUP(I131,Presupuesto!$B$11:$C$566,2,0)</f>
        <v>SERVICIOS DE CAPACITACION.</v>
      </c>
      <c r="K131" s="331" t="s">
        <v>1359</v>
      </c>
      <c r="L131" s="116" t="s">
        <v>393</v>
      </c>
    </row>
    <row r="132" spans="3:12" x14ac:dyDescent="0.25">
      <c r="C132" s="99" t="s">
        <v>48</v>
      </c>
      <c r="D132" s="650"/>
      <c r="E132" s="200">
        <v>500</v>
      </c>
      <c r="F132" s="100">
        <v>11</v>
      </c>
      <c r="G132" s="97">
        <f t="shared" si="13"/>
        <v>5500</v>
      </c>
      <c r="H132" s="625"/>
      <c r="I132" s="98" t="s">
        <v>716</v>
      </c>
      <c r="J132" s="98" t="str">
        <f>VLOOKUP(I132,Presupuesto!$B$11:$C$566,2,0)</f>
        <v>SERVICIOS DE IMPRENTA PUBLIC.Y REPRODUCCION</v>
      </c>
      <c r="K132" s="98" t="str">
        <f>$K$131</f>
        <v>Estudiantes y Graduados</v>
      </c>
      <c r="L132" s="98" t="s">
        <v>411</v>
      </c>
    </row>
    <row r="133" spans="3:12" x14ac:dyDescent="0.25">
      <c r="C133" s="99" t="s">
        <v>49</v>
      </c>
      <c r="D133" s="650"/>
      <c r="E133" s="200">
        <v>0</v>
      </c>
      <c r="F133" s="100">
        <v>150</v>
      </c>
      <c r="G133" s="97">
        <f t="shared" si="13"/>
        <v>0</v>
      </c>
      <c r="H133" s="161"/>
      <c r="I133" s="98" t="s">
        <v>791</v>
      </c>
      <c r="J133" s="98" t="str">
        <f>VLOOKUP(I133,Presupuesto!$B$11:$C$566,2,0)</f>
        <v>ALIMENTOS B EBIDAS PARA PERSONAS</v>
      </c>
      <c r="K133" s="98" t="str">
        <f t="shared" ref="K133:K140" si="14">$K$131</f>
        <v>Estudiantes y Graduados</v>
      </c>
      <c r="L133" s="98" t="s">
        <v>395</v>
      </c>
    </row>
    <row r="134" spans="3:12" x14ac:dyDescent="0.25">
      <c r="C134" s="99" t="s">
        <v>50</v>
      </c>
      <c r="D134" s="650"/>
      <c r="E134" s="151">
        <v>0</v>
      </c>
      <c r="F134" s="118">
        <v>10000</v>
      </c>
      <c r="G134" s="97">
        <f t="shared" si="13"/>
        <v>0</v>
      </c>
      <c r="H134" s="161"/>
      <c r="I134" s="322" t="s">
        <v>299</v>
      </c>
      <c r="J134" s="98" t="str">
        <f>VLOOKUP(I134,Presupuesto!$B$11:$C$566,2,0)</f>
        <v>PASAJES (26100-00)</v>
      </c>
      <c r="K134" s="98" t="str">
        <f t="shared" si="14"/>
        <v>Estudiantes y Graduados</v>
      </c>
      <c r="L134" s="98" t="s">
        <v>411</v>
      </c>
    </row>
    <row r="135" spans="3:12" x14ac:dyDescent="0.25">
      <c r="C135" s="99" t="s">
        <v>416</v>
      </c>
      <c r="D135" s="650"/>
      <c r="E135" s="151">
        <v>0</v>
      </c>
      <c r="F135" s="118">
        <v>250</v>
      </c>
      <c r="G135" s="97">
        <f t="shared" si="13"/>
        <v>0</v>
      </c>
      <c r="H135" s="161"/>
      <c r="I135" s="98" t="s">
        <v>820</v>
      </c>
      <c r="J135" s="98" t="str">
        <f>VLOOKUP(I135,Presupuesto!$B$11:$C$566,2,0)</f>
        <v>PRODUCTOS PAPEL Y CARTON</v>
      </c>
      <c r="K135" s="98" t="str">
        <f t="shared" si="14"/>
        <v>Estudiantes y Graduados</v>
      </c>
      <c r="L135" s="98" t="s">
        <v>411</v>
      </c>
    </row>
    <row r="136" spans="3:12" x14ac:dyDescent="0.25">
      <c r="C136" s="99" t="s">
        <v>51</v>
      </c>
      <c r="D136" s="650"/>
      <c r="E136" s="200">
        <v>10</v>
      </c>
      <c r="F136" s="100">
        <v>85</v>
      </c>
      <c r="G136" s="97">
        <f t="shared" si="13"/>
        <v>850</v>
      </c>
      <c r="H136" s="625"/>
      <c r="I136" s="98" t="s">
        <v>820</v>
      </c>
      <c r="J136" s="98" t="str">
        <f>VLOOKUP(I136,Presupuesto!$B$11:$C$566,2,0)</f>
        <v>PRODUCTOS PAPEL Y CARTON</v>
      </c>
      <c r="K136" s="98" t="str">
        <f t="shared" si="14"/>
        <v>Estudiantes y Graduados</v>
      </c>
      <c r="L136" s="98" t="s">
        <v>411</v>
      </c>
    </row>
    <row r="137" spans="3:12" x14ac:dyDescent="0.25">
      <c r="C137" s="99" t="s">
        <v>122</v>
      </c>
      <c r="D137" s="650"/>
      <c r="E137" s="200">
        <v>0</v>
      </c>
      <c r="F137" s="100">
        <v>36</v>
      </c>
      <c r="G137" s="97">
        <f t="shared" si="13"/>
        <v>0</v>
      </c>
      <c r="H137" s="161"/>
      <c r="I137" s="98" t="s">
        <v>941</v>
      </c>
      <c r="J137" s="98" t="str">
        <f>VLOOKUP(I137,Presupuesto!$B$11:$C$566,2,0)</f>
        <v>UTILES DE ESCRITORIO, OFICINA Y ENSE¥ANZA</v>
      </c>
      <c r="K137" s="98" t="str">
        <f t="shared" si="14"/>
        <v>Estudiantes y Graduados</v>
      </c>
      <c r="L137" s="98" t="s">
        <v>411</v>
      </c>
    </row>
    <row r="138" spans="3:12" x14ac:dyDescent="0.25">
      <c r="C138" s="99" t="s">
        <v>34</v>
      </c>
      <c r="D138" s="650"/>
      <c r="E138" s="200">
        <v>10</v>
      </c>
      <c r="F138" s="100">
        <v>80</v>
      </c>
      <c r="G138" s="97">
        <f t="shared" si="13"/>
        <v>800</v>
      </c>
      <c r="H138" s="625"/>
      <c r="I138" s="98" t="s">
        <v>941</v>
      </c>
      <c r="J138" s="98" t="str">
        <f>VLOOKUP(I138,Presupuesto!$B$11:$C$566,2,0)</f>
        <v>UTILES DE ESCRITORIO, OFICINA Y ENSE¥ANZA</v>
      </c>
      <c r="K138" s="98" t="str">
        <f t="shared" si="14"/>
        <v>Estudiantes y Graduados</v>
      </c>
      <c r="L138" s="98" t="s">
        <v>411</v>
      </c>
    </row>
    <row r="139" spans="3:12" x14ac:dyDescent="0.25">
      <c r="C139" s="109" t="s">
        <v>52</v>
      </c>
      <c r="D139" s="650"/>
      <c r="E139" s="212">
        <v>0</v>
      </c>
      <c r="F139" s="119">
        <v>25</v>
      </c>
      <c r="G139" s="97">
        <f t="shared" si="13"/>
        <v>0</v>
      </c>
      <c r="H139" s="161"/>
      <c r="I139" s="98" t="s">
        <v>941</v>
      </c>
      <c r="J139" s="98" t="str">
        <f>VLOOKUP(I139,Presupuesto!$B$11:$C$566,2,0)</f>
        <v>UTILES DE ESCRITORIO, OFICINA Y ENSE¥ANZA</v>
      </c>
      <c r="K139" s="98" t="str">
        <f t="shared" si="14"/>
        <v>Estudiantes y Graduados</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Estudiantes y Graduados</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6260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8" t="s">
        <v>1798</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1 Mediante la gestión de un espacio físico adecuado para la atención de los pacientes.
2 Informar a la comunidad universitaria sobre la existencia de la clínica Anti-tabaco y Farmacodependencia.
3 Detectar a las personas con problemas de consumo de drogas en la consulta general del Área de salud, en las ferias de la salud, o en otras actividades, para ser remitidos a la clínica Anti-tabaco y Fármaco-dependencia.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649">
        <v>85000</v>
      </c>
      <c r="E150" s="328"/>
      <c r="F150" s="115">
        <v>30000</v>
      </c>
      <c r="G150" s="329">
        <f t="shared" ref="G150:G158" si="15">E150*F150</f>
        <v>0</v>
      </c>
      <c r="H150" s="330"/>
      <c r="I150" s="116" t="s">
        <v>698</v>
      </c>
      <c r="J150" s="116" t="str">
        <f>VLOOKUP(I150,Presupuesto!$B$11:$C$566,2,0)</f>
        <v>SERVICIOS DE CAPACITACION.</v>
      </c>
      <c r="K150" s="331" t="s">
        <v>1359</v>
      </c>
      <c r="L150" s="116" t="s">
        <v>393</v>
      </c>
    </row>
    <row r="151" spans="3:12" x14ac:dyDescent="0.25">
      <c r="C151" s="99" t="s">
        <v>48</v>
      </c>
      <c r="D151" s="650"/>
      <c r="E151" s="200">
        <v>500</v>
      </c>
      <c r="F151" s="100">
        <v>11</v>
      </c>
      <c r="G151" s="97">
        <f t="shared" si="15"/>
        <v>5500</v>
      </c>
      <c r="H151" s="625"/>
      <c r="I151" s="98" t="s">
        <v>716</v>
      </c>
      <c r="J151" s="98" t="str">
        <f>VLOOKUP(I151,Presupuesto!$B$11:$C$566,2,0)</f>
        <v>SERVICIOS DE IMPRENTA PUBLIC.Y REPRODUCCION</v>
      </c>
      <c r="K151" s="98" t="str">
        <f>$K$150</f>
        <v>Estudiantes y Graduados</v>
      </c>
      <c r="L151" s="98" t="s">
        <v>411</v>
      </c>
    </row>
    <row r="152" spans="3:12" x14ac:dyDescent="0.25">
      <c r="C152" s="99" t="s">
        <v>49</v>
      </c>
      <c r="D152" s="650"/>
      <c r="E152" s="200">
        <v>0</v>
      </c>
      <c r="F152" s="100">
        <v>150</v>
      </c>
      <c r="G152" s="97">
        <f t="shared" si="15"/>
        <v>0</v>
      </c>
      <c r="H152" s="161"/>
      <c r="I152" s="98" t="s">
        <v>791</v>
      </c>
      <c r="J152" s="98" t="str">
        <f>VLOOKUP(I152,Presupuesto!$B$11:$C$566,2,0)</f>
        <v>ALIMENTOS B EBIDAS PARA PERSONAS</v>
      </c>
      <c r="K152" s="98" t="str">
        <f t="shared" ref="K152:K159" si="16">$K$150</f>
        <v>Estudiantes y Graduados</v>
      </c>
      <c r="L152" s="98" t="s">
        <v>395</v>
      </c>
    </row>
    <row r="153" spans="3:12" x14ac:dyDescent="0.25">
      <c r="C153" s="99" t="s">
        <v>50</v>
      </c>
      <c r="D153" s="650"/>
      <c r="E153" s="151">
        <v>0</v>
      </c>
      <c r="F153" s="118">
        <v>10000</v>
      </c>
      <c r="G153" s="97">
        <f t="shared" si="15"/>
        <v>0</v>
      </c>
      <c r="H153" s="161"/>
      <c r="I153" s="322" t="s">
        <v>299</v>
      </c>
      <c r="J153" s="98" t="str">
        <f>VLOOKUP(I153,Presupuesto!$B$11:$C$566,2,0)</f>
        <v>PASAJES (26100-00)</v>
      </c>
      <c r="K153" s="98" t="str">
        <f t="shared" si="16"/>
        <v>Estudiantes y Graduados</v>
      </c>
      <c r="L153" s="98" t="s">
        <v>411</v>
      </c>
    </row>
    <row r="154" spans="3:12" x14ac:dyDescent="0.25">
      <c r="C154" s="99" t="s">
        <v>416</v>
      </c>
      <c r="D154" s="650"/>
      <c r="E154" s="151">
        <v>0</v>
      </c>
      <c r="F154" s="118">
        <v>250</v>
      </c>
      <c r="G154" s="97">
        <f t="shared" si="15"/>
        <v>0</v>
      </c>
      <c r="H154" s="161"/>
      <c r="I154" s="98" t="s">
        <v>820</v>
      </c>
      <c r="J154" s="98" t="str">
        <f>VLOOKUP(I154,Presupuesto!$B$11:$C$566,2,0)</f>
        <v>PRODUCTOS PAPEL Y CARTON</v>
      </c>
      <c r="K154" s="98" t="str">
        <f t="shared" si="16"/>
        <v>Estudiantes y Graduados</v>
      </c>
      <c r="L154" s="98" t="s">
        <v>411</v>
      </c>
    </row>
    <row r="155" spans="3:12" x14ac:dyDescent="0.25">
      <c r="C155" s="99" t="s">
        <v>51</v>
      </c>
      <c r="D155" s="650"/>
      <c r="E155" s="200">
        <v>0</v>
      </c>
      <c r="F155" s="100">
        <v>85</v>
      </c>
      <c r="G155" s="97">
        <f t="shared" si="15"/>
        <v>0</v>
      </c>
      <c r="H155" s="161"/>
      <c r="I155" s="98" t="s">
        <v>820</v>
      </c>
      <c r="J155" s="98" t="str">
        <f>VLOOKUP(I155,Presupuesto!$B$11:$C$566,2,0)</f>
        <v>PRODUCTOS PAPEL Y CARTON</v>
      </c>
      <c r="K155" s="98" t="str">
        <f t="shared" si="16"/>
        <v>Estudiantes y Graduados</v>
      </c>
      <c r="L155" s="98" t="s">
        <v>411</v>
      </c>
    </row>
    <row r="156" spans="3:12" x14ac:dyDescent="0.25">
      <c r="C156" s="99" t="s">
        <v>122</v>
      </c>
      <c r="D156" s="650"/>
      <c r="E156" s="200">
        <v>10</v>
      </c>
      <c r="F156" s="100">
        <v>36</v>
      </c>
      <c r="G156" s="97">
        <f t="shared" si="15"/>
        <v>360</v>
      </c>
      <c r="H156" s="625"/>
      <c r="I156" s="98" t="s">
        <v>941</v>
      </c>
      <c r="J156" s="98" t="str">
        <f>VLOOKUP(I156,Presupuesto!$B$11:$C$566,2,0)</f>
        <v>UTILES DE ESCRITORIO, OFICINA Y ENSE¥ANZA</v>
      </c>
      <c r="K156" s="98" t="str">
        <f t="shared" si="16"/>
        <v>Estudiantes y Graduados</v>
      </c>
      <c r="L156" s="98" t="s">
        <v>411</v>
      </c>
    </row>
    <row r="157" spans="3:12" x14ac:dyDescent="0.25">
      <c r="C157" s="99" t="s">
        <v>34</v>
      </c>
      <c r="D157" s="650"/>
      <c r="E157" s="200">
        <v>5</v>
      </c>
      <c r="F157" s="100">
        <v>80</v>
      </c>
      <c r="G157" s="97">
        <f t="shared" si="15"/>
        <v>400</v>
      </c>
      <c r="H157" s="625"/>
      <c r="I157" s="98" t="s">
        <v>941</v>
      </c>
      <c r="J157" s="98" t="str">
        <f>VLOOKUP(I157,Presupuesto!$B$11:$C$566,2,0)</f>
        <v>UTILES DE ESCRITORIO, OFICINA Y ENSE¥ANZA</v>
      </c>
      <c r="K157" s="98" t="str">
        <f t="shared" si="16"/>
        <v>Estudiantes y Graduados</v>
      </c>
      <c r="L157" s="98" t="s">
        <v>411</v>
      </c>
    </row>
    <row r="158" spans="3:12" x14ac:dyDescent="0.25">
      <c r="C158" s="109" t="s">
        <v>52</v>
      </c>
      <c r="D158" s="650"/>
      <c r="E158" s="212">
        <v>0</v>
      </c>
      <c r="F158" s="119">
        <v>25</v>
      </c>
      <c r="G158" s="97">
        <f t="shared" si="15"/>
        <v>0</v>
      </c>
      <c r="H158" s="161"/>
      <c r="I158" s="98" t="s">
        <v>941</v>
      </c>
      <c r="J158" s="98" t="str">
        <f>VLOOKUP(I158,Presupuesto!$B$11:$C$566,2,0)</f>
        <v>UTILES DE ESCRITORIO, OFICINA Y ENSE¥ANZA</v>
      </c>
      <c r="K158" s="98" t="str">
        <f t="shared" si="16"/>
        <v>Estudiantes y Graduados</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Estudiantes y Graduados</v>
      </c>
      <c r="L159" s="335" t="s">
        <v>411</v>
      </c>
    </row>
    <row r="161" spans="3:12" ht="15.75" thickBot="1" x14ac:dyDescent="0.3"/>
    <row r="162" spans="3:12" ht="15.75" thickBot="1" x14ac:dyDescent="0.3">
      <c r="C162" s="29" t="s">
        <v>43</v>
      </c>
      <c r="D162" s="30">
        <f>SUM(G169:G179)</f>
        <v>333762</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8" t="s">
        <v>2306</v>
      </c>
      <c r="E165" s="93"/>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1. Reuniones de trabajo del personal tecnico de cada programa para la implementacion del Reglamento, 2. Jornadas de socializacion con los enlaces de los Centros Regionales, 3. Socializacion con la comunidad universitaria.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s="464" customFormat="1" ht="15.75" thickBot="1" x14ac:dyDescent="0.3">
      <c r="C169" s="327" t="s">
        <v>2123</v>
      </c>
      <c r="D169" s="649">
        <v>92</v>
      </c>
      <c r="E169" s="328">
        <v>0</v>
      </c>
      <c r="F169" s="115">
        <v>30000</v>
      </c>
      <c r="G169" s="329">
        <f t="shared" ref="G169:G177" si="17">E169*F169</f>
        <v>0</v>
      </c>
      <c r="H169" s="330" t="s">
        <v>128</v>
      </c>
      <c r="I169" s="116" t="s">
        <v>698</v>
      </c>
      <c r="J169" s="116" t="str">
        <f>VLOOKUP(I169,Presupuesto!$B$11:$C$566,2,0)</f>
        <v>SERVICIOS DE CAPACITACION.</v>
      </c>
      <c r="K169" s="331" t="s">
        <v>1359</v>
      </c>
      <c r="L169" s="116" t="s">
        <v>393</v>
      </c>
    </row>
    <row r="170" spans="3:12" s="464" customFormat="1" ht="15.75" thickBot="1" x14ac:dyDescent="0.3">
      <c r="C170" s="99" t="s">
        <v>48</v>
      </c>
      <c r="D170" s="650"/>
      <c r="E170" s="200">
        <f>D169</f>
        <v>92</v>
      </c>
      <c r="F170" s="100">
        <v>100</v>
      </c>
      <c r="G170" s="97">
        <f t="shared" si="17"/>
        <v>9200</v>
      </c>
      <c r="H170" s="330" t="s">
        <v>128</v>
      </c>
      <c r="I170" s="98" t="s">
        <v>716</v>
      </c>
      <c r="J170" s="98" t="str">
        <f>VLOOKUP(I170,Presupuesto!$B$11:$C$566,2,0)</f>
        <v>SERVICIOS DE IMPRENTA PUBLIC.Y REPRODUCCION</v>
      </c>
      <c r="K170" s="98" t="s">
        <v>1359</v>
      </c>
      <c r="L170" s="98" t="s">
        <v>411</v>
      </c>
    </row>
    <row r="171" spans="3:12" s="464" customFormat="1" ht="15.75" thickBot="1" x14ac:dyDescent="0.3">
      <c r="C171" s="99" t="s">
        <v>49</v>
      </c>
      <c r="D171" s="650"/>
      <c r="E171" s="200">
        <f>D169</f>
        <v>92</v>
      </c>
      <c r="F171" s="100">
        <v>250</v>
      </c>
      <c r="G171" s="97">
        <f t="shared" si="17"/>
        <v>23000</v>
      </c>
      <c r="H171" s="330" t="s">
        <v>128</v>
      </c>
      <c r="I171" s="98" t="s">
        <v>791</v>
      </c>
      <c r="J171" s="98" t="str">
        <f>VLOOKUP(I171,Presupuesto!$B$11:$C$566,2,0)</f>
        <v>ALIMENTOS B EBIDAS PARA PERSONAS</v>
      </c>
      <c r="K171" s="98" t="s">
        <v>1359</v>
      </c>
      <c r="L171" s="98" t="s">
        <v>395</v>
      </c>
    </row>
    <row r="172" spans="3:12" s="464" customFormat="1" ht="15.75" thickBot="1" x14ac:dyDescent="0.3">
      <c r="C172" s="99" t="s">
        <v>50</v>
      </c>
      <c r="D172" s="650"/>
      <c r="E172" s="151">
        <v>0</v>
      </c>
      <c r="F172" s="118">
        <v>10000</v>
      </c>
      <c r="G172" s="97">
        <f t="shared" si="17"/>
        <v>0</v>
      </c>
      <c r="H172" s="330" t="s">
        <v>128</v>
      </c>
      <c r="I172" s="322" t="s">
        <v>299</v>
      </c>
      <c r="J172" s="98" t="str">
        <f>VLOOKUP(I172,Presupuesto!$B$11:$C$566,2,0)</f>
        <v>PASAJES (26100-00)</v>
      </c>
      <c r="K172" s="98" t="s">
        <v>1359</v>
      </c>
      <c r="L172" s="98" t="s">
        <v>411</v>
      </c>
    </row>
    <row r="173" spans="3:12" s="464" customFormat="1" ht="15.75" thickBot="1" x14ac:dyDescent="0.3">
      <c r="C173" s="99" t="s">
        <v>416</v>
      </c>
      <c r="D173" s="650"/>
      <c r="E173" s="151">
        <v>92</v>
      </c>
      <c r="F173" s="118">
        <v>250</v>
      </c>
      <c r="G173" s="97">
        <f t="shared" si="17"/>
        <v>23000</v>
      </c>
      <c r="H173" s="330" t="s">
        <v>128</v>
      </c>
      <c r="I173" s="98" t="s">
        <v>820</v>
      </c>
      <c r="J173" s="98" t="str">
        <f>VLOOKUP(I173,Presupuesto!$B$11:$C$566,2,0)</f>
        <v>PRODUCTOS PAPEL Y CARTON</v>
      </c>
      <c r="K173" s="98" t="s">
        <v>1359</v>
      </c>
      <c r="L173" s="98" t="s">
        <v>411</v>
      </c>
    </row>
    <row r="174" spans="3:12" s="464" customFormat="1" ht="15.75" thickBot="1" x14ac:dyDescent="0.3">
      <c r="C174" s="99" t="s">
        <v>51</v>
      </c>
      <c r="D174" s="650"/>
      <c r="E174" s="200">
        <v>10</v>
      </c>
      <c r="F174" s="100">
        <v>85</v>
      </c>
      <c r="G174" s="97">
        <f t="shared" si="17"/>
        <v>850</v>
      </c>
      <c r="H174" s="330" t="s">
        <v>128</v>
      </c>
      <c r="I174" s="98" t="s">
        <v>820</v>
      </c>
      <c r="J174" s="98" t="str">
        <f>VLOOKUP(I174,Presupuesto!$B$11:$C$566,2,0)</f>
        <v>PRODUCTOS PAPEL Y CARTON</v>
      </c>
      <c r="K174" s="98" t="s">
        <v>1359</v>
      </c>
      <c r="L174" s="98" t="s">
        <v>411</v>
      </c>
    </row>
    <row r="175" spans="3:12" s="464" customFormat="1" ht="15.75" thickBot="1" x14ac:dyDescent="0.3">
      <c r="C175" s="99" t="s">
        <v>122</v>
      </c>
      <c r="D175" s="650"/>
      <c r="E175" s="200">
        <v>12</v>
      </c>
      <c r="F175" s="100">
        <v>36</v>
      </c>
      <c r="G175" s="97">
        <f t="shared" si="17"/>
        <v>432</v>
      </c>
      <c r="H175" s="330" t="s">
        <v>128</v>
      </c>
      <c r="I175" s="98" t="s">
        <v>941</v>
      </c>
      <c r="J175" s="98" t="str">
        <f>VLOOKUP(I175,Presupuesto!$B$11:$C$566,2,0)</f>
        <v>UTILES DE ESCRITORIO, OFICINA Y ENSE¥ANZA</v>
      </c>
      <c r="K175" s="98" t="s">
        <v>1359</v>
      </c>
      <c r="L175" s="98" t="s">
        <v>411</v>
      </c>
    </row>
    <row r="176" spans="3:12" s="464" customFormat="1" ht="15.75" thickBot="1" x14ac:dyDescent="0.3">
      <c r="C176" s="99" t="s">
        <v>34</v>
      </c>
      <c r="D176" s="650"/>
      <c r="E176" s="200">
        <v>16</v>
      </c>
      <c r="F176" s="100">
        <v>80</v>
      </c>
      <c r="G176" s="97">
        <f t="shared" si="17"/>
        <v>1280</v>
      </c>
      <c r="H176" s="330" t="s">
        <v>128</v>
      </c>
      <c r="I176" s="98" t="s">
        <v>941</v>
      </c>
      <c r="J176" s="98" t="str">
        <f>VLOOKUP(I176,Presupuesto!$B$11:$C$566,2,0)</f>
        <v>UTILES DE ESCRITORIO, OFICINA Y ENSE¥ANZA</v>
      </c>
      <c r="K176" s="98" t="s">
        <v>1359</v>
      </c>
      <c r="L176" s="98" t="s">
        <v>411</v>
      </c>
    </row>
    <row r="177" spans="3:12" s="464" customFormat="1" ht="15.75" thickBot="1" x14ac:dyDescent="0.3">
      <c r="C177" s="109" t="s">
        <v>52</v>
      </c>
      <c r="D177" s="651"/>
      <c r="E177" s="212">
        <v>0</v>
      </c>
      <c r="F177" s="119">
        <v>25</v>
      </c>
      <c r="G177" s="97">
        <f t="shared" si="17"/>
        <v>0</v>
      </c>
      <c r="H177" s="330" t="s">
        <v>128</v>
      </c>
      <c r="I177" s="98" t="s">
        <v>941</v>
      </c>
      <c r="J177" s="98" t="str">
        <f>VLOOKUP(I177,Presupuesto!$B$11:$C$566,2,0)</f>
        <v>UTILES DE ESCRITORIO, OFICINA Y ENSE¥ANZA</v>
      </c>
      <c r="K177" s="98" t="s">
        <v>1359</v>
      </c>
      <c r="L177" s="98" t="s">
        <v>411</v>
      </c>
    </row>
    <row r="178" spans="3:12" s="464" customFormat="1" x14ac:dyDescent="0.25">
      <c r="C178" s="585" t="s">
        <v>427</v>
      </c>
      <c r="D178" s="586">
        <v>20</v>
      </c>
      <c r="E178" s="587">
        <v>2.5</v>
      </c>
      <c r="F178" s="100">
        <f>HLOOKUP(C178,$AH$2:$BU$3,2,0)</f>
        <v>2000</v>
      </c>
      <c r="G178" s="117">
        <f>D178*E178*F178</f>
        <v>100000</v>
      </c>
      <c r="H178" s="330" t="s">
        <v>128</v>
      </c>
      <c r="I178" s="322" t="s">
        <v>760</v>
      </c>
      <c r="J178" s="588" t="str">
        <f>VLOOKUP(I178,Presupuesto!$B$11:$C$566,2,0)</f>
        <v>VIATICOS NACIONALES</v>
      </c>
      <c r="K178" s="98" t="s">
        <v>1359</v>
      </c>
      <c r="L178" s="98" t="s">
        <v>411</v>
      </c>
    </row>
    <row r="179" spans="3:12" s="464" customFormat="1" ht="15.75" thickBot="1" x14ac:dyDescent="0.3">
      <c r="C179" s="580" t="s">
        <v>427</v>
      </c>
      <c r="D179" s="217">
        <v>32</v>
      </c>
      <c r="E179" s="581">
        <v>2.75</v>
      </c>
      <c r="F179" s="582">
        <f>HLOOKUP(C179,$AH$2:$BU$3,2,0)</f>
        <v>2000</v>
      </c>
      <c r="G179" s="583">
        <f>D179*E179*F179</f>
        <v>176000</v>
      </c>
      <c r="H179" s="161" t="s">
        <v>128</v>
      </c>
      <c r="I179" s="334" t="s">
        <v>760</v>
      </c>
      <c r="J179" s="584" t="str">
        <f>VLOOKUP(I179,Presupuesto!$B$11:$C$566,2,0)</f>
        <v>VIATICOS NACIONALES</v>
      </c>
      <c r="K179" s="98" t="s">
        <v>1359</v>
      </c>
      <c r="L179" s="335" t="s">
        <v>411</v>
      </c>
    </row>
    <row r="180" spans="3:12" ht="15.75" thickBot="1" x14ac:dyDescent="0.3"/>
    <row r="181" spans="3:12" ht="15.75" thickBot="1" x14ac:dyDescent="0.3">
      <c r="C181" s="29" t="s">
        <v>43</v>
      </c>
      <c r="D181" s="30">
        <f>SUM(G188:G197)</f>
        <v>92010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8" t="s">
        <v>2086</v>
      </c>
      <c r="E184" s="93"/>
      <c r="F184" s="93"/>
      <c r="G184" s="93"/>
      <c r="H184" s="76"/>
      <c r="I184" s="76"/>
      <c r="J184" s="76"/>
      <c r="K184" s="112"/>
    </row>
    <row r="185" spans="3:12" ht="18.75" x14ac:dyDescent="0.2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 xml:space="preserve">Proceso de inscripción. Promoción de las jornadas. </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ht="15.75" thickBot="1" x14ac:dyDescent="0.3">
      <c r="C188" s="327" t="s">
        <v>47</v>
      </c>
      <c r="D188" s="649">
        <v>120</v>
      </c>
      <c r="E188" s="328">
        <v>0</v>
      </c>
      <c r="F188" s="115">
        <v>30000</v>
      </c>
      <c r="G188" s="329">
        <f t="shared" ref="G188:G196" si="18">E188*F188</f>
        <v>0</v>
      </c>
      <c r="H188" s="330" t="s">
        <v>1698</v>
      </c>
      <c r="I188" s="116" t="s">
        <v>698</v>
      </c>
      <c r="J188" s="116" t="str">
        <f>VLOOKUP(I188,Presupuesto!$B$11:$C$566,2,0)</f>
        <v>SERVICIOS DE CAPACITACION.</v>
      </c>
      <c r="K188" s="331" t="s">
        <v>1513</v>
      </c>
      <c r="L188" s="116" t="s">
        <v>393</v>
      </c>
    </row>
    <row r="189" spans="3:12" ht="15.75" thickBot="1" x14ac:dyDescent="0.3">
      <c r="C189" s="99" t="s">
        <v>48</v>
      </c>
      <c r="D189" s="650"/>
      <c r="E189" s="200">
        <v>240</v>
      </c>
      <c r="F189" s="100">
        <v>50</v>
      </c>
      <c r="G189" s="97">
        <f t="shared" si="18"/>
        <v>12000</v>
      </c>
      <c r="H189" s="330" t="s">
        <v>1698</v>
      </c>
      <c r="I189" s="98" t="s">
        <v>716</v>
      </c>
      <c r="J189" s="98" t="str">
        <f>VLOOKUP(I189,Presupuesto!$B$11:$C$566,2,0)</f>
        <v>SERVICIOS DE IMPRENTA PUBLIC.Y REPRODUCCION</v>
      </c>
      <c r="K189" s="98" t="str">
        <f>$K$188</f>
        <v>Gestión Tecnologías de Información y Comunicación</v>
      </c>
      <c r="L189" s="98" t="s">
        <v>411</v>
      </c>
    </row>
    <row r="190" spans="3:12" ht="15.75" thickBot="1" x14ac:dyDescent="0.3">
      <c r="C190" s="99" t="s">
        <v>49</v>
      </c>
      <c r="D190" s="650"/>
      <c r="E190" s="200">
        <f>D188</f>
        <v>120</v>
      </c>
      <c r="F190" s="100">
        <v>150</v>
      </c>
      <c r="G190" s="97">
        <f t="shared" si="18"/>
        <v>18000</v>
      </c>
      <c r="H190" s="330" t="s">
        <v>1698</v>
      </c>
      <c r="I190" s="98" t="s">
        <v>791</v>
      </c>
      <c r="J190" s="98" t="str">
        <f>VLOOKUP(I190,Presupuesto!$B$11:$C$566,2,0)</f>
        <v>ALIMENTOS B EBIDAS PARA PERSONAS</v>
      </c>
      <c r="K190" s="98" t="str">
        <f t="shared" ref="K190:K197" si="19">$K$188</f>
        <v>Gestión Tecnologías de Información y Comunicación</v>
      </c>
      <c r="L190" s="98" t="s">
        <v>395</v>
      </c>
    </row>
    <row r="191" spans="3:12" ht="15.75" thickBot="1" x14ac:dyDescent="0.3">
      <c r="C191" s="99" t="s">
        <v>50</v>
      </c>
      <c r="D191" s="650"/>
      <c r="E191" s="151">
        <v>0</v>
      </c>
      <c r="F191" s="118">
        <v>10000</v>
      </c>
      <c r="G191" s="97">
        <f t="shared" si="18"/>
        <v>0</v>
      </c>
      <c r="H191" s="330" t="s">
        <v>1698</v>
      </c>
      <c r="I191" s="322" t="s">
        <v>299</v>
      </c>
      <c r="J191" s="98" t="str">
        <f>VLOOKUP(I191,Presupuesto!$B$11:$C$566,2,0)</f>
        <v>PASAJES (26100-00)</v>
      </c>
      <c r="K191" s="98" t="str">
        <f t="shared" si="19"/>
        <v>Gestión Tecnologías de Información y Comunicación</v>
      </c>
      <c r="L191" s="98" t="s">
        <v>411</v>
      </c>
    </row>
    <row r="192" spans="3:12" ht="15.75" thickBot="1" x14ac:dyDescent="0.3">
      <c r="C192" s="99" t="s">
        <v>416</v>
      </c>
      <c r="D192" s="650"/>
      <c r="E192" s="151">
        <v>240</v>
      </c>
      <c r="F192" s="118">
        <v>250</v>
      </c>
      <c r="G192" s="97">
        <f t="shared" si="18"/>
        <v>60000</v>
      </c>
      <c r="H192" s="330" t="s">
        <v>1698</v>
      </c>
      <c r="I192" s="98" t="s">
        <v>820</v>
      </c>
      <c r="J192" s="98" t="str">
        <f>VLOOKUP(I192,Presupuesto!$B$11:$C$566,2,0)</f>
        <v>PRODUCTOS PAPEL Y CARTON</v>
      </c>
      <c r="K192" s="98" t="str">
        <f t="shared" si="19"/>
        <v>Gestión Tecnologías de Información y Comunicación</v>
      </c>
      <c r="L192" s="98" t="s">
        <v>411</v>
      </c>
    </row>
    <row r="193" spans="3:12" ht="15.75" thickBot="1" x14ac:dyDescent="0.3">
      <c r="C193" s="99" t="s">
        <v>51</v>
      </c>
      <c r="D193" s="650"/>
      <c r="E193" s="200">
        <v>10</v>
      </c>
      <c r="F193" s="100">
        <v>85</v>
      </c>
      <c r="G193" s="97">
        <f t="shared" si="18"/>
        <v>850</v>
      </c>
      <c r="H193" s="330" t="s">
        <v>1698</v>
      </c>
      <c r="I193" s="98" t="s">
        <v>820</v>
      </c>
      <c r="J193" s="98" t="str">
        <f>VLOOKUP(I193,Presupuesto!$B$11:$C$566,2,0)</f>
        <v>PRODUCTOS PAPEL Y CARTON</v>
      </c>
      <c r="K193" s="98" t="str">
        <f t="shared" si="19"/>
        <v>Gestión Tecnologías de Información y Comunicación</v>
      </c>
      <c r="L193" s="98" t="s">
        <v>411</v>
      </c>
    </row>
    <row r="194" spans="3:12" ht="15.75" thickBot="1" x14ac:dyDescent="0.3">
      <c r="C194" s="99" t="s">
        <v>122</v>
      </c>
      <c r="D194" s="650"/>
      <c r="E194" s="200">
        <f>D188/12</f>
        <v>10</v>
      </c>
      <c r="F194" s="100">
        <v>36</v>
      </c>
      <c r="G194" s="97">
        <f t="shared" si="18"/>
        <v>360</v>
      </c>
      <c r="H194" s="330" t="s">
        <v>2345</v>
      </c>
      <c r="I194" s="98" t="s">
        <v>941</v>
      </c>
      <c r="J194" s="98" t="str">
        <f>VLOOKUP(I194,Presupuesto!$B$11:$C$566,2,0)</f>
        <v>UTILES DE ESCRITORIO, OFICINA Y ENSE¥ANZA</v>
      </c>
      <c r="K194" s="98" t="str">
        <f t="shared" si="19"/>
        <v>Gestión Tecnologías de Información y Comunicación</v>
      </c>
      <c r="L194" s="98" t="s">
        <v>411</v>
      </c>
    </row>
    <row r="195" spans="3:12" ht="15.75" thickBot="1" x14ac:dyDescent="0.3">
      <c r="C195" s="99" t="s">
        <v>34</v>
      </c>
      <c r="D195" s="650"/>
      <c r="E195" s="200">
        <f>D188/12</f>
        <v>10</v>
      </c>
      <c r="F195" s="100">
        <v>80</v>
      </c>
      <c r="G195" s="97">
        <f t="shared" si="18"/>
        <v>800</v>
      </c>
      <c r="H195" s="330" t="s">
        <v>2346</v>
      </c>
      <c r="I195" s="98" t="s">
        <v>941</v>
      </c>
      <c r="J195" s="98" t="str">
        <f>VLOOKUP(I195,Presupuesto!$B$11:$C$566,2,0)</f>
        <v>UTILES DE ESCRITORIO, OFICINA Y ENSE¥ANZA</v>
      </c>
      <c r="K195" s="98" t="str">
        <f t="shared" si="19"/>
        <v>Gestión Tecnologías de Información y Comunicación</v>
      </c>
      <c r="L195" s="98" t="s">
        <v>411</v>
      </c>
    </row>
    <row r="196" spans="3:12" x14ac:dyDescent="0.25">
      <c r="C196" s="109" t="s">
        <v>52</v>
      </c>
      <c r="D196" s="650"/>
      <c r="E196" s="212">
        <v>0</v>
      </c>
      <c r="F196" s="119">
        <v>25</v>
      </c>
      <c r="G196" s="97">
        <f t="shared" si="18"/>
        <v>0</v>
      </c>
      <c r="H196" s="330" t="s">
        <v>1698</v>
      </c>
      <c r="I196" s="98" t="s">
        <v>941</v>
      </c>
      <c r="J196" s="98" t="str">
        <f>VLOOKUP(I196,Presupuesto!$B$11:$C$566,2,0)</f>
        <v>UTILES DE ESCRITORIO, OFICINA Y ENSE¥ANZA</v>
      </c>
      <c r="K196" s="98" t="str">
        <f t="shared" si="19"/>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19"/>
        <v>Gestión Tecnologías de Información y Comunicación</v>
      </c>
      <c r="L197" s="335" t="s">
        <v>411</v>
      </c>
    </row>
    <row r="199" spans="3:12" ht="15.75" thickBot="1" x14ac:dyDescent="0.3"/>
    <row r="200" spans="3:12" ht="15.75" thickBot="1" x14ac:dyDescent="0.3">
      <c r="C200" s="29" t="s">
        <v>43</v>
      </c>
      <c r="D200" s="30">
        <f>SUM(G207:G217)</f>
        <v>144750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8" t="s">
        <v>2087</v>
      </c>
      <c r="E203" s="93"/>
      <c r="F203" s="93"/>
      <c r="G203" s="93"/>
      <c r="H203" s="76"/>
      <c r="I203" s="76"/>
      <c r="J203" s="76"/>
      <c r="K203" s="112"/>
    </row>
    <row r="204" spans="3:12" ht="18.75" x14ac:dyDescent="0.2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 xml:space="preserve">Gestión de viaticos del personal de los centros regionales. Listados de asistencia. Invitaciones a los enlaces de los centros regionales. </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649">
        <v>75</v>
      </c>
      <c r="E207" s="328"/>
      <c r="F207" s="115">
        <v>0</v>
      </c>
      <c r="G207" s="329">
        <f t="shared" ref="G207:G215" si="20">E207*F207</f>
        <v>0</v>
      </c>
      <c r="H207" s="330"/>
      <c r="I207" s="116" t="s">
        <v>698</v>
      </c>
      <c r="J207" s="116" t="str">
        <f>VLOOKUP(I207,Presupuesto!$B$11:$C$566,2,0)</f>
        <v>SERVICIOS DE CAPACITACION.</v>
      </c>
      <c r="K207" s="331" t="s">
        <v>1513</v>
      </c>
      <c r="L207" s="116" t="s">
        <v>393</v>
      </c>
    </row>
    <row r="208" spans="3:12" x14ac:dyDescent="0.25">
      <c r="C208" s="99" t="s">
        <v>48</v>
      </c>
      <c r="D208" s="650"/>
      <c r="E208" s="200">
        <f>D207</f>
        <v>75</v>
      </c>
      <c r="F208" s="100">
        <v>50</v>
      </c>
      <c r="G208" s="97">
        <f t="shared" si="20"/>
        <v>3750</v>
      </c>
      <c r="H208" s="625"/>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50"/>
      <c r="E209" s="200">
        <v>180</v>
      </c>
      <c r="F209" s="100">
        <v>50</v>
      </c>
      <c r="G209" s="97">
        <f t="shared" si="20"/>
        <v>9000</v>
      </c>
      <c r="H209" s="625"/>
      <c r="I209" s="98" t="s">
        <v>791</v>
      </c>
      <c r="J209" s="98" t="str">
        <f>VLOOKUP(I209,Presupuesto!$B$11:$C$566,2,0)</f>
        <v>ALIMENTOS B EBIDAS PARA PERSONAS</v>
      </c>
      <c r="K209" s="98" t="str">
        <f t="shared" ref="K209:K217" si="21">$K$207</f>
        <v>Gestión Tecnologías de Información y Comunicación</v>
      </c>
      <c r="L209" s="98" t="s">
        <v>395</v>
      </c>
    </row>
    <row r="210" spans="3:12" x14ac:dyDescent="0.25">
      <c r="C210" s="99" t="s">
        <v>50</v>
      </c>
      <c r="D210" s="650"/>
      <c r="E210" s="151">
        <v>0</v>
      </c>
      <c r="F210" s="118">
        <v>10000</v>
      </c>
      <c r="G210" s="97">
        <f t="shared" si="20"/>
        <v>0</v>
      </c>
      <c r="H210" s="161"/>
      <c r="I210" s="322" t="s">
        <v>299</v>
      </c>
      <c r="J210" s="98" t="str">
        <f>VLOOKUP(I210,Presupuesto!$B$11:$C$566,2,0)</f>
        <v>PASAJES (26100-00)</v>
      </c>
      <c r="K210" s="98" t="str">
        <f t="shared" si="21"/>
        <v>Gestión Tecnologías de Información y Comunicación</v>
      </c>
      <c r="L210" s="98" t="s">
        <v>411</v>
      </c>
    </row>
    <row r="211" spans="3:12" x14ac:dyDescent="0.25">
      <c r="C211" s="99" t="s">
        <v>416</v>
      </c>
      <c r="D211" s="650"/>
      <c r="E211" s="151">
        <v>0</v>
      </c>
      <c r="F211" s="118">
        <v>250</v>
      </c>
      <c r="G211" s="97">
        <f t="shared" si="20"/>
        <v>0</v>
      </c>
      <c r="H211" s="161"/>
      <c r="I211" s="98" t="s">
        <v>820</v>
      </c>
      <c r="J211" s="98" t="str">
        <f>VLOOKUP(I211,Presupuesto!$B$11:$C$566,2,0)</f>
        <v>PRODUCTOS PAPEL Y CARTON</v>
      </c>
      <c r="K211" s="98" t="str">
        <f t="shared" si="21"/>
        <v>Gestión Tecnologías de Información y Comunicación</v>
      </c>
      <c r="L211" s="98" t="s">
        <v>411</v>
      </c>
    </row>
    <row r="212" spans="3:12" x14ac:dyDescent="0.25">
      <c r="C212" s="99" t="s">
        <v>51</v>
      </c>
      <c r="D212" s="650"/>
      <c r="E212" s="200">
        <v>0</v>
      </c>
      <c r="F212" s="100">
        <v>85</v>
      </c>
      <c r="G212" s="97">
        <f t="shared" si="20"/>
        <v>0</v>
      </c>
      <c r="H212" s="161"/>
      <c r="I212" s="98" t="s">
        <v>820</v>
      </c>
      <c r="J212" s="98" t="str">
        <f>VLOOKUP(I212,Presupuesto!$B$11:$C$566,2,0)</f>
        <v>PRODUCTOS PAPEL Y CARTON</v>
      </c>
      <c r="K212" s="98" t="str">
        <f t="shared" si="21"/>
        <v>Gestión Tecnologías de Información y Comunicación</v>
      </c>
      <c r="L212" s="98" t="s">
        <v>411</v>
      </c>
    </row>
    <row r="213" spans="3:12" x14ac:dyDescent="0.25">
      <c r="C213" s="99" t="s">
        <v>122</v>
      </c>
      <c r="D213" s="650"/>
      <c r="E213" s="200">
        <v>0</v>
      </c>
      <c r="F213" s="100">
        <v>36</v>
      </c>
      <c r="G213" s="97">
        <f t="shared" si="20"/>
        <v>0</v>
      </c>
      <c r="H213" s="161"/>
      <c r="I213" s="98" t="s">
        <v>941</v>
      </c>
      <c r="J213" s="98" t="str">
        <f>VLOOKUP(I213,Presupuesto!$B$11:$C$566,2,0)</f>
        <v>UTILES DE ESCRITORIO, OFICINA Y ENSE¥ANZA</v>
      </c>
      <c r="K213" s="98" t="str">
        <f t="shared" si="21"/>
        <v>Gestión Tecnologías de Información y Comunicación</v>
      </c>
      <c r="L213" s="98" t="s">
        <v>411</v>
      </c>
    </row>
    <row r="214" spans="3:12" x14ac:dyDescent="0.25">
      <c r="C214" s="99" t="s">
        <v>34</v>
      </c>
      <c r="D214" s="650"/>
      <c r="E214" s="200">
        <v>0</v>
      </c>
      <c r="F214" s="100">
        <v>80</v>
      </c>
      <c r="G214" s="97">
        <f t="shared" si="20"/>
        <v>0</v>
      </c>
      <c r="H214" s="161"/>
      <c r="I214" s="98" t="s">
        <v>941</v>
      </c>
      <c r="J214" s="98" t="str">
        <f>VLOOKUP(I214,Presupuesto!$B$11:$C$566,2,0)</f>
        <v>UTILES DE ESCRITORIO, OFICINA Y ENSE¥ANZA</v>
      </c>
      <c r="K214" s="98" t="str">
        <f t="shared" si="21"/>
        <v>Gestión Tecnologías de Información y Comunicación</v>
      </c>
      <c r="L214" s="98" t="s">
        <v>411</v>
      </c>
    </row>
    <row r="215" spans="3:12" x14ac:dyDescent="0.25">
      <c r="C215" s="109" t="s">
        <v>52</v>
      </c>
      <c r="D215" s="650"/>
      <c r="E215" s="212">
        <v>0</v>
      </c>
      <c r="F215" s="119">
        <v>25</v>
      </c>
      <c r="G215" s="97">
        <f t="shared" si="20"/>
        <v>0</v>
      </c>
      <c r="H215" s="161"/>
      <c r="I215" s="98" t="s">
        <v>941</v>
      </c>
      <c r="J215" s="98" t="str">
        <f>VLOOKUP(I215,Presupuesto!$B$11:$C$566,2,0)</f>
        <v>UTILES DE ESCRITORIO, OFICINA Y ENSE¥ANZA</v>
      </c>
      <c r="K215" s="98" t="str">
        <f t="shared" si="21"/>
        <v>Gestión Tecnologías de Información y Comunicación</v>
      </c>
      <c r="L215" s="98" t="s">
        <v>411</v>
      </c>
    </row>
    <row r="216" spans="3:12" x14ac:dyDescent="0.25">
      <c r="C216" s="585" t="s">
        <v>427</v>
      </c>
      <c r="D216" s="586">
        <v>24</v>
      </c>
      <c r="E216" s="587">
        <v>2.75</v>
      </c>
      <c r="F216" s="100">
        <f>HLOOKUP(C216,$AH$2:$BU$3,2,0)</f>
        <v>2000</v>
      </c>
      <c r="G216" s="117">
        <f>D216*E216*F216</f>
        <v>132000</v>
      </c>
      <c r="H216" s="625"/>
      <c r="I216" s="322" t="s">
        <v>760</v>
      </c>
      <c r="J216" s="588" t="str">
        <f>VLOOKUP(I216,Presupuesto!$B$11:$C$566,2,0)</f>
        <v>VIATICOS NACIONALES</v>
      </c>
      <c r="K216" s="98" t="str">
        <f t="shared" si="21"/>
        <v>Gestión Tecnologías de Información y Comunicación</v>
      </c>
      <c r="L216" s="98" t="s">
        <v>411</v>
      </c>
    </row>
    <row r="217" spans="3:12" ht="15.75" thickBot="1" x14ac:dyDescent="0.3">
      <c r="C217" s="580" t="s">
        <v>429</v>
      </c>
      <c r="D217" s="217">
        <v>0</v>
      </c>
      <c r="E217" s="581">
        <v>2.5</v>
      </c>
      <c r="F217" s="582">
        <f>HLOOKUP(C217,$AH$2:$BU$3,2,0)</f>
        <v>1150</v>
      </c>
      <c r="G217" s="583">
        <f>D217*E217*F217</f>
        <v>0</v>
      </c>
      <c r="H217" s="333"/>
      <c r="I217" s="334" t="s">
        <v>300</v>
      </c>
      <c r="J217" s="106" t="str">
        <f>VLOOKUP(I217,Presupuesto!$B$11:$C$566,2,0)</f>
        <v>VIATICOS (26200-00)</v>
      </c>
      <c r="K217" s="335" t="str">
        <f t="shared" si="21"/>
        <v>Gestión Tecnologías de Información y Comunicación</v>
      </c>
      <c r="L217" s="335" t="s">
        <v>394</v>
      </c>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8"/>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649"/>
      <c r="E226" s="328"/>
      <c r="F226" s="115">
        <v>30000</v>
      </c>
      <c r="G226" s="329">
        <f t="shared" ref="G226:G234" si="22">E226*F226</f>
        <v>0</v>
      </c>
      <c r="H226" s="330"/>
      <c r="I226" s="116" t="s">
        <v>698</v>
      </c>
      <c r="J226" s="116" t="str">
        <f>VLOOKUP(I226,Presupuesto!$B$11:$C$566,2,0)</f>
        <v>SERVICIOS DE CAPACITACION.</v>
      </c>
      <c r="K226" s="331" t="s">
        <v>1513</v>
      </c>
      <c r="L226" s="116" t="s">
        <v>393</v>
      </c>
    </row>
    <row r="227" spans="3:12" x14ac:dyDescent="0.25">
      <c r="C227" s="99" t="s">
        <v>48</v>
      </c>
      <c r="D227" s="650"/>
      <c r="E227" s="200">
        <f>D226</f>
        <v>0</v>
      </c>
      <c r="F227" s="100">
        <v>50</v>
      </c>
      <c r="G227" s="97">
        <f t="shared" si="22"/>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50"/>
      <c r="E228" s="200">
        <f>D226</f>
        <v>0</v>
      </c>
      <c r="F228" s="100">
        <v>150</v>
      </c>
      <c r="G228" s="97">
        <f t="shared" si="22"/>
        <v>0</v>
      </c>
      <c r="H228" s="161"/>
      <c r="I228" s="98" t="s">
        <v>791</v>
      </c>
      <c r="J228" s="98" t="str">
        <f>VLOOKUP(I228,Presupuesto!$B$11:$C$566,2,0)</f>
        <v>ALIMENTOS B EBIDAS PARA PERSONAS</v>
      </c>
      <c r="K228" s="98" t="str">
        <f t="shared" ref="K228:K235" si="23">$K$226</f>
        <v>Gestión Tecnologías de Información y Comunicación</v>
      </c>
      <c r="L228" s="98" t="s">
        <v>395</v>
      </c>
    </row>
    <row r="229" spans="3:12" x14ac:dyDescent="0.25">
      <c r="C229" s="99" t="s">
        <v>50</v>
      </c>
      <c r="D229" s="650"/>
      <c r="E229" s="151">
        <v>0</v>
      </c>
      <c r="F229" s="118">
        <v>10000</v>
      </c>
      <c r="G229" s="97">
        <f t="shared" si="22"/>
        <v>0</v>
      </c>
      <c r="H229" s="161"/>
      <c r="I229" s="322" t="s">
        <v>299</v>
      </c>
      <c r="J229" s="98" t="str">
        <f>VLOOKUP(I229,Presupuesto!$B$11:$C$566,2,0)</f>
        <v>PASAJES (26100-00)</v>
      </c>
      <c r="K229" s="98" t="str">
        <f t="shared" si="23"/>
        <v>Gestión Tecnologías de Información y Comunicación</v>
      </c>
      <c r="L229" s="98" t="s">
        <v>411</v>
      </c>
    </row>
    <row r="230" spans="3:12" x14ac:dyDescent="0.25">
      <c r="C230" s="99" t="s">
        <v>416</v>
      </c>
      <c r="D230" s="650"/>
      <c r="E230" s="151">
        <v>0</v>
      </c>
      <c r="F230" s="118">
        <v>250</v>
      </c>
      <c r="G230" s="97">
        <f t="shared" si="22"/>
        <v>0</v>
      </c>
      <c r="H230" s="161"/>
      <c r="I230" s="98" t="s">
        <v>820</v>
      </c>
      <c r="J230" s="98" t="str">
        <f>VLOOKUP(I230,Presupuesto!$B$11:$C$566,2,0)</f>
        <v>PRODUCTOS PAPEL Y CARTON</v>
      </c>
      <c r="K230" s="98" t="str">
        <f t="shared" si="23"/>
        <v>Gestión Tecnologías de Información y Comunicación</v>
      </c>
      <c r="L230" s="98" t="s">
        <v>411</v>
      </c>
    </row>
    <row r="231" spans="3:12" x14ac:dyDescent="0.25">
      <c r="C231" s="99" t="s">
        <v>51</v>
      </c>
      <c r="D231" s="650"/>
      <c r="E231" s="200">
        <f>(D226*25)/500</f>
        <v>0</v>
      </c>
      <c r="F231" s="100">
        <v>85</v>
      </c>
      <c r="G231" s="97">
        <f t="shared" si="22"/>
        <v>0</v>
      </c>
      <c r="H231" s="161"/>
      <c r="I231" s="98" t="s">
        <v>820</v>
      </c>
      <c r="J231" s="98" t="str">
        <f>VLOOKUP(I231,Presupuesto!$B$11:$C$566,2,0)</f>
        <v>PRODUCTOS PAPEL Y CARTON</v>
      </c>
      <c r="K231" s="98" t="str">
        <f t="shared" si="23"/>
        <v>Gestión Tecnologías de Información y Comunicación</v>
      </c>
      <c r="L231" s="98" t="s">
        <v>411</v>
      </c>
    </row>
    <row r="232" spans="3:12" x14ac:dyDescent="0.25">
      <c r="C232" s="99" t="s">
        <v>122</v>
      </c>
      <c r="D232" s="650"/>
      <c r="E232" s="200">
        <f>D226/12</f>
        <v>0</v>
      </c>
      <c r="F232" s="100">
        <v>36</v>
      </c>
      <c r="G232" s="97">
        <f t="shared" si="22"/>
        <v>0</v>
      </c>
      <c r="H232" s="161"/>
      <c r="I232" s="98" t="s">
        <v>941</v>
      </c>
      <c r="J232" s="98" t="str">
        <f>VLOOKUP(I232,Presupuesto!$B$11:$C$566,2,0)</f>
        <v>UTILES DE ESCRITORIO, OFICINA Y ENSE¥ANZA</v>
      </c>
      <c r="K232" s="98" t="str">
        <f t="shared" si="23"/>
        <v>Gestión Tecnologías de Información y Comunicación</v>
      </c>
      <c r="L232" s="98" t="s">
        <v>411</v>
      </c>
    </row>
    <row r="233" spans="3:12" x14ac:dyDescent="0.25">
      <c r="C233" s="99" t="s">
        <v>34</v>
      </c>
      <c r="D233" s="650"/>
      <c r="E233" s="200">
        <f>D226/12</f>
        <v>0</v>
      </c>
      <c r="F233" s="100">
        <v>80</v>
      </c>
      <c r="G233" s="97">
        <f t="shared" si="22"/>
        <v>0</v>
      </c>
      <c r="H233" s="161"/>
      <c r="I233" s="98" t="s">
        <v>941</v>
      </c>
      <c r="J233" s="98" t="str">
        <f>VLOOKUP(I233,Presupuesto!$B$11:$C$566,2,0)</f>
        <v>UTILES DE ESCRITORIO, OFICINA Y ENSE¥ANZA</v>
      </c>
      <c r="K233" s="98" t="str">
        <f t="shared" si="23"/>
        <v>Gestión Tecnologías de Información y Comunicación</v>
      </c>
      <c r="L233" s="98" t="s">
        <v>411</v>
      </c>
    </row>
    <row r="234" spans="3:12" x14ac:dyDescent="0.25">
      <c r="C234" s="109" t="s">
        <v>52</v>
      </c>
      <c r="D234" s="650"/>
      <c r="E234" s="212">
        <v>0</v>
      </c>
      <c r="F234" s="119">
        <v>25</v>
      </c>
      <c r="G234" s="97">
        <f t="shared" si="22"/>
        <v>0</v>
      </c>
      <c r="H234" s="161"/>
      <c r="I234" s="98" t="s">
        <v>941</v>
      </c>
      <c r="J234" s="98" t="str">
        <f>VLOOKUP(I234,Presupuesto!$B$11:$C$566,2,0)</f>
        <v>UTILES DE ESCRITORIO, OFICINA Y ENSE¥ANZA</v>
      </c>
      <c r="K234" s="98" t="str">
        <f t="shared" si="23"/>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3"/>
        <v>Gestión Tecnologías de Información y Comunicación</v>
      </c>
      <c r="L235" s="335" t="s">
        <v>411</v>
      </c>
    </row>
  </sheetData>
  <protectedRanges>
    <protectedRange password="DE9D" sqref="D16:F26 K36 K55 K74 K93 K112 K131 K150 K16:L26 K188 K207 K226 H16:I26 K169" name="bloqueo"/>
  </protectedRanges>
  <mergeCells count="12">
    <mergeCell ref="D17:D25"/>
    <mergeCell ref="D36:D44"/>
    <mergeCell ref="D55:D63"/>
    <mergeCell ref="D74:D82"/>
    <mergeCell ref="D93:D101"/>
    <mergeCell ref="D207:D215"/>
    <mergeCell ref="D226:D234"/>
    <mergeCell ref="D112:D120"/>
    <mergeCell ref="D131:D139"/>
    <mergeCell ref="D150:D158"/>
    <mergeCell ref="D188:D196"/>
    <mergeCell ref="D169:D177"/>
  </mergeCells>
  <dataValidations count="6">
    <dataValidation type="list" allowBlank="1" showInputMessage="1" showErrorMessage="1" sqref="C26 C45 C64 C82:C83 C102 C121 C140 C159 C235 C197 C178:C179 C216:C217">
      <formula1>$AH$2:$BU$2</formula1>
    </dataValidation>
    <dataValidation type="list" allowBlank="1" showInputMessage="1" showErrorMessage="1" errorTitle="¡Ingreso Inválido!" error="Seleccione una opción de la lista" promptTitle="Mes Requerido" prompt="Seleccione el mes en el que requiere el recurso." sqref="L226:L235 L36:L45 L55:L64 L17:L26 L93:L102 L112:L121 L131:L140 L150:L159 L188:L197 L207:L217 L74:L83 L169:L179">
      <formula1>$U$2:$AF$2</formula1>
    </dataValidation>
    <dataValidation type="list" allowBlank="1" showInputMessage="1" showErrorMessage="1" errorTitle="¡Ingreso no valido!" error="Favor ingrese un elemento de la lista." promptTitle="Tipo de Presupuesto" prompt="Seleccione una opción de la lista." sqref="H226:H235 H36:H45 H55:H64 H17:H26 H93:H102 H112:H121 H131:H140 H150:H159 H169:H179 H207:H217 H74:H83 H188:H197">
      <formula1>$S$2:$T$2</formula1>
    </dataValidation>
    <dataValidation type="list" allowBlank="1" showInputMessage="1" showErrorMessage="1" errorTitle="¡Ingreso Inválido!" error="Verifique el valor ingresado._x000a_" sqref="I17:I26 I36:I45 I55:I64 I226:I235 I93:I102 I112:I121 I131:I140 I150:I159 I188:I197 I169:I179 I74:I83 I207:I217">
      <formula1>$A$1:$UI$1</formula1>
    </dataValidation>
    <dataValidation type="list" allowBlank="1" showInputMessage="1" showErrorMessage="1" sqref="K18:K26 K37:K45 K56:K64 K227:K235 K94:K102 K113:K121 K132:K140 K151:K159 K189:K197 K208:K217 K75:K83 K170:K179">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88 K207 K226 K169">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H59" sqref="H59"/>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1">
        <f>SUMIF(C:C,$C$10,D:D)</f>
        <v>3510000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2700000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8" t="s">
        <v>2013</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Gestionar la contratación de personal para el entrenamiento de las diferentes selecciones deportivas PUMAS</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v>30</v>
      </c>
      <c r="E59" s="152">
        <v>12</v>
      </c>
      <c r="F59" s="139">
        <v>7500</v>
      </c>
      <c r="G59" s="113">
        <f>D59*E59*F59</f>
        <v>2700000</v>
      </c>
      <c r="H59" s="623"/>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810000</v>
      </c>
      <c r="E70" s="93"/>
      <c r="F70" s="93"/>
      <c r="G70" s="93">
        <f>810000/4</f>
        <v>202500</v>
      </c>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8" t="s">
        <v>2311</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v>2</v>
      </c>
      <c r="E119" s="152">
        <v>12</v>
      </c>
      <c r="F119" s="139">
        <v>30000</v>
      </c>
      <c r="G119" s="113">
        <f>D119*E119*F119</f>
        <v>720000</v>
      </c>
      <c r="H119" s="623"/>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60000</v>
      </c>
      <c r="G120" s="97">
        <f>F120</f>
        <v>60000</v>
      </c>
      <c r="H120" s="62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30000</v>
      </c>
      <c r="G121" s="97">
        <f>F121</f>
        <v>30000</v>
      </c>
      <c r="H121" s="62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8"/>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8"/>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8"/>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8"/>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8"/>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8"/>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8"/>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8"/>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8"/>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8"/>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8"/>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8"/>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8"/>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8"/>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E48" sqref="E4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5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8"/>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8"/>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8"/>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8"/>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8"/>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8"/>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8"/>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8"/>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8"/>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8"/>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8"/>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G19" sqref="G19"/>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c r="CB2" s="122" t="s">
        <v>1336</v>
      </c>
      <c r="CC2" s="122" t="s">
        <v>1337</v>
      </c>
      <c r="CD2" s="122" t="s">
        <v>1335</v>
      </c>
      <c r="CE2" s="122" t="s">
        <v>1338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c r="CB3" s="86">
        <v>35000</v>
      </c>
      <c r="CC3" s="86">
        <v>15000</v>
      </c>
      <c r="CD3" s="86">
        <v>35000</v>
      </c>
      <c r="CE3" s="86">
        <v>15000</v>
      </c>
    </row>
    <row r="4" spans="1:555" ht="15.75" thickBot="1" x14ac:dyDescent="0.3"/>
    <row r="5" spans="1:555" ht="53.25" thickBot="1" x14ac:dyDescent="0.3">
      <c r="C5" s="87" t="s">
        <v>382</v>
      </c>
      <c r="D5" s="198">
        <f>SUMIF(C:C,$C$10,D:D)</f>
        <v>245000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220000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2310</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1.1. Análsis y diseño de la plataforma.           1.2. Desarrollo de la plataforma.                               1.3. Adquicisión de servidor para aplicaciones web, equipo de computo.                                 2.1. Diseño del APP.                             2.2. Creacion del APP.      2.3.Alquiler de Hosting para las aplicaciones (pago para que las mismas aparescan  para su descarga)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1335</v>
      </c>
      <c r="D18" s="151">
        <v>1</v>
      </c>
      <c r="E18" s="96">
        <v>150000</v>
      </c>
      <c r="F18" s="97">
        <f>D18*E18</f>
        <v>150000</v>
      </c>
      <c r="G18" s="622" t="s">
        <v>1698</v>
      </c>
      <c r="H18" s="101" t="s">
        <v>1013</v>
      </c>
      <c r="I18" s="101" t="str">
        <f>VLOOKUP(H18,Presupuesto!$B$11:$C$565,2,0)</f>
        <v>EQUIPO DE COMPUTACION</v>
      </c>
      <c r="J18" s="98" t="str">
        <f t="shared" ref="J18:J29" si="0">$J$17</f>
        <v>Posgrado</v>
      </c>
      <c r="K18" s="98" t="s">
        <v>411</v>
      </c>
      <c r="L18" s="98"/>
    </row>
    <row r="19" spans="2:12" x14ac:dyDescent="0.25">
      <c r="B19" s="93"/>
      <c r="C19" s="99" t="s">
        <v>2329</v>
      </c>
      <c r="D19" s="151">
        <v>2</v>
      </c>
      <c r="E19" s="100">
        <v>10000</v>
      </c>
      <c r="F19" s="97">
        <f t="shared" ref="F19:F30" si="1">D19*E19</f>
        <v>20000</v>
      </c>
      <c r="G19" s="622" t="s">
        <v>1698</v>
      </c>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2330</v>
      </c>
      <c r="D25" s="151">
        <v>1</v>
      </c>
      <c r="E25" s="100">
        <v>50000</v>
      </c>
      <c r="F25" s="97">
        <f t="shared" si="1"/>
        <v>50000</v>
      </c>
      <c r="G25" s="622" t="s">
        <v>1698</v>
      </c>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5000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8" t="s">
        <v>2313</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1. Base de datos creada    2. Adquisición de software  3. Adquisición de escaners.  4. Digitalización de la información</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10000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30000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v>1</v>
      </c>
      <c r="E49" s="100">
        <v>5000</v>
      </c>
      <c r="F49" s="97">
        <f t="shared" si="3"/>
        <v>5000</v>
      </c>
      <c r="G49" s="622" t="s">
        <v>1698</v>
      </c>
      <c r="H49" s="110" t="s">
        <v>1013</v>
      </c>
      <c r="I49" s="110" t="str">
        <f>VLOOKUP(H49,Presupuesto!$B$11:$C$565,2,0)</f>
        <v>EQUIPO DE COMPUTACION</v>
      </c>
      <c r="J49" s="98" t="str">
        <f t="shared" si="4"/>
        <v>Posgrado</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20000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8"/>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v>1</v>
      </c>
      <c r="E71" s="100">
        <v>10000</v>
      </c>
      <c r="F71" s="97">
        <f t="shared" si="5"/>
        <v>10000</v>
      </c>
      <c r="G71" s="622" t="s">
        <v>1698</v>
      </c>
      <c r="H71" s="101" t="s">
        <v>1045</v>
      </c>
      <c r="I71" s="101" t="str">
        <f>VLOOKUP(H71,Presupuesto!$B$11:$C$565,2,0)</f>
        <v>APLICACIONES INFORMATICAS</v>
      </c>
      <c r="J71" s="98" t="str">
        <f t="shared" si="6"/>
        <v>Posgrado</v>
      </c>
      <c r="K71" s="98" t="s">
        <v>398</v>
      </c>
      <c r="L71" s="98"/>
    </row>
    <row r="72" spans="3:12" x14ac:dyDescent="0.25">
      <c r="C72" s="109" t="s">
        <v>79</v>
      </c>
      <c r="D72" s="151">
        <v>2</v>
      </c>
      <c r="E72" s="100">
        <v>5000</v>
      </c>
      <c r="F72" s="97">
        <f t="shared" si="5"/>
        <v>10000</v>
      </c>
      <c r="G72" s="622" t="s">
        <v>1698</v>
      </c>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8"/>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8"/>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8"/>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8"/>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8"/>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8"/>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8"/>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8"/>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8"/>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270:C271 C40:C41 C63:C64 C86:C87 C109:C110 C132:C133 C155:C156 C178:C179 C201:C202 C224:C225 C247:C248 C17:C18">
      <formula1>$CB$2:$CE$2</formula1>
    </dataValidation>
    <dataValidation type="list" allowBlank="1" showInputMessage="1" showErrorMessage="1" errorTitle="¡Ingreso Inválido!" error="Verifique el valor ingresado" promptTitle="Objeto de Gasto" prompt="Ingrese el Objeto de Gasto" sqref="H270:H283 H40:H53 H63:H76 H86:H99 H109:H122 H132:H145 H155:H168 H178:H191 H201:H214 H224:H237 H247:H260 H17:H30">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93"/>
  <sheetViews>
    <sheetView showGridLines="0" topLeftCell="B4" zoomScale="86" zoomScaleNormal="86" workbookViewId="0">
      <selection activeCell="F1099" sqref="F1099"/>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5" style="86" customWidth="1"/>
    <col min="10" max="10" width="28.140625" style="86" bestFit="1" customWidth="1"/>
    <col min="11" max="11" width="19.85546875" style="86" bestFit="1" customWidth="1"/>
    <col min="12" max="16384" width="11.5703125" style="86"/>
  </cols>
  <sheetData>
    <row r="1" spans="1:555" ht="26.25" hidden="1" x14ac:dyDescent="0.25">
      <c r="A1" s="470" t="s">
        <v>250</v>
      </c>
      <c r="B1" s="471" t="s">
        <v>251</v>
      </c>
      <c r="C1" s="468" t="s">
        <v>252</v>
      </c>
      <c r="D1" s="468" t="s">
        <v>495</v>
      </c>
      <c r="E1" s="468" t="s">
        <v>497</v>
      </c>
      <c r="F1" s="468" t="s">
        <v>499</v>
      </c>
      <c r="G1" s="468" t="s">
        <v>501</v>
      </c>
      <c r="H1" s="468" t="s">
        <v>503</v>
      </c>
      <c r="I1" s="468" t="s">
        <v>505</v>
      </c>
      <c r="J1" s="468" t="s">
        <v>253</v>
      </c>
      <c r="K1" s="468" t="s">
        <v>508</v>
      </c>
      <c r="L1" s="468" t="s">
        <v>254</v>
      </c>
      <c r="M1" s="468" t="s">
        <v>510</v>
      </c>
      <c r="N1" s="468" t="s">
        <v>512</v>
      </c>
      <c r="O1" s="468" t="s">
        <v>514</v>
      </c>
      <c r="P1" s="468" t="s">
        <v>255</v>
      </c>
      <c r="Q1" s="468" t="s">
        <v>515</v>
      </c>
      <c r="R1" s="468" t="s">
        <v>518</v>
      </c>
      <c r="S1" s="468" t="s">
        <v>256</v>
      </c>
      <c r="T1" s="468" t="s">
        <v>520</v>
      </c>
      <c r="U1" s="468" t="s">
        <v>257</v>
      </c>
      <c r="V1" s="468" t="s">
        <v>521</v>
      </c>
      <c r="W1" s="468" t="s">
        <v>522</v>
      </c>
      <c r="X1" s="468" t="s">
        <v>526</v>
      </c>
      <c r="Y1" s="468" t="s">
        <v>273</v>
      </c>
      <c r="Z1" s="468" t="s">
        <v>527</v>
      </c>
      <c r="AA1" s="468" t="s">
        <v>529</v>
      </c>
      <c r="AB1" s="468" t="s">
        <v>531</v>
      </c>
      <c r="AC1" s="468" t="s">
        <v>274</v>
      </c>
      <c r="AD1" s="468" t="s">
        <v>533</v>
      </c>
      <c r="AE1" s="468" t="s">
        <v>535</v>
      </c>
      <c r="AF1" s="468" t="s">
        <v>537</v>
      </c>
      <c r="AG1" s="468" t="s">
        <v>539</v>
      </c>
      <c r="AH1" s="468" t="s">
        <v>249</v>
      </c>
      <c r="AI1" s="468" t="s">
        <v>541</v>
      </c>
      <c r="AJ1" s="471" t="s">
        <v>258</v>
      </c>
      <c r="AK1" s="468" t="s">
        <v>543</v>
      </c>
      <c r="AL1" s="468" t="s">
        <v>259</v>
      </c>
      <c r="AM1" s="468" t="s">
        <v>545</v>
      </c>
      <c r="AN1" s="468" t="s">
        <v>547</v>
      </c>
      <c r="AO1" s="468" t="s">
        <v>260</v>
      </c>
      <c r="AP1" s="468" t="s">
        <v>549</v>
      </c>
      <c r="AQ1" s="468" t="s">
        <v>551</v>
      </c>
      <c r="AR1" s="468" t="s">
        <v>261</v>
      </c>
      <c r="AS1" s="468" t="s">
        <v>552</v>
      </c>
      <c r="AT1" s="468" t="s">
        <v>554</v>
      </c>
      <c r="AU1" s="468" t="s">
        <v>555</v>
      </c>
      <c r="AV1" s="468" t="s">
        <v>556</v>
      </c>
      <c r="AW1" s="468" t="s">
        <v>558</v>
      </c>
      <c r="AX1" s="468" t="s">
        <v>560</v>
      </c>
      <c r="AY1" s="468" t="s">
        <v>561</v>
      </c>
      <c r="AZ1" s="468" t="s">
        <v>262</v>
      </c>
      <c r="BA1" s="468" t="s">
        <v>563</v>
      </c>
      <c r="BB1" s="468" t="s">
        <v>565</v>
      </c>
      <c r="BC1" s="468" t="s">
        <v>567</v>
      </c>
      <c r="BD1" s="468" t="s">
        <v>569</v>
      </c>
      <c r="BE1" s="468" t="s">
        <v>571</v>
      </c>
      <c r="BF1" s="468" t="s">
        <v>573</v>
      </c>
      <c r="BG1" s="468" t="s">
        <v>575</v>
      </c>
      <c r="BH1" s="468" t="s">
        <v>577</v>
      </c>
      <c r="BI1" s="468" t="s">
        <v>275</v>
      </c>
      <c r="BJ1" s="468" t="s">
        <v>579</v>
      </c>
      <c r="BK1" s="468" t="s">
        <v>581</v>
      </c>
      <c r="BL1" s="468" t="s">
        <v>583</v>
      </c>
      <c r="BM1" s="468" t="s">
        <v>585</v>
      </c>
      <c r="BN1" s="468" t="s">
        <v>587</v>
      </c>
      <c r="BO1" s="468" t="s">
        <v>589</v>
      </c>
      <c r="BP1" s="468" t="s">
        <v>591</v>
      </c>
      <c r="BQ1" s="468" t="s">
        <v>593</v>
      </c>
      <c r="BR1" s="468" t="s">
        <v>595</v>
      </c>
      <c r="BS1" s="468" t="s">
        <v>597</v>
      </c>
      <c r="BT1" s="471" t="s">
        <v>263</v>
      </c>
      <c r="BU1" s="468" t="s">
        <v>264</v>
      </c>
      <c r="BV1" s="468" t="s">
        <v>599</v>
      </c>
      <c r="BW1" s="468" t="s">
        <v>265</v>
      </c>
      <c r="BX1" s="468" t="s">
        <v>601</v>
      </c>
      <c r="BY1" s="468" t="s">
        <v>603</v>
      </c>
      <c r="BZ1" s="471" t="s">
        <v>266</v>
      </c>
      <c r="CA1" s="468" t="s">
        <v>267</v>
      </c>
      <c r="CB1" s="468" t="s">
        <v>605</v>
      </c>
      <c r="CC1" s="468" t="s">
        <v>268</v>
      </c>
      <c r="CD1" s="468" t="s">
        <v>607</v>
      </c>
      <c r="CE1" s="468" t="s">
        <v>609</v>
      </c>
      <c r="CF1" s="468" t="s">
        <v>611</v>
      </c>
      <c r="CG1" s="471" t="s">
        <v>269</v>
      </c>
      <c r="CH1" s="468" t="s">
        <v>617</v>
      </c>
      <c r="CI1" s="468" t="s">
        <v>619</v>
      </c>
      <c r="CJ1" s="468" t="s">
        <v>270</v>
      </c>
      <c r="CK1" s="468" t="s">
        <v>613</v>
      </c>
      <c r="CL1" s="468" t="s">
        <v>615</v>
      </c>
      <c r="CM1" s="468" t="s">
        <v>271</v>
      </c>
      <c r="CN1" s="468" t="s">
        <v>621</v>
      </c>
      <c r="CO1" s="468" t="s">
        <v>272</v>
      </c>
      <c r="CP1" s="468" t="s">
        <v>622</v>
      </c>
      <c r="CQ1" s="467" t="s">
        <v>276</v>
      </c>
      <c r="CR1" s="471" t="s">
        <v>277</v>
      </c>
      <c r="CS1" s="468" t="s">
        <v>623</v>
      </c>
      <c r="CT1" s="468" t="s">
        <v>624</v>
      </c>
      <c r="CU1" s="468" t="s">
        <v>626</v>
      </c>
      <c r="CV1" s="468" t="s">
        <v>278</v>
      </c>
      <c r="CW1" s="468" t="s">
        <v>628</v>
      </c>
      <c r="CX1" s="468" t="s">
        <v>630</v>
      </c>
      <c r="CY1" s="468" t="s">
        <v>632</v>
      </c>
      <c r="CZ1" s="468" t="s">
        <v>634</v>
      </c>
      <c r="DA1" s="468" t="s">
        <v>636</v>
      </c>
      <c r="DB1" s="468" t="s">
        <v>638</v>
      </c>
      <c r="DC1" s="471" t="s">
        <v>279</v>
      </c>
      <c r="DD1" s="468" t="s">
        <v>280</v>
      </c>
      <c r="DE1" s="468" t="s">
        <v>640</v>
      </c>
      <c r="DF1" s="468" t="s">
        <v>281</v>
      </c>
      <c r="DG1" s="468" t="s">
        <v>642</v>
      </c>
      <c r="DH1" s="468" t="s">
        <v>644</v>
      </c>
      <c r="DI1" s="468" t="s">
        <v>646</v>
      </c>
      <c r="DJ1" s="468" t="s">
        <v>648</v>
      </c>
      <c r="DK1" s="468" t="s">
        <v>650</v>
      </c>
      <c r="DL1" s="468" t="s">
        <v>652</v>
      </c>
      <c r="DM1" s="468" t="s">
        <v>654</v>
      </c>
      <c r="DN1" s="468" t="s">
        <v>282</v>
      </c>
      <c r="DO1" s="468" t="s">
        <v>656</v>
      </c>
      <c r="DP1" s="468" t="s">
        <v>658</v>
      </c>
      <c r="DQ1" s="468" t="s">
        <v>660</v>
      </c>
      <c r="DR1" s="471" t="s">
        <v>283</v>
      </c>
      <c r="DS1" s="468" t="s">
        <v>662</v>
      </c>
      <c r="DT1" s="468" t="s">
        <v>284</v>
      </c>
      <c r="DU1" s="468" t="s">
        <v>664</v>
      </c>
      <c r="DV1" s="468" t="s">
        <v>285</v>
      </c>
      <c r="DW1" s="468" t="s">
        <v>666</v>
      </c>
      <c r="DX1" s="468" t="s">
        <v>668</v>
      </c>
      <c r="DY1" s="468" t="s">
        <v>670</v>
      </c>
      <c r="DZ1" s="468" t="s">
        <v>672</v>
      </c>
      <c r="EA1" s="468" t="s">
        <v>674</v>
      </c>
      <c r="EB1" s="468" t="s">
        <v>676</v>
      </c>
      <c r="EC1" s="468" t="s">
        <v>678</v>
      </c>
      <c r="ED1" s="468" t="s">
        <v>680</v>
      </c>
      <c r="EE1" s="468" t="s">
        <v>682</v>
      </c>
      <c r="EF1" s="468" t="s">
        <v>684</v>
      </c>
      <c r="EG1" s="468" t="s">
        <v>686</v>
      </c>
      <c r="EH1" s="471" t="s">
        <v>286</v>
      </c>
      <c r="EI1" s="468" t="s">
        <v>688</v>
      </c>
      <c r="EJ1" s="468" t="s">
        <v>287</v>
      </c>
      <c r="EK1" s="468" t="s">
        <v>690</v>
      </c>
      <c r="EL1" s="468" t="s">
        <v>692</v>
      </c>
      <c r="EM1" s="468" t="s">
        <v>288</v>
      </c>
      <c r="EN1" s="468" t="s">
        <v>694</v>
      </c>
      <c r="EO1" s="468" t="s">
        <v>696</v>
      </c>
      <c r="EP1" s="468" t="s">
        <v>289</v>
      </c>
      <c r="EQ1" s="468" t="s">
        <v>698</v>
      </c>
      <c r="ER1" s="468" t="s">
        <v>700</v>
      </c>
      <c r="ES1" s="468" t="s">
        <v>702</v>
      </c>
      <c r="ET1" s="468" t="s">
        <v>290</v>
      </c>
      <c r="EU1" s="468" t="s">
        <v>704</v>
      </c>
      <c r="EV1" s="468" t="s">
        <v>706</v>
      </c>
      <c r="EW1" s="471" t="s">
        <v>291</v>
      </c>
      <c r="EX1" s="468" t="s">
        <v>292</v>
      </c>
      <c r="EY1" s="468" t="s">
        <v>708</v>
      </c>
      <c r="EZ1" s="468" t="s">
        <v>710</v>
      </c>
      <c r="FA1" s="468" t="s">
        <v>712</v>
      </c>
      <c r="FB1" s="468" t="s">
        <v>714</v>
      </c>
      <c r="FC1" s="468" t="s">
        <v>293</v>
      </c>
      <c r="FD1" s="468" t="s">
        <v>716</v>
      </c>
      <c r="FE1" s="468" t="s">
        <v>718</v>
      </c>
      <c r="FF1" s="468" t="s">
        <v>720</v>
      </c>
      <c r="FG1" s="468" t="s">
        <v>722</v>
      </c>
      <c r="FH1" s="468" t="s">
        <v>724</v>
      </c>
      <c r="FI1" s="468" t="s">
        <v>294</v>
      </c>
      <c r="FJ1" s="468" t="s">
        <v>727</v>
      </c>
      <c r="FK1" s="468" t="s">
        <v>295</v>
      </c>
      <c r="FL1" s="468" t="s">
        <v>730</v>
      </c>
      <c r="FM1" s="468" t="s">
        <v>731</v>
      </c>
      <c r="FN1" s="468" t="s">
        <v>733</v>
      </c>
      <c r="FO1" s="468" t="s">
        <v>296</v>
      </c>
      <c r="FP1" s="468" t="s">
        <v>736</v>
      </c>
      <c r="FQ1" s="468" t="s">
        <v>737</v>
      </c>
      <c r="FR1" s="468" t="s">
        <v>739</v>
      </c>
      <c r="FS1" s="468" t="s">
        <v>297</v>
      </c>
      <c r="FT1" s="468" t="s">
        <v>742</v>
      </c>
      <c r="FU1" s="468" t="s">
        <v>744</v>
      </c>
      <c r="FV1" s="468" t="s">
        <v>746</v>
      </c>
      <c r="FW1" s="471" t="s">
        <v>298</v>
      </c>
      <c r="FX1" s="471" t="s">
        <v>299</v>
      </c>
      <c r="FY1" s="468" t="s">
        <v>305</v>
      </c>
      <c r="FZ1" s="468" t="s">
        <v>748</v>
      </c>
      <c r="GA1" s="468" t="s">
        <v>750</v>
      </c>
      <c r="GB1" s="468" t="s">
        <v>752</v>
      </c>
      <c r="GC1" s="468" t="s">
        <v>754</v>
      </c>
      <c r="GD1" s="468" t="s">
        <v>756</v>
      </c>
      <c r="GE1" s="468" t="s">
        <v>758</v>
      </c>
      <c r="GF1" s="471" t="s">
        <v>300</v>
      </c>
      <c r="GG1" s="468" t="s">
        <v>306</v>
      </c>
      <c r="GH1" s="468" t="s">
        <v>760</v>
      </c>
      <c r="GI1" s="468" t="s">
        <v>762</v>
      </c>
      <c r="GJ1" s="468" t="s">
        <v>763</v>
      </c>
      <c r="GK1" s="468" t="s">
        <v>307</v>
      </c>
      <c r="GL1" s="468" t="s">
        <v>766</v>
      </c>
      <c r="GM1" s="468" t="s">
        <v>767</v>
      </c>
      <c r="GN1" s="471" t="s">
        <v>301</v>
      </c>
      <c r="GO1" s="468" t="s">
        <v>302</v>
      </c>
      <c r="GP1" s="468" t="s">
        <v>769</v>
      </c>
      <c r="GQ1" s="468" t="s">
        <v>771</v>
      </c>
      <c r="GR1" s="468" t="s">
        <v>773</v>
      </c>
      <c r="GS1" s="468" t="s">
        <v>775</v>
      </c>
      <c r="GT1" s="468" t="s">
        <v>777</v>
      </c>
      <c r="GU1" s="471" t="s">
        <v>303</v>
      </c>
      <c r="GV1" s="468" t="s">
        <v>304</v>
      </c>
      <c r="GW1" s="468" t="s">
        <v>779</v>
      </c>
      <c r="GX1" s="468" t="s">
        <v>781</v>
      </c>
      <c r="GY1" s="468" t="s">
        <v>783</v>
      </c>
      <c r="GZ1" s="468" t="s">
        <v>785</v>
      </c>
      <c r="HA1" s="468" t="s">
        <v>787</v>
      </c>
      <c r="HB1" s="468" t="s">
        <v>789</v>
      </c>
      <c r="HC1" s="467" t="s">
        <v>308</v>
      </c>
      <c r="HD1" s="471" t="s">
        <v>309</v>
      </c>
      <c r="HE1" s="468" t="s">
        <v>310</v>
      </c>
      <c r="HF1" s="468" t="s">
        <v>791</v>
      </c>
      <c r="HG1" s="468" t="s">
        <v>793</v>
      </c>
      <c r="HH1" s="468" t="s">
        <v>795</v>
      </c>
      <c r="HI1" s="468" t="s">
        <v>797</v>
      </c>
      <c r="HJ1" s="468" t="s">
        <v>311</v>
      </c>
      <c r="HK1" s="468" t="s">
        <v>800</v>
      </c>
      <c r="HL1" s="468" t="s">
        <v>328</v>
      </c>
      <c r="HM1" s="468" t="s">
        <v>838</v>
      </c>
      <c r="HN1" s="468" t="s">
        <v>840</v>
      </c>
      <c r="HO1" s="468" t="s">
        <v>842</v>
      </c>
      <c r="HP1" s="471" t="s">
        <v>312</v>
      </c>
      <c r="HQ1" s="468" t="s">
        <v>802</v>
      </c>
      <c r="HR1" s="468" t="s">
        <v>804</v>
      </c>
      <c r="HS1" s="468" t="s">
        <v>313</v>
      </c>
      <c r="HT1" s="468" t="s">
        <v>807</v>
      </c>
      <c r="HU1" s="468" t="s">
        <v>809</v>
      </c>
      <c r="HV1" s="468" t="s">
        <v>810</v>
      </c>
      <c r="HW1" s="468" t="s">
        <v>812</v>
      </c>
      <c r="HX1" s="471" t="s">
        <v>314</v>
      </c>
      <c r="HY1" s="468" t="s">
        <v>814</v>
      </c>
      <c r="HZ1" s="468" t="s">
        <v>816</v>
      </c>
      <c r="IA1" s="468" t="s">
        <v>818</v>
      </c>
      <c r="IB1" s="468" t="s">
        <v>315</v>
      </c>
      <c r="IC1" s="468" t="s">
        <v>820</v>
      </c>
      <c r="ID1" s="468" t="s">
        <v>822</v>
      </c>
      <c r="IE1" s="468" t="s">
        <v>316</v>
      </c>
      <c r="IF1" s="468" t="s">
        <v>824</v>
      </c>
      <c r="IG1" s="468" t="s">
        <v>826</v>
      </c>
      <c r="IH1" s="468" t="s">
        <v>317</v>
      </c>
      <c r="II1" s="468" t="s">
        <v>828</v>
      </c>
      <c r="IJ1" s="468" t="s">
        <v>830</v>
      </c>
      <c r="IK1" s="468" t="s">
        <v>832</v>
      </c>
      <c r="IL1" s="468" t="s">
        <v>834</v>
      </c>
      <c r="IM1" s="468" t="s">
        <v>318</v>
      </c>
      <c r="IN1" s="468" t="s">
        <v>836</v>
      </c>
      <c r="IO1" s="471" t="s">
        <v>319</v>
      </c>
      <c r="IP1" s="468" t="s">
        <v>844</v>
      </c>
      <c r="IQ1" s="468" t="s">
        <v>846</v>
      </c>
      <c r="IR1" s="468" t="s">
        <v>320</v>
      </c>
      <c r="IS1" s="468" t="s">
        <v>848</v>
      </c>
      <c r="IT1" s="468" t="s">
        <v>850</v>
      </c>
      <c r="IU1" s="468" t="s">
        <v>852</v>
      </c>
      <c r="IV1" s="471" t="s">
        <v>321</v>
      </c>
      <c r="IW1" s="468" t="s">
        <v>854</v>
      </c>
      <c r="IX1" s="468" t="s">
        <v>322</v>
      </c>
      <c r="IY1" s="468" t="s">
        <v>857</v>
      </c>
      <c r="IZ1" s="468" t="s">
        <v>859</v>
      </c>
      <c r="JA1" s="468" t="s">
        <v>861</v>
      </c>
      <c r="JB1" s="468" t="s">
        <v>863</v>
      </c>
      <c r="JC1" s="468" t="s">
        <v>865</v>
      </c>
      <c r="JD1" s="468" t="s">
        <v>867</v>
      </c>
      <c r="JE1" s="468" t="s">
        <v>323</v>
      </c>
      <c r="JF1" s="468" t="s">
        <v>870</v>
      </c>
      <c r="JG1" s="468" t="s">
        <v>872</v>
      </c>
      <c r="JH1" s="468" t="s">
        <v>874</v>
      </c>
      <c r="JI1" s="468" t="s">
        <v>876</v>
      </c>
      <c r="JJ1" s="468" t="s">
        <v>878</v>
      </c>
      <c r="JK1" s="468" t="s">
        <v>880</v>
      </c>
      <c r="JL1" s="468" t="s">
        <v>882</v>
      </c>
      <c r="JM1" s="468" t="s">
        <v>884</v>
      </c>
      <c r="JN1" s="468" t="s">
        <v>324</v>
      </c>
      <c r="JO1" s="468" t="s">
        <v>887</v>
      </c>
      <c r="JP1" s="468" t="s">
        <v>889</v>
      </c>
      <c r="JQ1" s="468" t="s">
        <v>891</v>
      </c>
      <c r="JR1" s="468" t="s">
        <v>893</v>
      </c>
      <c r="JS1" s="468" t="s">
        <v>894</v>
      </c>
      <c r="JT1" s="468" t="s">
        <v>896</v>
      </c>
      <c r="JU1" s="468" t="s">
        <v>898</v>
      </c>
      <c r="JV1" s="468" t="s">
        <v>900</v>
      </c>
      <c r="JW1" s="468" t="s">
        <v>902</v>
      </c>
      <c r="JX1" s="468" t="s">
        <v>904</v>
      </c>
      <c r="JY1" s="468" t="s">
        <v>906</v>
      </c>
      <c r="JZ1" s="468" t="s">
        <v>908</v>
      </c>
      <c r="KA1" s="468" t="s">
        <v>910</v>
      </c>
      <c r="KB1" s="468" t="s">
        <v>912</v>
      </c>
      <c r="KC1" s="468" t="s">
        <v>914</v>
      </c>
      <c r="KD1" s="468" t="s">
        <v>916</v>
      </c>
      <c r="KE1" s="468" t="s">
        <v>918</v>
      </c>
      <c r="KF1" s="468" t="s">
        <v>920</v>
      </c>
      <c r="KG1" s="468" t="s">
        <v>922</v>
      </c>
      <c r="KH1" s="468" t="s">
        <v>924</v>
      </c>
      <c r="KI1" s="468" t="s">
        <v>926</v>
      </c>
      <c r="KJ1" s="468" t="s">
        <v>928</v>
      </c>
      <c r="KK1" s="468" t="s">
        <v>930</v>
      </c>
      <c r="KL1" s="468" t="s">
        <v>932</v>
      </c>
      <c r="KM1" s="468" t="s">
        <v>934</v>
      </c>
      <c r="KN1" s="468" t="s">
        <v>936</v>
      </c>
      <c r="KO1" s="471" t="s">
        <v>325</v>
      </c>
      <c r="KP1" s="468" t="s">
        <v>938</v>
      </c>
      <c r="KQ1" s="468" t="s">
        <v>326</v>
      </c>
      <c r="KR1" s="468" t="s">
        <v>941</v>
      </c>
      <c r="KS1" s="468" t="s">
        <v>943</v>
      </c>
      <c r="KT1" s="468" t="s">
        <v>945</v>
      </c>
      <c r="KU1" s="468" t="s">
        <v>947</v>
      </c>
      <c r="KV1" s="468" t="s">
        <v>327</v>
      </c>
      <c r="KW1" s="468" t="s">
        <v>950</v>
      </c>
      <c r="KX1" s="468" t="s">
        <v>952</v>
      </c>
      <c r="KY1" s="468" t="s">
        <v>954</v>
      </c>
      <c r="KZ1" s="468" t="s">
        <v>956</v>
      </c>
      <c r="LA1" s="468" t="s">
        <v>958</v>
      </c>
      <c r="LB1" s="468" t="s">
        <v>960</v>
      </c>
      <c r="LC1" s="468" t="s">
        <v>962</v>
      </c>
      <c r="LD1" s="467" t="s">
        <v>329</v>
      </c>
      <c r="LE1" s="471" t="s">
        <v>330</v>
      </c>
      <c r="LF1" s="468" t="s">
        <v>331</v>
      </c>
      <c r="LG1" s="468" t="s">
        <v>345</v>
      </c>
      <c r="LH1" s="468" t="s">
        <v>964</v>
      </c>
      <c r="LI1" s="468" t="s">
        <v>966</v>
      </c>
      <c r="LJ1" s="468" t="s">
        <v>968</v>
      </c>
      <c r="LK1" s="468" t="s">
        <v>970</v>
      </c>
      <c r="LL1" s="468" t="s">
        <v>346</v>
      </c>
      <c r="LM1" s="468" t="s">
        <v>972</v>
      </c>
      <c r="LN1" s="468" t="s">
        <v>347</v>
      </c>
      <c r="LO1" s="468" t="s">
        <v>974</v>
      </c>
      <c r="LP1" s="468" t="s">
        <v>332</v>
      </c>
      <c r="LQ1" s="468" t="s">
        <v>976</v>
      </c>
      <c r="LR1" s="468" t="s">
        <v>348</v>
      </c>
      <c r="LS1" s="468" t="s">
        <v>978</v>
      </c>
      <c r="LT1" s="468" t="s">
        <v>980</v>
      </c>
      <c r="LU1" s="468" t="s">
        <v>349</v>
      </c>
      <c r="LV1" s="471" t="s">
        <v>333</v>
      </c>
      <c r="LW1" s="468" t="s">
        <v>334</v>
      </c>
      <c r="LX1" s="468" t="s">
        <v>982</v>
      </c>
      <c r="LY1" s="468" t="s">
        <v>984</v>
      </c>
      <c r="LZ1" s="468" t="s">
        <v>985</v>
      </c>
      <c r="MA1" s="468" t="s">
        <v>987</v>
      </c>
      <c r="MB1" s="468" t="s">
        <v>988</v>
      </c>
      <c r="MC1" s="468" t="s">
        <v>990</v>
      </c>
      <c r="MD1" s="468" t="s">
        <v>992</v>
      </c>
      <c r="ME1" s="468" t="s">
        <v>994</v>
      </c>
      <c r="MF1" s="468" t="s">
        <v>996</v>
      </c>
      <c r="MG1" s="468" t="s">
        <v>335</v>
      </c>
      <c r="MH1" s="468" t="s">
        <v>999</v>
      </c>
      <c r="MI1" s="468" t="s">
        <v>1000</v>
      </c>
      <c r="MJ1" s="468" t="s">
        <v>1002</v>
      </c>
      <c r="MK1" s="468" t="s">
        <v>336</v>
      </c>
      <c r="ML1" s="468" t="s">
        <v>1005</v>
      </c>
      <c r="MM1" s="468" t="s">
        <v>1006</v>
      </c>
      <c r="MN1" s="468" t="s">
        <v>1008</v>
      </c>
      <c r="MO1" s="468" t="s">
        <v>1010</v>
      </c>
      <c r="MP1" s="468" t="s">
        <v>337</v>
      </c>
      <c r="MQ1" s="468" t="s">
        <v>1013</v>
      </c>
      <c r="MR1" s="468" t="s">
        <v>1015</v>
      </c>
      <c r="MS1" s="468" t="s">
        <v>1017</v>
      </c>
      <c r="MT1" s="468" t="s">
        <v>1019</v>
      </c>
      <c r="MU1" s="468" t="s">
        <v>338</v>
      </c>
      <c r="MV1" s="468" t="s">
        <v>1022</v>
      </c>
      <c r="MW1" s="468" t="s">
        <v>1024</v>
      </c>
      <c r="MX1" s="468" t="s">
        <v>1026</v>
      </c>
      <c r="MY1" s="468" t="s">
        <v>1028</v>
      </c>
      <c r="MZ1" s="468" t="s">
        <v>1030</v>
      </c>
      <c r="NA1" s="468" t="s">
        <v>1032</v>
      </c>
      <c r="NB1" s="468" t="s">
        <v>1034</v>
      </c>
      <c r="NC1" s="468" t="s">
        <v>1036</v>
      </c>
      <c r="ND1" s="468" t="s">
        <v>1038</v>
      </c>
      <c r="NE1" s="468" t="s">
        <v>1040</v>
      </c>
      <c r="NF1" s="468" t="s">
        <v>1042</v>
      </c>
      <c r="NG1" s="468" t="s">
        <v>1043</v>
      </c>
      <c r="NH1" s="471" t="s">
        <v>339</v>
      </c>
      <c r="NI1" s="468" t="s">
        <v>340</v>
      </c>
      <c r="NJ1" s="468" t="s">
        <v>1045</v>
      </c>
      <c r="NK1" s="468" t="s">
        <v>1047</v>
      </c>
      <c r="NL1" s="468" t="s">
        <v>1049</v>
      </c>
      <c r="NM1" s="468" t="s">
        <v>1051</v>
      </c>
      <c r="NN1" s="471" t="s">
        <v>341</v>
      </c>
      <c r="NO1" s="468" t="s">
        <v>342</v>
      </c>
      <c r="NP1" s="468" t="s">
        <v>1052</v>
      </c>
      <c r="NQ1" s="468" t="s">
        <v>343</v>
      </c>
      <c r="NR1" s="468" t="s">
        <v>1054</v>
      </c>
      <c r="NS1" s="468" t="s">
        <v>1056</v>
      </c>
      <c r="NT1" s="468" t="s">
        <v>344</v>
      </c>
      <c r="NU1" s="468" t="s">
        <v>1058</v>
      </c>
      <c r="NV1" s="467" t="s">
        <v>350</v>
      </c>
      <c r="NW1" s="471" t="s">
        <v>351</v>
      </c>
      <c r="NX1" s="468" t="s">
        <v>352</v>
      </c>
      <c r="NY1" s="468" t="s">
        <v>1061</v>
      </c>
      <c r="NZ1" s="468" t="s">
        <v>1063</v>
      </c>
      <c r="OA1" s="468" t="s">
        <v>353</v>
      </c>
      <c r="OB1" s="468" t="s">
        <v>363</v>
      </c>
      <c r="OC1" s="468" t="s">
        <v>1065</v>
      </c>
      <c r="OD1" s="468" t="s">
        <v>1067</v>
      </c>
      <c r="OE1" s="468" t="s">
        <v>1069</v>
      </c>
      <c r="OF1" s="468" t="s">
        <v>1071</v>
      </c>
      <c r="OG1" s="468" t="s">
        <v>1073</v>
      </c>
      <c r="OH1" s="468" t="s">
        <v>1075</v>
      </c>
      <c r="OI1" s="468" t="s">
        <v>1077</v>
      </c>
      <c r="OJ1" s="468" t="s">
        <v>1079</v>
      </c>
      <c r="OK1" s="468" t="s">
        <v>1081</v>
      </c>
      <c r="OL1" s="468" t="s">
        <v>1083</v>
      </c>
      <c r="OM1" s="468" t="s">
        <v>1085</v>
      </c>
      <c r="ON1" s="468" t="s">
        <v>1087</v>
      </c>
      <c r="OO1" s="468" t="s">
        <v>1089</v>
      </c>
      <c r="OP1" s="468" t="s">
        <v>1091</v>
      </c>
      <c r="OQ1" s="468" t="s">
        <v>1093</v>
      </c>
      <c r="OR1" s="468" t="s">
        <v>1095</v>
      </c>
      <c r="OS1" s="468" t="s">
        <v>1097</v>
      </c>
      <c r="OT1" s="468" t="s">
        <v>1099</v>
      </c>
      <c r="OU1" s="468" t="s">
        <v>1101</v>
      </c>
      <c r="OV1" s="468" t="s">
        <v>1103</v>
      </c>
      <c r="OW1" s="468" t="s">
        <v>1105</v>
      </c>
      <c r="OX1" s="468" t="s">
        <v>1107</v>
      </c>
      <c r="OY1" s="468" t="s">
        <v>364</v>
      </c>
      <c r="OZ1" s="468" t="s">
        <v>1110</v>
      </c>
      <c r="PA1" s="468" t="s">
        <v>1112</v>
      </c>
      <c r="PB1" s="468" t="s">
        <v>1113</v>
      </c>
      <c r="PC1" s="468" t="s">
        <v>1115</v>
      </c>
      <c r="PD1" s="468" t="s">
        <v>1117</v>
      </c>
      <c r="PE1" s="468" t="s">
        <v>1119</v>
      </c>
      <c r="PF1" s="468" t="s">
        <v>1121</v>
      </c>
      <c r="PG1" s="468" t="s">
        <v>1123</v>
      </c>
      <c r="PH1" s="468" t="s">
        <v>1125</v>
      </c>
      <c r="PI1" s="468" t="s">
        <v>1127</v>
      </c>
      <c r="PJ1" s="468" t="s">
        <v>1129</v>
      </c>
      <c r="PK1" s="468" t="s">
        <v>1131</v>
      </c>
      <c r="PL1" s="468" t="s">
        <v>1133</v>
      </c>
      <c r="PM1" s="468" t="s">
        <v>1135</v>
      </c>
      <c r="PN1" s="468" t="s">
        <v>1137</v>
      </c>
      <c r="PO1" s="468" t="s">
        <v>1139</v>
      </c>
      <c r="PP1" s="468" t="s">
        <v>1141</v>
      </c>
      <c r="PQ1" s="468" t="s">
        <v>1143</v>
      </c>
      <c r="PR1" s="468" t="s">
        <v>1145</v>
      </c>
      <c r="PS1" s="468" t="s">
        <v>1147</v>
      </c>
      <c r="PT1" s="468" t="s">
        <v>1149</v>
      </c>
      <c r="PU1" s="468" t="s">
        <v>1151</v>
      </c>
      <c r="PV1" s="468" t="s">
        <v>1153</v>
      </c>
      <c r="PW1" s="468" t="s">
        <v>1155</v>
      </c>
      <c r="PX1" s="468" t="s">
        <v>1157</v>
      </c>
      <c r="PY1" s="468" t="s">
        <v>1159</v>
      </c>
      <c r="PZ1" s="468" t="s">
        <v>354</v>
      </c>
      <c r="QA1" s="468" t="s">
        <v>1161</v>
      </c>
      <c r="QB1" s="468" t="s">
        <v>1163</v>
      </c>
      <c r="QC1" s="468" t="s">
        <v>1165</v>
      </c>
      <c r="QD1" s="468" t="s">
        <v>1167</v>
      </c>
      <c r="QE1" s="468" t="s">
        <v>1169</v>
      </c>
      <c r="QF1" s="471" t="s">
        <v>355</v>
      </c>
      <c r="QG1" s="468" t="s">
        <v>356</v>
      </c>
      <c r="QH1" s="468" t="s">
        <v>1171</v>
      </c>
      <c r="QI1" s="468" t="s">
        <v>1173</v>
      </c>
      <c r="QJ1" s="468" t="s">
        <v>1175</v>
      </c>
      <c r="QK1" s="468" t="s">
        <v>1177</v>
      </c>
      <c r="QL1" s="468" t="s">
        <v>1179</v>
      </c>
      <c r="QM1" s="468" t="s">
        <v>1181</v>
      </c>
      <c r="QN1" s="471" t="s">
        <v>357</v>
      </c>
      <c r="QO1" s="468" t="s">
        <v>1183</v>
      </c>
      <c r="QP1" s="468" t="s">
        <v>358</v>
      </c>
      <c r="QQ1" s="468" t="s">
        <v>365</v>
      </c>
      <c r="QR1" s="468" t="s">
        <v>1185</v>
      </c>
      <c r="QS1" s="468" t="s">
        <v>1187</v>
      </c>
      <c r="QT1" s="468" t="s">
        <v>1189</v>
      </c>
      <c r="QU1" s="468" t="s">
        <v>1191</v>
      </c>
      <c r="QV1" s="468" t="s">
        <v>1193</v>
      </c>
      <c r="QW1" s="468" t="s">
        <v>1195</v>
      </c>
      <c r="QX1" s="468" t="s">
        <v>1197</v>
      </c>
      <c r="QY1" s="468" t="s">
        <v>1199</v>
      </c>
      <c r="QZ1" s="468" t="s">
        <v>1201</v>
      </c>
      <c r="RA1" s="468" t="s">
        <v>1203</v>
      </c>
      <c r="RB1" s="468" t="s">
        <v>1205</v>
      </c>
      <c r="RC1" s="468" t="s">
        <v>1207</v>
      </c>
      <c r="RD1" s="468" t="s">
        <v>1209</v>
      </c>
      <c r="RE1" s="468" t="s">
        <v>1211</v>
      </c>
      <c r="RF1" s="471" t="s">
        <v>359</v>
      </c>
      <c r="RG1" s="468" t="s">
        <v>360</v>
      </c>
      <c r="RH1" s="468" t="s">
        <v>1213</v>
      </c>
      <c r="RI1" s="468" t="s">
        <v>1215</v>
      </c>
      <c r="RJ1" s="471" t="s">
        <v>361</v>
      </c>
      <c r="RK1" s="468" t="s">
        <v>362</v>
      </c>
      <c r="RL1" s="468" t="s">
        <v>1217</v>
      </c>
      <c r="RM1" s="468" t="s">
        <v>1218</v>
      </c>
      <c r="RN1" s="468" t="s">
        <v>1219</v>
      </c>
      <c r="RO1" s="468" t="s">
        <v>1220</v>
      </c>
      <c r="RP1" s="468" t="s">
        <v>1222</v>
      </c>
      <c r="RQ1" s="468" t="s">
        <v>1223</v>
      </c>
      <c r="RR1" s="468" t="s">
        <v>1225</v>
      </c>
      <c r="RS1" s="468" t="s">
        <v>1226</v>
      </c>
      <c r="RT1" s="467" t="s">
        <v>366</v>
      </c>
      <c r="RU1" s="471" t="s">
        <v>367</v>
      </c>
      <c r="RV1" s="468" t="s">
        <v>368</v>
      </c>
      <c r="RW1" s="468" t="s">
        <v>1228</v>
      </c>
      <c r="RX1" s="468" t="s">
        <v>1230</v>
      </c>
      <c r="RY1" s="468" t="s">
        <v>369</v>
      </c>
      <c r="RZ1" s="468" t="s">
        <v>1232</v>
      </c>
      <c r="SA1" s="468" t="s">
        <v>1234</v>
      </c>
      <c r="SB1" s="468" t="s">
        <v>1236</v>
      </c>
      <c r="SC1" s="468" t="s">
        <v>1238</v>
      </c>
      <c r="SD1" s="471" t="s">
        <v>370</v>
      </c>
      <c r="SE1" s="468" t="s">
        <v>371</v>
      </c>
      <c r="SF1" s="468" t="s">
        <v>1240</v>
      </c>
      <c r="SG1" s="468" t="s">
        <v>1242</v>
      </c>
      <c r="SH1" s="468" t="s">
        <v>1244</v>
      </c>
      <c r="SI1" s="468" t="s">
        <v>1246</v>
      </c>
      <c r="SJ1" s="468" t="s">
        <v>1248</v>
      </c>
      <c r="SK1" s="468" t="s">
        <v>1250</v>
      </c>
      <c r="SL1" s="468" t="s">
        <v>1252</v>
      </c>
      <c r="SM1" s="468" t="s">
        <v>1254</v>
      </c>
      <c r="SN1" s="468" t="s">
        <v>1256</v>
      </c>
      <c r="SO1" s="468" t="s">
        <v>1258</v>
      </c>
      <c r="SP1" s="468" t="s">
        <v>1260</v>
      </c>
      <c r="SQ1" s="468" t="s">
        <v>1262</v>
      </c>
      <c r="SR1" s="468" t="s">
        <v>1264</v>
      </c>
      <c r="SS1" s="468" t="s">
        <v>1266</v>
      </c>
      <c r="ST1" s="468" t="s">
        <v>1268</v>
      </c>
      <c r="SU1" s="467" t="s">
        <v>372</v>
      </c>
      <c r="SV1" s="471" t="s">
        <v>373</v>
      </c>
      <c r="SW1" s="468" t="s">
        <v>374</v>
      </c>
      <c r="SX1" s="468" t="s">
        <v>1270</v>
      </c>
      <c r="SY1" s="468" t="s">
        <v>1272</v>
      </c>
      <c r="SZ1" s="468" t="s">
        <v>1274</v>
      </c>
      <c r="TA1" s="468" t="s">
        <v>1276</v>
      </c>
      <c r="TB1" s="468" t="s">
        <v>1278</v>
      </c>
      <c r="TC1" s="468" t="s">
        <v>375</v>
      </c>
      <c r="TD1" s="468" t="s">
        <v>1280</v>
      </c>
      <c r="TE1" s="468" t="s">
        <v>1282</v>
      </c>
      <c r="TF1" s="468" t="s">
        <v>1284</v>
      </c>
      <c r="TG1" s="468" t="s">
        <v>1286</v>
      </c>
      <c r="TH1" s="468" t="s">
        <v>1288</v>
      </c>
      <c r="TI1" s="468" t="s">
        <v>1290</v>
      </c>
      <c r="TJ1" s="471" t="s">
        <v>376</v>
      </c>
      <c r="TK1" s="468" t="s">
        <v>377</v>
      </c>
      <c r="TL1" s="468" t="s">
        <v>378</v>
      </c>
      <c r="TM1" s="468" t="s">
        <v>1292</v>
      </c>
      <c r="TN1" s="468" t="s">
        <v>1294</v>
      </c>
      <c r="TO1" s="468" t="s">
        <v>1295</v>
      </c>
      <c r="TP1" s="468" t="s">
        <v>1297</v>
      </c>
      <c r="TQ1" s="468" t="s">
        <v>1299</v>
      </c>
      <c r="TR1" s="468" t="s">
        <v>1301</v>
      </c>
      <c r="TS1" s="468" t="s">
        <v>1303</v>
      </c>
      <c r="TT1" s="468" t="s">
        <v>1305</v>
      </c>
      <c r="TU1" s="468" t="s">
        <v>1307</v>
      </c>
      <c r="TV1" s="468" t="s">
        <v>1309</v>
      </c>
      <c r="TW1" s="468" t="s">
        <v>1311</v>
      </c>
      <c r="TX1" s="468" t="s">
        <v>1313</v>
      </c>
      <c r="TY1" s="468" t="s">
        <v>1315</v>
      </c>
      <c r="TZ1" s="468" t="s">
        <v>1317</v>
      </c>
      <c r="UA1" s="468" t="s">
        <v>1319</v>
      </c>
      <c r="UB1" s="468" t="s">
        <v>1321</v>
      </c>
      <c r="UC1" s="467" t="s">
        <v>1323</v>
      </c>
      <c r="UD1" s="468" t="s">
        <v>1325</v>
      </c>
      <c r="UE1" s="468" t="s">
        <v>1327</v>
      </c>
      <c r="UF1" s="468" t="s">
        <v>1329</v>
      </c>
      <c r="UG1" s="468" t="s">
        <v>1331</v>
      </c>
      <c r="UH1" s="468" t="s">
        <v>1333</v>
      </c>
      <c r="UI1" s="469"/>
    </row>
    <row r="2" spans="1:555" s="122" customFormat="1" hidden="1" x14ac:dyDescent="0.25">
      <c r="A2" s="465" t="s">
        <v>1356</v>
      </c>
      <c r="B2" s="465" t="s">
        <v>1358</v>
      </c>
      <c r="C2" s="465" t="s">
        <v>470</v>
      </c>
      <c r="D2" s="465" t="s">
        <v>1357</v>
      </c>
      <c r="E2" s="465" t="s">
        <v>1359</v>
      </c>
      <c r="F2" s="465" t="s">
        <v>471</v>
      </c>
      <c r="G2" s="466" t="s">
        <v>1360</v>
      </c>
      <c r="H2" s="465" t="s">
        <v>1361</v>
      </c>
      <c r="I2" s="465" t="s">
        <v>1362</v>
      </c>
      <c r="J2" s="465" t="s">
        <v>1453</v>
      </c>
      <c r="K2" s="465" t="s">
        <v>1363</v>
      </c>
      <c r="L2" s="465" t="s">
        <v>1364</v>
      </c>
      <c r="M2" s="465" t="s">
        <v>1365</v>
      </c>
      <c r="N2" s="465" t="s">
        <v>1366</v>
      </c>
      <c r="O2" s="465" t="s">
        <v>1367</v>
      </c>
      <c r="P2" s="465" t="s">
        <v>1478</v>
      </c>
      <c r="Q2" s="465" t="s">
        <v>1513</v>
      </c>
      <c r="R2" s="460" t="str">
        <f>+Presupuesto!D11</f>
        <v>Recurrente</v>
      </c>
      <c r="S2" s="460" t="str">
        <f>+Presupuesto!E11</f>
        <v>Programa / Proyecto 2017</v>
      </c>
      <c r="T2" s="465"/>
      <c r="U2" s="465" t="s">
        <v>393</v>
      </c>
      <c r="V2" s="465" t="s">
        <v>411</v>
      </c>
      <c r="W2" s="465" t="s">
        <v>394</v>
      </c>
      <c r="X2" s="465" t="s">
        <v>395</v>
      </c>
      <c r="Y2" s="465" t="s">
        <v>396</v>
      </c>
      <c r="Z2" s="465" t="s">
        <v>397</v>
      </c>
      <c r="AA2" s="465" t="s">
        <v>398</v>
      </c>
      <c r="AB2" s="465" t="s">
        <v>399</v>
      </c>
      <c r="AC2" s="465" t="s">
        <v>400</v>
      </c>
      <c r="AD2" s="465" t="s">
        <v>401</v>
      </c>
      <c r="AE2" s="465" t="s">
        <v>402</v>
      </c>
      <c r="AF2" s="465" t="s">
        <v>403</v>
      </c>
      <c r="AG2" s="465"/>
      <c r="AH2" s="465" t="s">
        <v>419</v>
      </c>
      <c r="AI2" s="465" t="s">
        <v>420</v>
      </c>
      <c r="AJ2" s="465" t="s">
        <v>421</v>
      </c>
      <c r="AK2" s="465" t="s">
        <v>422</v>
      </c>
      <c r="AL2" s="465" t="s">
        <v>423</v>
      </c>
      <c r="AM2" s="465" t="s">
        <v>426</v>
      </c>
      <c r="AN2" s="465" t="s">
        <v>424</v>
      </c>
      <c r="AO2" s="465" t="s">
        <v>425</v>
      </c>
      <c r="AP2" s="465" t="s">
        <v>427</v>
      </c>
      <c r="AQ2" s="465" t="s">
        <v>428</v>
      </c>
      <c r="AR2" s="465" t="s">
        <v>429</v>
      </c>
      <c r="AS2" s="465" t="s">
        <v>430</v>
      </c>
      <c r="AT2" s="465" t="s">
        <v>431</v>
      </c>
      <c r="AU2" s="465" t="s">
        <v>432</v>
      </c>
      <c r="AV2" s="465" t="s">
        <v>433</v>
      </c>
      <c r="AW2" s="465" t="s">
        <v>434</v>
      </c>
      <c r="AX2" s="465" t="s">
        <v>435</v>
      </c>
      <c r="AY2" s="465" t="s">
        <v>436</v>
      </c>
      <c r="AZ2" s="465" t="s">
        <v>437</v>
      </c>
      <c r="BA2" s="465" t="s">
        <v>438</v>
      </c>
      <c r="BB2" s="465" t="s">
        <v>439</v>
      </c>
      <c r="BC2" s="465" t="s">
        <v>440</v>
      </c>
      <c r="BD2" s="465" t="s">
        <v>441</v>
      </c>
      <c r="BE2" s="465" t="s">
        <v>442</v>
      </c>
      <c r="BF2" s="465" t="s">
        <v>443</v>
      </c>
      <c r="BG2" s="465" t="s">
        <v>444</v>
      </c>
      <c r="BH2" s="465" t="s">
        <v>445</v>
      </c>
      <c r="BI2" s="465" t="s">
        <v>446</v>
      </c>
      <c r="BJ2" s="465" t="s">
        <v>447</v>
      </c>
      <c r="BK2" s="465" t="s">
        <v>448</v>
      </c>
      <c r="BL2" s="465" t="s">
        <v>449</v>
      </c>
      <c r="BM2" s="465" t="s">
        <v>450</v>
      </c>
      <c r="BN2" s="465" t="s">
        <v>451</v>
      </c>
      <c r="BO2" s="465" t="s">
        <v>452</v>
      </c>
      <c r="BP2" s="465" t="s">
        <v>453</v>
      </c>
      <c r="BQ2" s="465" t="s">
        <v>454</v>
      </c>
      <c r="BR2" s="465" t="s">
        <v>455</v>
      </c>
      <c r="BS2" s="465" t="s">
        <v>456</v>
      </c>
      <c r="BT2" s="465" t="s">
        <v>457</v>
      </c>
      <c r="BU2" s="465" t="s">
        <v>458</v>
      </c>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65"/>
      <c r="DK2" s="465"/>
      <c r="DL2" s="465"/>
      <c r="DM2" s="465"/>
      <c r="DN2" s="465"/>
      <c r="DO2" s="465"/>
      <c r="DP2" s="465"/>
      <c r="DQ2" s="465"/>
      <c r="DR2" s="465"/>
      <c r="DS2" s="465"/>
      <c r="DT2" s="465"/>
      <c r="DU2" s="465"/>
      <c r="DV2" s="465"/>
      <c r="DW2" s="465"/>
      <c r="DX2" s="465"/>
      <c r="DY2" s="465"/>
      <c r="DZ2" s="465"/>
      <c r="EA2" s="465"/>
      <c r="EB2" s="465"/>
      <c r="EC2" s="465"/>
      <c r="ED2" s="465"/>
      <c r="EE2" s="465"/>
      <c r="EF2" s="465"/>
      <c r="EG2" s="465"/>
      <c r="EH2" s="465"/>
      <c r="EI2" s="465"/>
      <c r="EJ2" s="465"/>
      <c r="EK2" s="465"/>
      <c r="EL2" s="465"/>
      <c r="EM2" s="465"/>
      <c r="EN2" s="465"/>
      <c r="EO2" s="465"/>
      <c r="EP2" s="465"/>
      <c r="EQ2" s="465"/>
      <c r="ER2" s="465"/>
      <c r="ES2" s="465"/>
      <c r="ET2" s="465"/>
      <c r="EU2" s="465"/>
      <c r="EV2" s="465"/>
      <c r="EW2" s="465"/>
      <c r="EX2" s="465"/>
      <c r="EY2" s="465"/>
      <c r="EZ2" s="465"/>
      <c r="FA2" s="465"/>
      <c r="FB2" s="465"/>
      <c r="FC2" s="465"/>
      <c r="FD2" s="465"/>
      <c r="FE2" s="465"/>
      <c r="FF2" s="465"/>
      <c r="FG2" s="465"/>
      <c r="FH2" s="465"/>
      <c r="FI2" s="465"/>
      <c r="FJ2" s="465"/>
      <c r="FK2" s="465"/>
      <c r="FL2" s="465"/>
      <c r="FM2" s="465"/>
      <c r="FN2" s="465"/>
      <c r="FO2" s="465"/>
      <c r="FP2" s="465"/>
      <c r="FQ2" s="465"/>
      <c r="FR2" s="465"/>
      <c r="FS2" s="465"/>
      <c r="FT2" s="465"/>
      <c r="FU2" s="465"/>
      <c r="FV2" s="465"/>
      <c r="FW2" s="465"/>
      <c r="FX2" s="465"/>
      <c r="FY2" s="465"/>
      <c r="FZ2" s="465"/>
      <c r="GA2" s="465"/>
      <c r="GB2" s="465"/>
      <c r="GC2" s="465"/>
      <c r="GD2" s="465"/>
      <c r="GE2" s="465"/>
      <c r="GF2" s="465"/>
      <c r="GG2" s="465"/>
      <c r="GH2" s="465"/>
      <c r="GI2" s="465"/>
      <c r="GJ2" s="465"/>
      <c r="GK2" s="465"/>
      <c r="GL2" s="465"/>
      <c r="GM2" s="465"/>
      <c r="GN2" s="465"/>
      <c r="GO2" s="465"/>
      <c r="GP2" s="465"/>
      <c r="GQ2" s="465"/>
      <c r="GR2" s="465"/>
      <c r="GS2" s="465"/>
      <c r="GT2" s="465"/>
      <c r="GU2" s="465"/>
      <c r="GV2" s="465"/>
      <c r="GW2" s="465"/>
      <c r="GX2" s="465"/>
      <c r="GY2" s="465"/>
      <c r="GZ2" s="465"/>
      <c r="HA2" s="465"/>
      <c r="HB2" s="465"/>
      <c r="HC2" s="465"/>
      <c r="HD2" s="465"/>
      <c r="HE2" s="465"/>
      <c r="HF2" s="465"/>
      <c r="HG2" s="465"/>
      <c r="HH2" s="465"/>
      <c r="HI2" s="465"/>
      <c r="HJ2" s="465"/>
      <c r="HK2" s="465"/>
      <c r="HL2" s="465"/>
      <c r="HM2" s="465"/>
      <c r="HN2" s="465"/>
      <c r="HO2" s="465"/>
      <c r="HP2" s="465"/>
      <c r="HQ2" s="465"/>
      <c r="HR2" s="465"/>
      <c r="HS2" s="465"/>
      <c r="HT2" s="465"/>
      <c r="HU2" s="465"/>
      <c r="HV2" s="465"/>
      <c r="HW2" s="465"/>
      <c r="HX2" s="465"/>
      <c r="HY2" s="465"/>
      <c r="HZ2" s="465"/>
      <c r="IA2" s="465"/>
      <c r="IB2" s="465"/>
      <c r="IC2" s="465"/>
      <c r="ID2" s="465"/>
      <c r="IE2" s="465"/>
      <c r="IF2" s="465"/>
      <c r="IG2" s="465"/>
      <c r="IH2" s="465"/>
      <c r="II2" s="465"/>
      <c r="IJ2" s="465"/>
      <c r="IK2" s="465"/>
      <c r="IL2" s="465"/>
      <c r="IM2" s="465"/>
      <c r="IN2" s="465"/>
      <c r="IO2" s="465"/>
      <c r="IP2" s="465"/>
      <c r="IQ2" s="465"/>
      <c r="IR2" s="465"/>
      <c r="IS2" s="465"/>
      <c r="IT2" s="465"/>
      <c r="IU2" s="465"/>
      <c r="IV2" s="465"/>
      <c r="IW2" s="465"/>
      <c r="IX2" s="465"/>
      <c r="IY2" s="465"/>
      <c r="IZ2" s="465"/>
      <c r="JA2" s="465"/>
      <c r="JB2" s="465"/>
      <c r="JC2" s="465"/>
      <c r="JD2" s="465"/>
      <c r="JE2" s="465"/>
      <c r="JF2" s="465"/>
      <c r="JG2" s="465"/>
      <c r="JH2" s="465"/>
      <c r="JI2" s="465"/>
      <c r="JJ2" s="465"/>
      <c r="JK2" s="465"/>
      <c r="JL2" s="465"/>
      <c r="JM2" s="465"/>
      <c r="JN2" s="465"/>
      <c r="JO2" s="465"/>
      <c r="JP2" s="465"/>
      <c r="JQ2" s="465"/>
      <c r="JR2" s="465"/>
      <c r="JS2" s="465"/>
      <c r="JT2" s="465"/>
      <c r="JU2" s="465"/>
      <c r="JV2" s="465"/>
      <c r="JW2" s="465"/>
      <c r="JX2" s="465"/>
      <c r="JY2" s="465"/>
      <c r="JZ2" s="465"/>
      <c r="KA2" s="465"/>
      <c r="KB2" s="465"/>
      <c r="KC2" s="465"/>
      <c r="KD2" s="465"/>
      <c r="KE2" s="465"/>
      <c r="KF2" s="465"/>
      <c r="KG2" s="465"/>
      <c r="KH2" s="465"/>
      <c r="KI2" s="465"/>
      <c r="KJ2" s="465"/>
      <c r="KK2" s="465"/>
      <c r="KL2" s="465"/>
      <c r="KM2" s="465"/>
      <c r="KN2" s="465"/>
      <c r="KO2" s="465"/>
      <c r="KP2" s="465"/>
      <c r="KQ2" s="465"/>
      <c r="KR2" s="465"/>
      <c r="KS2" s="465"/>
      <c r="KT2" s="465"/>
      <c r="KU2" s="465"/>
      <c r="KV2" s="465"/>
      <c r="KW2" s="465"/>
      <c r="KX2" s="465"/>
      <c r="KY2" s="465"/>
      <c r="KZ2" s="465"/>
      <c r="LA2" s="465"/>
      <c r="LB2" s="465"/>
      <c r="LC2" s="465"/>
      <c r="LD2" s="465"/>
      <c r="LE2" s="465"/>
      <c r="LF2" s="465"/>
      <c r="LG2" s="465"/>
      <c r="LH2" s="465"/>
      <c r="LI2" s="465"/>
      <c r="LJ2" s="465"/>
      <c r="LK2" s="465"/>
      <c r="LL2" s="465"/>
      <c r="LM2" s="465"/>
      <c r="LN2" s="465"/>
      <c r="LO2" s="465"/>
      <c r="LP2" s="465"/>
      <c r="LQ2" s="465"/>
      <c r="LR2" s="465"/>
      <c r="LS2" s="465"/>
      <c r="LT2" s="465"/>
      <c r="LU2" s="465"/>
      <c r="LV2" s="465"/>
      <c r="LW2" s="465"/>
      <c r="LX2" s="465"/>
      <c r="LY2" s="465"/>
      <c r="LZ2" s="465"/>
      <c r="MA2" s="465"/>
      <c r="MB2" s="465"/>
      <c r="MC2" s="465"/>
      <c r="MD2" s="465"/>
      <c r="ME2" s="465"/>
      <c r="MF2" s="465"/>
      <c r="MG2" s="465"/>
      <c r="MH2" s="465"/>
      <c r="MI2" s="465"/>
      <c r="MJ2" s="465"/>
      <c r="MK2" s="465"/>
      <c r="ML2" s="465"/>
      <c r="MM2" s="465"/>
      <c r="MN2" s="465"/>
      <c r="MO2" s="465"/>
      <c r="MP2" s="465"/>
      <c r="MQ2" s="465"/>
      <c r="MR2" s="465"/>
      <c r="MS2" s="465"/>
      <c r="MT2" s="465"/>
      <c r="MU2" s="465"/>
      <c r="MV2" s="465"/>
      <c r="MW2" s="465"/>
      <c r="MX2" s="465"/>
      <c r="MY2" s="465"/>
      <c r="MZ2" s="465"/>
      <c r="NA2" s="465"/>
      <c r="NB2" s="465"/>
      <c r="NC2" s="465"/>
      <c r="ND2" s="465"/>
      <c r="NE2" s="465"/>
      <c r="NF2" s="465"/>
      <c r="NG2" s="465"/>
      <c r="NH2" s="465"/>
      <c r="NI2" s="465"/>
      <c r="NJ2" s="465"/>
      <c r="NK2" s="465"/>
      <c r="NL2" s="465"/>
      <c r="NM2" s="465"/>
      <c r="NN2" s="465"/>
      <c r="NO2" s="465"/>
      <c r="NP2" s="465"/>
      <c r="NQ2" s="465"/>
      <c r="NR2" s="465"/>
      <c r="NS2" s="465"/>
      <c r="NT2" s="465"/>
      <c r="NU2" s="465"/>
      <c r="NV2" s="465"/>
      <c r="NW2" s="465"/>
      <c r="NX2" s="465"/>
      <c r="NY2" s="465"/>
      <c r="NZ2" s="465"/>
      <c r="OA2" s="465"/>
      <c r="OB2" s="465"/>
      <c r="OC2" s="465"/>
      <c r="OD2" s="465"/>
      <c r="OE2" s="465"/>
      <c r="OF2" s="465"/>
      <c r="OG2" s="465"/>
      <c r="OH2" s="465"/>
      <c r="OI2" s="465"/>
      <c r="OJ2" s="465"/>
      <c r="OK2" s="465"/>
      <c r="OL2" s="465"/>
      <c r="OM2" s="465"/>
      <c r="ON2" s="465"/>
      <c r="OO2" s="465"/>
      <c r="OP2" s="465"/>
      <c r="OQ2" s="465"/>
      <c r="OR2" s="465"/>
      <c r="OS2" s="465"/>
      <c r="OT2" s="465"/>
      <c r="OU2" s="465"/>
      <c r="OV2" s="465"/>
      <c r="OW2" s="465"/>
      <c r="OX2" s="465"/>
      <c r="OY2" s="465"/>
      <c r="OZ2" s="465"/>
      <c r="PA2" s="465"/>
      <c r="PB2" s="465"/>
      <c r="PC2" s="465"/>
      <c r="PD2" s="465"/>
      <c r="PE2" s="465"/>
      <c r="PF2" s="465"/>
      <c r="PG2" s="465"/>
      <c r="PH2" s="465"/>
      <c r="PI2" s="465"/>
      <c r="PJ2" s="465"/>
      <c r="PK2" s="465"/>
      <c r="PL2" s="465"/>
      <c r="PM2" s="465"/>
      <c r="PN2" s="465"/>
      <c r="PO2" s="465"/>
      <c r="PP2" s="465"/>
      <c r="PQ2" s="465"/>
      <c r="PR2" s="465"/>
      <c r="PS2" s="465"/>
      <c r="PT2" s="465"/>
      <c r="PU2" s="465"/>
      <c r="PV2" s="465"/>
      <c r="PW2" s="465"/>
      <c r="PX2" s="465"/>
      <c r="PY2" s="465"/>
      <c r="PZ2" s="465"/>
      <c r="QA2" s="465"/>
      <c r="QB2" s="465"/>
      <c r="QC2" s="465"/>
      <c r="QD2" s="465"/>
      <c r="QE2" s="465"/>
      <c r="QF2" s="465"/>
      <c r="QG2" s="465"/>
      <c r="QH2" s="465"/>
      <c r="QI2" s="465"/>
      <c r="QJ2" s="465"/>
      <c r="QK2" s="465"/>
      <c r="QL2" s="465"/>
      <c r="QM2" s="465"/>
      <c r="QN2" s="465"/>
      <c r="QO2" s="465"/>
      <c r="QP2" s="465"/>
      <c r="QQ2" s="465"/>
      <c r="QR2" s="465"/>
      <c r="QS2" s="465"/>
      <c r="QT2" s="465"/>
      <c r="QU2" s="465"/>
      <c r="QV2" s="465"/>
      <c r="QW2" s="465"/>
      <c r="QX2" s="465"/>
      <c r="QY2" s="465"/>
      <c r="QZ2" s="465"/>
      <c r="RA2" s="465"/>
      <c r="RB2" s="465"/>
      <c r="RC2" s="465"/>
      <c r="RD2" s="465"/>
      <c r="RE2" s="465"/>
      <c r="RF2" s="465"/>
      <c r="RG2" s="465"/>
      <c r="RH2" s="465"/>
      <c r="RI2" s="465"/>
      <c r="RJ2" s="465"/>
      <c r="RK2" s="465"/>
      <c r="RL2" s="465"/>
      <c r="RM2" s="465"/>
      <c r="RN2" s="465"/>
      <c r="RO2" s="465"/>
      <c r="RP2" s="465"/>
      <c r="RQ2" s="465"/>
      <c r="RR2" s="465"/>
      <c r="RS2" s="465"/>
      <c r="RT2" s="465"/>
      <c r="RU2" s="465"/>
      <c r="RV2" s="465"/>
      <c r="RW2" s="465"/>
      <c r="RX2" s="465"/>
      <c r="RY2" s="465"/>
      <c r="RZ2" s="465"/>
      <c r="SA2" s="465"/>
      <c r="SB2" s="465"/>
      <c r="SC2" s="465"/>
      <c r="SD2" s="465"/>
      <c r="SE2" s="465"/>
      <c r="SF2" s="465"/>
      <c r="SG2" s="465"/>
      <c r="SH2" s="465"/>
      <c r="SI2" s="465"/>
      <c r="SJ2" s="465"/>
      <c r="SK2" s="465"/>
      <c r="SL2" s="465"/>
      <c r="SM2" s="465"/>
      <c r="SN2" s="465"/>
      <c r="SO2" s="465"/>
      <c r="SP2" s="465"/>
      <c r="SQ2" s="465"/>
      <c r="SR2" s="465"/>
      <c r="SS2" s="465"/>
      <c r="ST2" s="465"/>
      <c r="SU2" s="465"/>
      <c r="SV2" s="465"/>
      <c r="SW2" s="465"/>
      <c r="SX2" s="465"/>
      <c r="SY2" s="465"/>
      <c r="SZ2" s="465"/>
      <c r="TA2" s="465"/>
      <c r="TB2" s="465"/>
      <c r="TC2" s="465"/>
      <c r="TD2" s="465"/>
      <c r="TE2" s="465"/>
      <c r="TF2" s="465"/>
      <c r="TG2" s="465"/>
      <c r="TH2" s="465"/>
      <c r="TI2" s="465"/>
      <c r="TJ2" s="465"/>
      <c r="TK2" s="465"/>
      <c r="TL2" s="465"/>
      <c r="TM2" s="465"/>
      <c r="TN2" s="465"/>
      <c r="TO2" s="465"/>
      <c r="TP2" s="465"/>
      <c r="TQ2" s="465"/>
      <c r="TR2" s="465"/>
      <c r="TS2" s="465"/>
      <c r="TT2" s="465"/>
      <c r="TU2" s="465"/>
      <c r="TV2" s="465"/>
      <c r="TW2" s="465"/>
      <c r="TX2" s="465"/>
      <c r="TY2" s="465"/>
      <c r="TZ2" s="465"/>
      <c r="UA2" s="465"/>
      <c r="UB2" s="465"/>
      <c r="UC2" s="465"/>
      <c r="UD2" s="465"/>
      <c r="UE2" s="465"/>
      <c r="UF2" s="465"/>
      <c r="UG2" s="465"/>
      <c r="UH2" s="465"/>
      <c r="UI2" s="465"/>
    </row>
    <row r="3" spans="1:555" s="122" customFormat="1" hidden="1" x14ac:dyDescent="0.25">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4">
        <v>2500</v>
      </c>
      <c r="AI3" s="464">
        <v>1900</v>
      </c>
      <c r="AJ3" s="464">
        <v>1650</v>
      </c>
      <c r="AK3" s="464">
        <v>1580</v>
      </c>
      <c r="AL3" s="464">
        <v>2250</v>
      </c>
      <c r="AM3" s="464">
        <v>1650</v>
      </c>
      <c r="AN3" s="464">
        <v>1400</v>
      </c>
      <c r="AO3" s="464">
        <v>1340</v>
      </c>
      <c r="AP3" s="464">
        <v>2000</v>
      </c>
      <c r="AQ3" s="464">
        <v>1400</v>
      </c>
      <c r="AR3" s="464">
        <v>1150</v>
      </c>
      <c r="AS3" s="464">
        <v>1100</v>
      </c>
      <c r="AT3" s="464">
        <v>1750</v>
      </c>
      <c r="AU3" s="464">
        <v>1150</v>
      </c>
      <c r="AV3" s="464">
        <v>900</v>
      </c>
      <c r="AW3" s="464">
        <v>860</v>
      </c>
      <c r="AX3" s="464">
        <v>1200</v>
      </c>
      <c r="AY3" s="464">
        <v>900</v>
      </c>
      <c r="AZ3" s="464">
        <v>650</v>
      </c>
      <c r="BA3" s="464">
        <v>620</v>
      </c>
      <c r="BB3" s="462">
        <f>+'Cuadro Resumen'!C213</f>
        <v>5759.1495000000004</v>
      </c>
      <c r="BC3" s="462">
        <f>+'Cuadro Resumen'!D213</f>
        <v>5307.4515000000001</v>
      </c>
      <c r="BD3" s="462">
        <f>+'Cuadro Resumen'!E213</f>
        <v>6775.47</v>
      </c>
      <c r="BE3" s="462">
        <f>+'Cuadro Resumen'!F213</f>
        <v>6323.7719999999999</v>
      </c>
      <c r="BF3" s="462">
        <f>+'Cuadro Resumen'!C214</f>
        <v>5081.6025</v>
      </c>
      <c r="BG3" s="462">
        <f>+'Cuadro Resumen'!D214</f>
        <v>4629.9045000000006</v>
      </c>
      <c r="BH3" s="462">
        <f>+'Cuadro Resumen'!E214</f>
        <v>6097.9230000000007</v>
      </c>
      <c r="BI3" s="462">
        <f>+'Cuadro Resumen'!F214</f>
        <v>5646.2250000000004</v>
      </c>
      <c r="BJ3" s="462">
        <f>+'Cuadro Resumen'!C215</f>
        <v>4404.0555000000004</v>
      </c>
      <c r="BK3" s="462">
        <f>+'Cuadro Resumen'!D215</f>
        <v>4065.2820000000002</v>
      </c>
      <c r="BL3" s="462">
        <f>+'Cuadro Resumen'!E215</f>
        <v>5420.3760000000002</v>
      </c>
      <c r="BM3" s="462">
        <f>+'Cuadro Resumen'!F215</f>
        <v>4968.6779999999999</v>
      </c>
      <c r="BN3" s="462">
        <f>+'Cuadro Resumen'!C216</f>
        <v>3726.5085000000004</v>
      </c>
      <c r="BO3" s="462">
        <f>+'Cuadro Resumen'!D216</f>
        <v>3387.7350000000001</v>
      </c>
      <c r="BP3" s="462">
        <f>+'Cuadro Resumen'!E216</f>
        <v>4742.8290000000006</v>
      </c>
      <c r="BQ3" s="462">
        <f>+'Cuadro Resumen'!F216</f>
        <v>4404.0555000000004</v>
      </c>
      <c r="BR3" s="462">
        <f>+'Cuadro Resumen'!C217</f>
        <v>3274.8105</v>
      </c>
      <c r="BS3" s="462">
        <f>+'Cuadro Resumen'!D217</f>
        <v>3048.9615000000003</v>
      </c>
      <c r="BT3" s="462">
        <f>+'Cuadro Resumen'!E217</f>
        <v>4178.2065000000002</v>
      </c>
      <c r="BU3" s="462">
        <f>+'Cuadro Resumen'!F217</f>
        <v>3839.433</v>
      </c>
      <c r="BV3" s="463"/>
      <c r="BW3" s="463"/>
      <c r="BX3" s="463"/>
      <c r="BY3" s="463"/>
      <c r="BZ3" s="463"/>
      <c r="CA3" s="463"/>
      <c r="CB3" s="463"/>
      <c r="CC3" s="463"/>
      <c r="CD3" s="463"/>
      <c r="CE3" s="463"/>
      <c r="CF3" s="463"/>
      <c r="CG3" s="463"/>
      <c r="CH3" s="463"/>
      <c r="CI3" s="463"/>
      <c r="CJ3" s="463"/>
      <c r="CK3" s="463"/>
      <c r="CL3" s="463"/>
      <c r="CM3" s="463"/>
      <c r="CN3" s="463"/>
      <c r="CO3" s="463"/>
      <c r="CP3" s="463"/>
      <c r="CQ3" s="463"/>
      <c r="CR3" s="463"/>
      <c r="CS3" s="463"/>
      <c r="CT3" s="463"/>
      <c r="CU3" s="463"/>
      <c r="CV3" s="463"/>
      <c r="CW3" s="463"/>
      <c r="CX3" s="463"/>
      <c r="CY3" s="463"/>
      <c r="CZ3" s="463"/>
      <c r="DA3" s="463"/>
      <c r="DB3" s="463"/>
      <c r="DC3" s="463"/>
      <c r="DD3" s="463"/>
      <c r="DE3" s="463"/>
      <c r="DF3" s="463"/>
      <c r="DG3" s="463"/>
      <c r="DH3" s="463"/>
      <c r="DI3" s="463"/>
      <c r="DJ3" s="463"/>
      <c r="DK3" s="463"/>
      <c r="DL3" s="463"/>
      <c r="DM3" s="463"/>
      <c r="DN3" s="463"/>
      <c r="DO3" s="463"/>
      <c r="DP3" s="463"/>
      <c r="DQ3" s="463"/>
      <c r="DR3" s="463"/>
      <c r="DS3" s="463"/>
      <c r="DT3" s="463"/>
      <c r="DU3" s="463"/>
      <c r="DV3" s="463"/>
      <c r="DW3" s="463"/>
      <c r="DX3" s="463"/>
      <c r="DY3" s="463"/>
      <c r="DZ3" s="463"/>
      <c r="EA3" s="463"/>
      <c r="EB3" s="463"/>
      <c r="EC3" s="463"/>
      <c r="ED3" s="463"/>
      <c r="EE3" s="463"/>
      <c r="EF3" s="463"/>
      <c r="EG3" s="463"/>
      <c r="EH3" s="463"/>
      <c r="EI3" s="463"/>
      <c r="EJ3" s="463"/>
      <c r="EK3" s="463"/>
      <c r="EL3" s="463"/>
      <c r="EM3" s="463"/>
      <c r="EN3" s="463"/>
      <c r="EO3" s="463"/>
      <c r="EP3" s="463"/>
      <c r="EQ3" s="463"/>
      <c r="ER3" s="463"/>
      <c r="ES3" s="463"/>
      <c r="ET3" s="463"/>
      <c r="EU3" s="463"/>
      <c r="EV3" s="463"/>
      <c r="EW3" s="463"/>
      <c r="EX3" s="463"/>
      <c r="EY3" s="463"/>
      <c r="EZ3" s="463"/>
      <c r="FA3" s="463"/>
      <c r="FB3" s="463"/>
      <c r="FC3" s="463"/>
      <c r="FD3" s="463"/>
      <c r="FE3" s="463"/>
      <c r="FF3" s="463"/>
      <c r="FG3" s="463"/>
      <c r="FH3" s="463"/>
      <c r="FI3" s="463"/>
      <c r="FJ3" s="463"/>
      <c r="FK3" s="463"/>
      <c r="FL3" s="463"/>
      <c r="FM3" s="463"/>
      <c r="FN3" s="463"/>
      <c r="FO3" s="463"/>
      <c r="FP3" s="463"/>
      <c r="FQ3" s="463"/>
      <c r="FR3" s="463"/>
      <c r="FS3" s="463"/>
      <c r="FT3" s="463"/>
      <c r="FU3" s="463"/>
      <c r="FV3" s="463"/>
      <c r="FW3" s="463"/>
      <c r="FX3" s="463"/>
      <c r="FY3" s="463"/>
      <c r="FZ3" s="463"/>
      <c r="GA3" s="463"/>
      <c r="GB3" s="463"/>
      <c r="GC3" s="463"/>
      <c r="GD3" s="463"/>
      <c r="GE3" s="463"/>
      <c r="GF3" s="463"/>
      <c r="GG3" s="463"/>
      <c r="GH3" s="463"/>
      <c r="GI3" s="463"/>
      <c r="GJ3" s="463"/>
      <c r="GK3" s="463"/>
      <c r="GL3" s="463"/>
      <c r="GM3" s="463"/>
      <c r="GN3" s="463"/>
      <c r="GO3" s="463"/>
      <c r="GP3" s="463"/>
      <c r="GQ3" s="463"/>
      <c r="GR3" s="463"/>
      <c r="GS3" s="463"/>
      <c r="GT3" s="463"/>
      <c r="GU3" s="463"/>
      <c r="GV3" s="463"/>
      <c r="GW3" s="463"/>
      <c r="GX3" s="463"/>
      <c r="GY3" s="463"/>
      <c r="GZ3" s="463"/>
      <c r="HA3" s="463"/>
      <c r="HB3" s="463"/>
      <c r="HC3" s="463"/>
      <c r="HD3" s="463"/>
      <c r="HE3" s="463"/>
      <c r="HF3" s="463"/>
      <c r="HG3" s="463"/>
      <c r="HH3" s="463"/>
      <c r="HI3" s="463"/>
      <c r="HJ3" s="463"/>
      <c r="HK3" s="463"/>
      <c r="HL3" s="463"/>
      <c r="HM3" s="463"/>
      <c r="HN3" s="463"/>
      <c r="HO3" s="463"/>
      <c r="HP3" s="463"/>
      <c r="HQ3" s="463"/>
      <c r="HR3" s="463"/>
      <c r="HS3" s="463"/>
      <c r="HT3" s="463"/>
      <c r="HU3" s="463"/>
      <c r="HV3" s="463"/>
      <c r="HW3" s="463"/>
      <c r="HX3" s="463"/>
      <c r="HY3" s="463"/>
      <c r="HZ3" s="463"/>
      <c r="IA3" s="463"/>
      <c r="IB3" s="463"/>
      <c r="IC3" s="463"/>
      <c r="ID3" s="463"/>
      <c r="IE3" s="463"/>
      <c r="IF3" s="463"/>
      <c r="IG3" s="463"/>
      <c r="IH3" s="463"/>
      <c r="II3" s="463"/>
      <c r="IJ3" s="463"/>
      <c r="IK3" s="463"/>
      <c r="IL3" s="463"/>
      <c r="IM3" s="463"/>
      <c r="IN3" s="463"/>
      <c r="IO3" s="463"/>
      <c r="IP3" s="463"/>
      <c r="IQ3" s="463"/>
      <c r="IR3" s="463"/>
      <c r="IS3" s="463"/>
      <c r="IT3" s="463"/>
      <c r="IU3" s="463"/>
      <c r="IV3" s="463"/>
      <c r="IW3" s="463"/>
      <c r="IX3" s="463"/>
      <c r="IY3" s="463"/>
      <c r="IZ3" s="463"/>
      <c r="JA3" s="463"/>
      <c r="JB3" s="463"/>
      <c r="JC3" s="463"/>
      <c r="JD3" s="463"/>
      <c r="JE3" s="463"/>
      <c r="JF3" s="463"/>
      <c r="JG3" s="463"/>
      <c r="JH3" s="463"/>
      <c r="JI3" s="463"/>
      <c r="JJ3" s="463"/>
      <c r="JK3" s="463"/>
      <c r="JL3" s="463"/>
      <c r="JM3" s="463"/>
      <c r="JN3" s="463"/>
      <c r="JO3" s="463"/>
      <c r="JP3" s="463"/>
      <c r="JQ3" s="463"/>
      <c r="JR3" s="463"/>
      <c r="JS3" s="463"/>
      <c r="JT3" s="463"/>
      <c r="JU3" s="463"/>
      <c r="JV3" s="463"/>
      <c r="JW3" s="463"/>
      <c r="JX3" s="463"/>
      <c r="JY3" s="463"/>
      <c r="JZ3" s="463"/>
      <c r="KA3" s="463"/>
      <c r="KB3" s="463"/>
      <c r="KC3" s="463"/>
      <c r="KD3" s="463"/>
      <c r="KE3" s="463"/>
      <c r="KF3" s="463"/>
      <c r="KG3" s="463"/>
      <c r="KH3" s="463"/>
      <c r="KI3" s="463"/>
      <c r="KJ3" s="463"/>
      <c r="KK3" s="463"/>
      <c r="KL3" s="463"/>
      <c r="KM3" s="463"/>
      <c r="KN3" s="463"/>
      <c r="KO3" s="463"/>
      <c r="KP3" s="463"/>
      <c r="KQ3" s="463"/>
      <c r="KR3" s="463"/>
      <c r="KS3" s="463"/>
      <c r="KT3" s="463"/>
      <c r="KU3" s="463"/>
      <c r="KV3" s="463"/>
      <c r="KW3" s="463"/>
      <c r="KX3" s="463"/>
      <c r="KY3" s="463"/>
      <c r="KZ3" s="463"/>
      <c r="LA3" s="463"/>
      <c r="LB3" s="463"/>
      <c r="LC3" s="463"/>
      <c r="LD3" s="463"/>
      <c r="LE3" s="463"/>
      <c r="LF3" s="463"/>
      <c r="LG3" s="463"/>
      <c r="LH3" s="463"/>
      <c r="LI3" s="463"/>
      <c r="LJ3" s="463"/>
      <c r="LK3" s="463"/>
      <c r="LL3" s="463"/>
      <c r="LM3" s="463"/>
      <c r="LN3" s="463"/>
      <c r="LO3" s="463"/>
      <c r="LP3" s="463"/>
      <c r="LQ3" s="463"/>
      <c r="LR3" s="463"/>
      <c r="LS3" s="463"/>
      <c r="LT3" s="463"/>
      <c r="LU3" s="463"/>
      <c r="LV3" s="463"/>
      <c r="LW3" s="463"/>
      <c r="LX3" s="463"/>
      <c r="LY3" s="463"/>
      <c r="LZ3" s="463"/>
      <c r="MA3" s="463"/>
      <c r="MB3" s="463"/>
      <c r="MC3" s="463"/>
      <c r="MD3" s="463"/>
      <c r="ME3" s="463"/>
      <c r="MF3" s="463"/>
      <c r="MG3" s="463"/>
      <c r="MH3" s="463"/>
      <c r="MI3" s="463"/>
      <c r="MJ3" s="463"/>
      <c r="MK3" s="463"/>
      <c r="ML3" s="463"/>
      <c r="MM3" s="463"/>
      <c r="MN3" s="463"/>
      <c r="MO3" s="463"/>
      <c r="MP3" s="463"/>
      <c r="MQ3" s="463"/>
      <c r="MR3" s="463"/>
      <c r="MS3" s="463"/>
      <c r="MT3" s="463"/>
      <c r="MU3" s="463"/>
      <c r="MV3" s="463"/>
      <c r="MW3" s="463"/>
      <c r="MX3" s="463"/>
      <c r="MY3" s="463"/>
      <c r="MZ3" s="463"/>
      <c r="NA3" s="463"/>
      <c r="NB3" s="463"/>
      <c r="NC3" s="463"/>
      <c r="ND3" s="463"/>
      <c r="NE3" s="463"/>
      <c r="NF3" s="463"/>
      <c r="NG3" s="463"/>
      <c r="NH3" s="463"/>
      <c r="NI3" s="463"/>
      <c r="NJ3" s="463"/>
      <c r="NK3" s="463"/>
      <c r="NL3" s="463"/>
      <c r="NM3" s="463"/>
      <c r="NN3" s="463"/>
      <c r="NO3" s="463"/>
      <c r="NP3" s="463"/>
      <c r="NQ3" s="463"/>
      <c r="NR3" s="463"/>
      <c r="NS3" s="463"/>
      <c r="NT3" s="463"/>
      <c r="NU3" s="463"/>
      <c r="NV3" s="463"/>
      <c r="NW3" s="463"/>
      <c r="NX3" s="463"/>
      <c r="NY3" s="463"/>
      <c r="NZ3" s="463"/>
      <c r="OA3" s="463"/>
      <c r="OB3" s="463"/>
      <c r="OC3" s="463"/>
      <c r="OD3" s="463"/>
      <c r="OE3" s="463"/>
      <c r="OF3" s="463"/>
      <c r="OG3" s="463"/>
      <c r="OH3" s="463"/>
      <c r="OI3" s="463"/>
      <c r="OJ3" s="463"/>
      <c r="OK3" s="463"/>
      <c r="OL3" s="463"/>
      <c r="OM3" s="463"/>
      <c r="ON3" s="463"/>
      <c r="OO3" s="463"/>
      <c r="OP3" s="463"/>
      <c r="OQ3" s="463"/>
      <c r="OR3" s="463"/>
      <c r="OS3" s="463"/>
      <c r="OT3" s="463"/>
      <c r="OU3" s="463"/>
      <c r="OV3" s="463"/>
      <c r="OW3" s="463"/>
      <c r="OX3" s="463"/>
      <c r="OY3" s="463"/>
      <c r="OZ3" s="463"/>
      <c r="PA3" s="463"/>
      <c r="PB3" s="463"/>
      <c r="PC3" s="463"/>
      <c r="PD3" s="463"/>
      <c r="PE3" s="463"/>
      <c r="PF3" s="463"/>
      <c r="PG3" s="463"/>
      <c r="PH3" s="463"/>
      <c r="PI3" s="463"/>
      <c r="PJ3" s="463"/>
      <c r="PK3" s="463"/>
      <c r="PL3" s="463"/>
      <c r="PM3" s="463"/>
      <c r="PN3" s="463"/>
      <c r="PO3" s="463"/>
      <c r="PP3" s="463"/>
      <c r="PQ3" s="463"/>
      <c r="PR3" s="463"/>
      <c r="PS3" s="463"/>
      <c r="PT3" s="463"/>
      <c r="PU3" s="463"/>
      <c r="PV3" s="463"/>
      <c r="PW3" s="463"/>
      <c r="PX3" s="463"/>
      <c r="PY3" s="463"/>
      <c r="PZ3" s="463"/>
      <c r="QA3" s="463"/>
      <c r="QB3" s="463"/>
      <c r="QC3" s="463"/>
      <c r="QD3" s="463"/>
      <c r="QE3" s="463"/>
      <c r="QF3" s="463"/>
      <c r="QG3" s="463"/>
      <c r="QH3" s="463"/>
      <c r="QI3" s="463"/>
      <c r="QJ3" s="463"/>
      <c r="QK3" s="463"/>
      <c r="QL3" s="463"/>
      <c r="QM3" s="463"/>
      <c r="QN3" s="463"/>
      <c r="QO3" s="463"/>
      <c r="QP3" s="463"/>
      <c r="QQ3" s="463"/>
      <c r="QR3" s="463"/>
      <c r="QS3" s="463"/>
      <c r="QT3" s="463"/>
      <c r="QU3" s="463"/>
      <c r="QV3" s="463"/>
      <c r="QW3" s="463"/>
      <c r="QX3" s="463"/>
      <c r="QY3" s="463"/>
      <c r="QZ3" s="463"/>
      <c r="RA3" s="463"/>
      <c r="RB3" s="463"/>
      <c r="RC3" s="463"/>
      <c r="RD3" s="463"/>
      <c r="RE3" s="463"/>
      <c r="RF3" s="463"/>
      <c r="RG3" s="463"/>
      <c r="RH3" s="463"/>
      <c r="RI3" s="463"/>
      <c r="RJ3" s="463"/>
      <c r="RK3" s="463"/>
      <c r="RL3" s="463"/>
      <c r="RM3" s="463"/>
      <c r="RN3" s="463"/>
      <c r="RO3" s="463"/>
      <c r="RP3" s="463"/>
      <c r="RQ3" s="463"/>
      <c r="RR3" s="463"/>
      <c r="RS3" s="463"/>
      <c r="RT3" s="463"/>
      <c r="RU3" s="463"/>
      <c r="RV3" s="463"/>
      <c r="RW3" s="463"/>
      <c r="RX3" s="463"/>
      <c r="RY3" s="463"/>
      <c r="RZ3" s="463"/>
      <c r="SA3" s="463"/>
      <c r="SB3" s="463"/>
      <c r="SC3" s="463"/>
      <c r="SD3" s="463"/>
      <c r="SE3" s="463"/>
      <c r="SF3" s="463"/>
      <c r="SG3" s="463"/>
      <c r="SH3" s="463"/>
      <c r="SI3" s="463"/>
      <c r="SJ3" s="463"/>
      <c r="SK3" s="463"/>
      <c r="SL3" s="463"/>
      <c r="SM3" s="463"/>
      <c r="SN3" s="463"/>
      <c r="SO3" s="463"/>
      <c r="SP3" s="463"/>
      <c r="SQ3" s="463"/>
      <c r="SR3" s="463"/>
      <c r="SS3" s="463"/>
      <c r="ST3" s="463"/>
      <c r="SU3" s="463"/>
      <c r="SV3" s="463"/>
      <c r="SW3" s="463"/>
      <c r="SX3" s="463"/>
      <c r="SY3" s="463"/>
      <c r="SZ3" s="463"/>
      <c r="TA3" s="463"/>
      <c r="TB3" s="463"/>
      <c r="TC3" s="463"/>
      <c r="TD3" s="463"/>
      <c r="TE3" s="463"/>
      <c r="TF3" s="463"/>
      <c r="TG3" s="463"/>
      <c r="TH3" s="463"/>
      <c r="TI3" s="463"/>
      <c r="TJ3" s="463"/>
      <c r="TK3" s="463"/>
      <c r="TL3" s="463"/>
      <c r="TM3" s="463"/>
      <c r="TN3" s="463"/>
      <c r="TO3" s="463"/>
      <c r="TP3" s="463"/>
      <c r="TQ3" s="463"/>
      <c r="TR3" s="463"/>
      <c r="TS3" s="463"/>
      <c r="TT3" s="463"/>
      <c r="TU3" s="463"/>
      <c r="TV3" s="463"/>
      <c r="TW3" s="463"/>
      <c r="TX3" s="463"/>
      <c r="TY3" s="463"/>
      <c r="TZ3" s="463"/>
      <c r="UA3" s="463"/>
      <c r="UB3" s="463"/>
      <c r="UC3" s="463"/>
      <c r="UD3" s="463"/>
      <c r="UE3" s="463"/>
      <c r="UF3" s="463"/>
      <c r="UG3" s="463"/>
      <c r="UH3" s="463"/>
      <c r="UI3" s="463"/>
    </row>
    <row r="4" spans="1:555" ht="15.75" thickBot="1" x14ac:dyDescent="0.3"/>
    <row r="5" spans="1:555" ht="53.25" thickBot="1" x14ac:dyDescent="0.3">
      <c r="C5" s="87" t="s">
        <v>384</v>
      </c>
      <c r="D5" s="198">
        <f>SUMIF(C:C,$C$10,D:D)</f>
        <v>16420127.186999999</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SUM(F17:F51)</f>
        <v>445523</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1715</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 si="0">D17*E17</f>
        <v>0</v>
      </c>
      <c r="G17" s="161" t="s">
        <v>128</v>
      </c>
      <c r="H17" s="142" t="s">
        <v>300</v>
      </c>
      <c r="I17" s="130" t="str">
        <f>VLOOKUP(H17,Presupuesto!$B$11:$C$565,2,0)</f>
        <v>VIATICOS (26200-00)</v>
      </c>
      <c r="J17" s="218" t="s">
        <v>1513</v>
      </c>
      <c r="K17" s="98" t="s">
        <v>393</v>
      </c>
    </row>
    <row r="18" spans="3:11" x14ac:dyDescent="0.25">
      <c r="C18" s="141" t="s">
        <v>1738</v>
      </c>
      <c r="D18" s="158">
        <v>300</v>
      </c>
      <c r="E18" s="123">
        <v>9</v>
      </c>
      <c r="F18" s="97">
        <f t="shared" ref="F18:F52" si="1">D18*E18</f>
        <v>2700</v>
      </c>
      <c r="G18" s="161" t="s">
        <v>128</v>
      </c>
      <c r="H18" s="142" t="s">
        <v>660</v>
      </c>
      <c r="I18" s="130" t="str">
        <f>VLOOKUP(H18,Presupuesto!$B$11:$C$565,2,0)</f>
        <v>OTROS ALQUILERES</v>
      </c>
      <c r="J18" s="98" t="s">
        <v>1359</v>
      </c>
      <c r="K18" s="98" t="s">
        <v>396</v>
      </c>
    </row>
    <row r="19" spans="3:11" x14ac:dyDescent="0.25">
      <c r="C19" s="526" t="s">
        <v>1739</v>
      </c>
      <c r="D19" s="158">
        <v>120</v>
      </c>
      <c r="E19" s="123">
        <v>30</v>
      </c>
      <c r="F19" s="97">
        <f t="shared" si="1"/>
        <v>3600</v>
      </c>
      <c r="G19" s="161" t="s">
        <v>128</v>
      </c>
      <c r="H19" s="142" t="s">
        <v>660</v>
      </c>
      <c r="I19" s="130" t="str">
        <f>VLOOKUP(H19,Presupuesto!$B$11:$C$565,2,0)</f>
        <v>OTROS ALQUILERES</v>
      </c>
      <c r="J19" s="98" t="s">
        <v>1359</v>
      </c>
      <c r="K19" s="98" t="s">
        <v>411</v>
      </c>
    </row>
    <row r="20" spans="3:11" x14ac:dyDescent="0.25">
      <c r="C20" s="526" t="s">
        <v>1740</v>
      </c>
      <c r="D20" s="158">
        <v>120</v>
      </c>
      <c r="E20" s="123">
        <v>30</v>
      </c>
      <c r="F20" s="97">
        <f t="shared" si="1"/>
        <v>3600</v>
      </c>
      <c r="G20" s="161" t="s">
        <v>128</v>
      </c>
      <c r="H20" s="142" t="s">
        <v>660</v>
      </c>
      <c r="I20" s="130" t="str">
        <f>VLOOKUP(H20,Presupuesto!$B$11:$C$565,2,0)</f>
        <v>OTROS ALQUILERES</v>
      </c>
      <c r="J20" s="98" t="s">
        <v>1359</v>
      </c>
      <c r="K20" s="98" t="s">
        <v>411</v>
      </c>
    </row>
    <row r="21" spans="3:11" x14ac:dyDescent="0.25">
      <c r="C21" s="526" t="s">
        <v>1741</v>
      </c>
      <c r="D21" s="158">
        <v>100</v>
      </c>
      <c r="E21" s="123">
        <v>30</v>
      </c>
      <c r="F21" s="97">
        <f t="shared" si="1"/>
        <v>3000</v>
      </c>
      <c r="G21" s="161" t="s">
        <v>128</v>
      </c>
      <c r="H21" s="142" t="s">
        <v>660</v>
      </c>
      <c r="I21" s="130" t="str">
        <f>VLOOKUP(H21,Presupuesto!$B$11:$C$565,2,0)</f>
        <v>OTROS ALQUILERES</v>
      </c>
      <c r="J21" s="98" t="s">
        <v>1359</v>
      </c>
      <c r="K21" s="98" t="s">
        <v>411</v>
      </c>
    </row>
    <row r="22" spans="3:11" x14ac:dyDescent="0.25">
      <c r="C22" s="526" t="s">
        <v>1742</v>
      </c>
      <c r="D22" s="158">
        <v>1</v>
      </c>
      <c r="E22" s="123">
        <v>7400</v>
      </c>
      <c r="F22" s="97">
        <f t="shared" si="1"/>
        <v>7400</v>
      </c>
      <c r="G22" s="161" t="s">
        <v>128</v>
      </c>
      <c r="H22" s="142" t="s">
        <v>660</v>
      </c>
      <c r="I22" s="130" t="str">
        <f>VLOOKUP(H22,Presupuesto!$B$11:$C$565,2,0)</f>
        <v>OTROS ALQUILERES</v>
      </c>
      <c r="J22" s="98" t="s">
        <v>1359</v>
      </c>
      <c r="K22" s="98" t="s">
        <v>400</v>
      </c>
    </row>
    <row r="23" spans="3:11" x14ac:dyDescent="0.25">
      <c r="C23" s="526" t="s">
        <v>1743</v>
      </c>
      <c r="D23" s="158">
        <v>59</v>
      </c>
      <c r="E23" s="123">
        <v>2076</v>
      </c>
      <c r="F23" s="97">
        <f t="shared" si="1"/>
        <v>122484</v>
      </c>
      <c r="G23" s="161" t="s">
        <v>128</v>
      </c>
      <c r="H23" s="142" t="s">
        <v>660</v>
      </c>
      <c r="I23" s="130" t="str">
        <f>VLOOKUP(H23,Presupuesto!$B$11:$C$565,2,0)</f>
        <v>OTROS ALQUILERES</v>
      </c>
      <c r="J23" s="98" t="s">
        <v>1359</v>
      </c>
      <c r="K23" s="98" t="s">
        <v>411</v>
      </c>
    </row>
    <row r="24" spans="3:11" x14ac:dyDescent="0.25">
      <c r="C24" s="526" t="s">
        <v>1744</v>
      </c>
      <c r="D24" s="158">
        <v>17</v>
      </c>
      <c r="E24" s="123">
        <v>800</v>
      </c>
      <c r="F24" s="97">
        <f t="shared" si="1"/>
        <v>13600</v>
      </c>
      <c r="G24" s="161" t="s">
        <v>128</v>
      </c>
      <c r="H24" s="142" t="s">
        <v>708</v>
      </c>
      <c r="I24" s="130" t="str">
        <f>VLOOKUP(H24,Presupuesto!$B$11:$C$565,2,0)</f>
        <v>SERVICIOS DE TRANSPORTE EMPLEADOS</v>
      </c>
      <c r="J24" s="98" t="s">
        <v>1359</v>
      </c>
      <c r="K24" s="98" t="s">
        <v>411</v>
      </c>
    </row>
    <row r="25" spans="3:11" x14ac:dyDescent="0.25">
      <c r="C25" s="526" t="s">
        <v>1745</v>
      </c>
      <c r="D25" s="158">
        <v>1</v>
      </c>
      <c r="E25" s="123">
        <v>500</v>
      </c>
      <c r="F25" s="97">
        <f t="shared" si="1"/>
        <v>500</v>
      </c>
      <c r="G25" s="161" t="s">
        <v>128</v>
      </c>
      <c r="H25" s="142" t="s">
        <v>708</v>
      </c>
      <c r="I25" s="130" t="str">
        <f>VLOOKUP(H25,Presupuesto!$B$11:$C$565,2,0)</f>
        <v>SERVICIOS DE TRANSPORTE EMPLEADOS</v>
      </c>
      <c r="J25" s="98" t="s">
        <v>1359</v>
      </c>
      <c r="K25" s="98" t="s">
        <v>411</v>
      </c>
    </row>
    <row r="26" spans="3:11" x14ac:dyDescent="0.25">
      <c r="C26" s="526" t="s">
        <v>1746</v>
      </c>
      <c r="D26" s="158">
        <v>85714</v>
      </c>
      <c r="E26" s="123">
        <v>1</v>
      </c>
      <c r="F26" s="97">
        <f t="shared" si="1"/>
        <v>85714</v>
      </c>
      <c r="G26" s="161" t="s">
        <v>128</v>
      </c>
      <c r="H26" s="142" t="s">
        <v>716</v>
      </c>
      <c r="I26" s="130" t="str">
        <f>VLOOKUP(H26,Presupuesto!$B$11:$C$565,2,0)</f>
        <v>SERVICIOS DE IMPRENTA PUBLIC.Y REPRODUCCION</v>
      </c>
      <c r="J26" s="98" t="s">
        <v>1359</v>
      </c>
      <c r="K26" s="98" t="s">
        <v>411</v>
      </c>
    </row>
    <row r="27" spans="3:11" x14ac:dyDescent="0.25">
      <c r="C27" s="141" t="s">
        <v>1909</v>
      </c>
      <c r="D27" s="158">
        <v>500</v>
      </c>
      <c r="E27" s="123">
        <v>11</v>
      </c>
      <c r="F27" s="97">
        <f t="shared" si="1"/>
        <v>5500</v>
      </c>
      <c r="G27" s="161" t="s">
        <v>128</v>
      </c>
      <c r="H27" s="142" t="s">
        <v>716</v>
      </c>
      <c r="I27" s="130" t="str">
        <f>VLOOKUP(H27,Presupuesto!$B$11:$C$565,2,0)</f>
        <v>SERVICIOS DE IMPRENTA PUBLIC.Y REPRODUCCION</v>
      </c>
      <c r="J27" s="98" t="s">
        <v>1359</v>
      </c>
      <c r="K27" s="98" t="s">
        <v>411</v>
      </c>
    </row>
    <row r="28" spans="3:11" ht="30" x14ac:dyDescent="0.25">
      <c r="C28" s="526" t="s">
        <v>1747</v>
      </c>
      <c r="D28" s="158">
        <v>300</v>
      </c>
      <c r="E28" s="123">
        <v>50</v>
      </c>
      <c r="F28" s="97">
        <f t="shared" si="1"/>
        <v>15000</v>
      </c>
      <c r="G28" s="161" t="s">
        <v>128</v>
      </c>
      <c r="H28" s="142" t="s">
        <v>716</v>
      </c>
      <c r="I28" s="130" t="str">
        <f>VLOOKUP(H28,Presupuesto!$B$11:$C$565,2,0)</f>
        <v>SERVICIOS DE IMPRENTA PUBLIC.Y REPRODUCCION</v>
      </c>
      <c r="J28" s="98" t="s">
        <v>1359</v>
      </c>
      <c r="K28" s="98" t="s">
        <v>411</v>
      </c>
    </row>
    <row r="29" spans="3:11" x14ac:dyDescent="0.25">
      <c r="C29" s="526" t="s">
        <v>1748</v>
      </c>
      <c r="D29" s="158">
        <v>3000</v>
      </c>
      <c r="E29" s="123">
        <v>16</v>
      </c>
      <c r="F29" s="97">
        <f t="shared" si="1"/>
        <v>48000</v>
      </c>
      <c r="G29" s="161" t="s">
        <v>128</v>
      </c>
      <c r="H29" s="142" t="s">
        <v>716</v>
      </c>
      <c r="I29" s="130" t="str">
        <f>VLOOKUP(H29,Presupuesto!$B$11:$C$565,2,0)</f>
        <v>SERVICIOS DE IMPRENTA PUBLIC.Y REPRODUCCION</v>
      </c>
      <c r="J29" s="98" t="s">
        <v>1359</v>
      </c>
      <c r="K29" s="98" t="s">
        <v>411</v>
      </c>
    </row>
    <row r="30" spans="3:11" ht="30" x14ac:dyDescent="0.25">
      <c r="C30" s="526" t="s">
        <v>1749</v>
      </c>
      <c r="D30" s="158">
        <v>2</v>
      </c>
      <c r="E30" s="123">
        <v>2200</v>
      </c>
      <c r="F30" s="97">
        <f t="shared" si="1"/>
        <v>4400</v>
      </c>
      <c r="G30" s="161" t="s">
        <v>128</v>
      </c>
      <c r="H30" s="142" t="s">
        <v>716</v>
      </c>
      <c r="I30" s="130" t="str">
        <f>VLOOKUP(H30,Presupuesto!$B$11:$C$565,2,0)</f>
        <v>SERVICIOS DE IMPRENTA PUBLIC.Y REPRODUCCION</v>
      </c>
      <c r="J30" s="98" t="s">
        <v>1359</v>
      </c>
      <c r="K30" s="98" t="s">
        <v>411</v>
      </c>
    </row>
    <row r="31" spans="3:11" x14ac:dyDescent="0.25">
      <c r="C31" s="526" t="s">
        <v>1750</v>
      </c>
      <c r="D31" s="158">
        <v>4</v>
      </c>
      <c r="E31" s="123">
        <v>1170</v>
      </c>
      <c r="F31" s="97">
        <f t="shared" si="1"/>
        <v>4680</v>
      </c>
      <c r="G31" s="161" t="s">
        <v>128</v>
      </c>
      <c r="H31" s="142" t="s">
        <v>716</v>
      </c>
      <c r="I31" s="130" t="str">
        <f>VLOOKUP(H31,Presupuesto!$B$11:$C$565,2,0)</f>
        <v>SERVICIOS DE IMPRENTA PUBLIC.Y REPRODUCCION</v>
      </c>
      <c r="J31" s="98" t="s">
        <v>1359</v>
      </c>
      <c r="K31" s="98" t="s">
        <v>411</v>
      </c>
    </row>
    <row r="32" spans="3:11" x14ac:dyDescent="0.25">
      <c r="C32" s="526" t="s">
        <v>1751</v>
      </c>
      <c r="D32" s="158">
        <v>3050</v>
      </c>
      <c r="E32" s="123">
        <v>2</v>
      </c>
      <c r="F32" s="97">
        <f t="shared" si="1"/>
        <v>6100</v>
      </c>
      <c r="G32" s="161" t="s">
        <v>128</v>
      </c>
      <c r="H32" s="142" t="s">
        <v>716</v>
      </c>
      <c r="I32" s="130" t="str">
        <f>VLOOKUP(H32,Presupuesto!$B$11:$C$565,2,0)</f>
        <v>SERVICIOS DE IMPRENTA PUBLIC.Y REPRODUCCION</v>
      </c>
      <c r="J32" s="98" t="s">
        <v>1359</v>
      </c>
      <c r="K32" s="98" t="s">
        <v>411</v>
      </c>
    </row>
    <row r="33" spans="3:11" x14ac:dyDescent="0.25">
      <c r="C33" s="526" t="s">
        <v>1752</v>
      </c>
      <c r="D33" s="158">
        <v>2</v>
      </c>
      <c r="E33" s="123">
        <v>35</v>
      </c>
      <c r="F33" s="97">
        <f t="shared" si="1"/>
        <v>70</v>
      </c>
      <c r="G33" s="161" t="s">
        <v>128</v>
      </c>
      <c r="H33" s="142" t="s">
        <v>297</v>
      </c>
      <c r="I33" s="130" t="str">
        <f>VLOOKUP(H33,Presupuesto!$B$11:$C$565,2,0)</f>
        <v>OTROS SERVICIOS COMERCIALES Y FINANCIEROS N.C.</v>
      </c>
      <c r="J33" s="98" t="s">
        <v>1359</v>
      </c>
      <c r="K33" s="98" t="s">
        <v>411</v>
      </c>
    </row>
    <row r="34" spans="3:11" x14ac:dyDescent="0.25">
      <c r="C34" s="526" t="s">
        <v>1753</v>
      </c>
      <c r="D34" s="158">
        <v>1</v>
      </c>
      <c r="E34" s="123">
        <v>70</v>
      </c>
      <c r="F34" s="97">
        <f t="shared" si="1"/>
        <v>70</v>
      </c>
      <c r="G34" s="161" t="s">
        <v>128</v>
      </c>
      <c r="H34" s="142" t="s">
        <v>297</v>
      </c>
      <c r="I34" s="130" t="str">
        <f>VLOOKUP(H34,Presupuesto!$B$11:$C$565,2,0)</f>
        <v>OTROS SERVICIOS COMERCIALES Y FINANCIEROS N.C.</v>
      </c>
      <c r="J34" s="98" t="s">
        <v>1359</v>
      </c>
      <c r="K34" s="98" t="s">
        <v>411</v>
      </c>
    </row>
    <row r="35" spans="3:11" x14ac:dyDescent="0.25">
      <c r="C35" s="526" t="s">
        <v>1754</v>
      </c>
      <c r="D35" s="158">
        <v>1</v>
      </c>
      <c r="E35" s="123">
        <v>9600</v>
      </c>
      <c r="F35" s="97">
        <f t="shared" si="1"/>
        <v>9600</v>
      </c>
      <c r="G35" s="161" t="s">
        <v>128</v>
      </c>
      <c r="H35" s="142" t="s">
        <v>779</v>
      </c>
      <c r="I35" s="130" t="str">
        <f>VLOOKUP(H35,Presupuesto!$B$11:$C$565,2,0)</f>
        <v>SERVICIOS CEREMONIAL Y PROTOCOLO</v>
      </c>
      <c r="J35" s="98" t="s">
        <v>1359</v>
      </c>
      <c r="K35" s="98" t="s">
        <v>411</v>
      </c>
    </row>
    <row r="36" spans="3:11" x14ac:dyDescent="0.25">
      <c r="C36" s="526" t="s">
        <v>1755</v>
      </c>
      <c r="D36" s="158">
        <v>1</v>
      </c>
      <c r="E36" s="123">
        <v>1000</v>
      </c>
      <c r="F36" s="97">
        <f t="shared" si="1"/>
        <v>1000</v>
      </c>
      <c r="G36" s="161" t="s">
        <v>128</v>
      </c>
      <c r="H36" s="142" t="s">
        <v>779</v>
      </c>
      <c r="I36" s="130" t="str">
        <f>VLOOKUP(H36,Presupuesto!$B$11:$C$565,2,0)</f>
        <v>SERVICIOS CEREMONIAL Y PROTOCOLO</v>
      </c>
      <c r="J36" s="98" t="s">
        <v>1359</v>
      </c>
      <c r="K36" s="98" t="s">
        <v>411</v>
      </c>
    </row>
    <row r="37" spans="3:11" x14ac:dyDescent="0.25">
      <c r="C37" s="526" t="s">
        <v>1756</v>
      </c>
      <c r="D37" s="158">
        <v>12</v>
      </c>
      <c r="E37" s="123">
        <v>500</v>
      </c>
      <c r="F37" s="97">
        <f t="shared" si="1"/>
        <v>6000</v>
      </c>
      <c r="G37" s="161" t="s">
        <v>128</v>
      </c>
      <c r="H37" s="142" t="s">
        <v>779</v>
      </c>
      <c r="I37" s="130" t="str">
        <f>VLOOKUP(H37,Presupuesto!$B$11:$C$565,2,0)</f>
        <v>SERVICIOS CEREMONIAL Y PROTOCOLO</v>
      </c>
      <c r="J37" s="98" t="s">
        <v>1359</v>
      </c>
      <c r="K37" s="98" t="s">
        <v>411</v>
      </c>
    </row>
    <row r="38" spans="3:11" x14ac:dyDescent="0.25">
      <c r="C38" s="527" t="s">
        <v>1771</v>
      </c>
      <c r="D38" s="151">
        <v>1</v>
      </c>
      <c r="E38" s="118">
        <v>4500</v>
      </c>
      <c r="F38" s="97">
        <f t="shared" si="1"/>
        <v>4500</v>
      </c>
      <c r="G38" s="161" t="s">
        <v>128</v>
      </c>
      <c r="H38" s="142" t="s">
        <v>789</v>
      </c>
      <c r="I38" s="130" t="str">
        <f>VLOOKUP(H38,Presupuesto!$B$11:$C$565,2,0)</f>
        <v>ACTUACIONES ARTISTICAS</v>
      </c>
      <c r="J38" s="98" t="s">
        <v>1359</v>
      </c>
      <c r="K38" s="98" t="s">
        <v>411</v>
      </c>
    </row>
    <row r="39" spans="3:11" x14ac:dyDescent="0.25">
      <c r="C39" s="527" t="s">
        <v>1757</v>
      </c>
      <c r="D39" s="151">
        <v>1000</v>
      </c>
      <c r="E39" s="118">
        <v>55</v>
      </c>
      <c r="F39" s="97">
        <f t="shared" si="1"/>
        <v>55000</v>
      </c>
      <c r="G39" s="161" t="s">
        <v>128</v>
      </c>
      <c r="H39" s="144" t="s">
        <v>791</v>
      </c>
      <c r="I39" s="130" t="str">
        <f>VLOOKUP(H39,Presupuesto!$B$11:$C$565,2,0)</f>
        <v>ALIMENTOS B EBIDAS PARA PERSONAS</v>
      </c>
      <c r="J39" s="98" t="s">
        <v>1359</v>
      </c>
      <c r="K39" s="98" t="s">
        <v>411</v>
      </c>
    </row>
    <row r="40" spans="3:11" x14ac:dyDescent="0.25">
      <c r="C40" s="527" t="s">
        <v>1758</v>
      </c>
      <c r="D40" s="151">
        <v>1</v>
      </c>
      <c r="E40" s="118">
        <v>5220</v>
      </c>
      <c r="F40" s="97">
        <f t="shared" si="1"/>
        <v>5220</v>
      </c>
      <c r="G40" s="161" t="s">
        <v>128</v>
      </c>
      <c r="H40" s="144" t="s">
        <v>791</v>
      </c>
      <c r="I40" s="130" t="str">
        <f>VLOOKUP(H40,Presupuesto!$B$11:$C$565,2,0)</f>
        <v>ALIMENTOS B EBIDAS PARA PERSONAS</v>
      </c>
      <c r="J40" s="98" t="s">
        <v>1359</v>
      </c>
      <c r="K40" s="98" t="s">
        <v>411</v>
      </c>
    </row>
    <row r="41" spans="3:11" x14ac:dyDescent="0.25">
      <c r="C41" s="527" t="s">
        <v>1759</v>
      </c>
      <c r="D41" s="151">
        <v>15</v>
      </c>
      <c r="E41" s="118">
        <v>40</v>
      </c>
      <c r="F41" s="97">
        <f t="shared" si="1"/>
        <v>600</v>
      </c>
      <c r="G41" s="161" t="s">
        <v>128</v>
      </c>
      <c r="H41" s="144" t="s">
        <v>791</v>
      </c>
      <c r="I41" s="130" t="str">
        <f>VLOOKUP(H41,Presupuesto!$B$11:$C$565,2,0)</f>
        <v>ALIMENTOS B EBIDAS PARA PERSONAS</v>
      </c>
      <c r="J41" s="98" t="s">
        <v>1359</v>
      </c>
      <c r="K41" s="98" t="s">
        <v>411</v>
      </c>
    </row>
    <row r="42" spans="3:11" x14ac:dyDescent="0.25">
      <c r="C42" s="527" t="s">
        <v>1760</v>
      </c>
      <c r="D42" s="151">
        <v>5000</v>
      </c>
      <c r="E42" s="118">
        <v>1</v>
      </c>
      <c r="F42" s="97">
        <f t="shared" si="1"/>
        <v>5000</v>
      </c>
      <c r="G42" s="161" t="s">
        <v>128</v>
      </c>
      <c r="H42" s="144" t="s">
        <v>791</v>
      </c>
      <c r="I42" s="130" t="str">
        <f>VLOOKUP(H42,Presupuesto!$B$11:$C$565,2,0)</f>
        <v>ALIMENTOS B EBIDAS PARA PERSONAS</v>
      </c>
      <c r="J42" s="98" t="s">
        <v>1359</v>
      </c>
      <c r="K42" s="98" t="s">
        <v>411</v>
      </c>
    </row>
    <row r="43" spans="3:11" x14ac:dyDescent="0.25">
      <c r="C43" s="527" t="s">
        <v>1761</v>
      </c>
      <c r="D43" s="151">
        <v>35</v>
      </c>
      <c r="E43" s="118">
        <v>90</v>
      </c>
      <c r="F43" s="97">
        <f t="shared" si="1"/>
        <v>3150</v>
      </c>
      <c r="G43" s="161" t="s">
        <v>128</v>
      </c>
      <c r="H43" s="144" t="s">
        <v>791</v>
      </c>
      <c r="I43" s="130" t="str">
        <f>VLOOKUP(H43,Presupuesto!$B$11:$C$565,2,0)</f>
        <v>ALIMENTOS B EBIDAS PARA PERSONAS</v>
      </c>
      <c r="J43" s="98" t="s">
        <v>1359</v>
      </c>
      <c r="K43" s="98" t="s">
        <v>411</v>
      </c>
    </row>
    <row r="44" spans="3:11" x14ac:dyDescent="0.25">
      <c r="C44" s="527" t="s">
        <v>1762</v>
      </c>
      <c r="D44" s="151">
        <v>10</v>
      </c>
      <c r="E44" s="118">
        <v>60</v>
      </c>
      <c r="F44" s="97">
        <f t="shared" si="1"/>
        <v>600</v>
      </c>
      <c r="G44" s="161" t="s">
        <v>128</v>
      </c>
      <c r="H44" s="144" t="s">
        <v>313</v>
      </c>
      <c r="I44" s="130" t="str">
        <f>VLOOKUP(H44,Presupuesto!$B$11:$C$565,2,0)</f>
        <v>ACABADOS Y TEXTILES</v>
      </c>
      <c r="J44" s="98" t="s">
        <v>1359</v>
      </c>
      <c r="K44" s="98" t="s">
        <v>411</v>
      </c>
    </row>
    <row r="45" spans="3:11" x14ac:dyDescent="0.25">
      <c r="C45" s="527" t="s">
        <v>1763</v>
      </c>
      <c r="D45" s="151">
        <v>25</v>
      </c>
      <c r="E45" s="118">
        <v>250</v>
      </c>
      <c r="F45" s="97">
        <f t="shared" si="1"/>
        <v>6250</v>
      </c>
      <c r="G45" s="161" t="s">
        <v>128</v>
      </c>
      <c r="H45" s="144" t="s">
        <v>313</v>
      </c>
      <c r="I45" s="130" t="str">
        <f>VLOOKUP(H45,Presupuesto!$B$11:$C$565,2,0)</f>
        <v>ACABADOS Y TEXTILES</v>
      </c>
      <c r="J45" s="98" t="s">
        <v>1359</v>
      </c>
      <c r="K45" s="98" t="s">
        <v>411</v>
      </c>
    </row>
    <row r="46" spans="3:11" x14ac:dyDescent="0.25">
      <c r="C46" s="527" t="s">
        <v>1764</v>
      </c>
      <c r="D46" s="151">
        <v>7</v>
      </c>
      <c r="E46" s="118">
        <v>257</v>
      </c>
      <c r="F46" s="97">
        <f t="shared" si="1"/>
        <v>1799</v>
      </c>
      <c r="G46" s="161" t="s">
        <v>128</v>
      </c>
      <c r="H46" s="144" t="s">
        <v>313</v>
      </c>
      <c r="I46" s="130" t="str">
        <f>VLOOKUP(H46,Presupuesto!$B$11:$C$565,2,0)</f>
        <v>ACABADOS Y TEXTILES</v>
      </c>
      <c r="J46" s="98" t="s">
        <v>1359</v>
      </c>
      <c r="K46" s="98" t="s">
        <v>411</v>
      </c>
    </row>
    <row r="47" spans="3:11" ht="30" x14ac:dyDescent="0.25">
      <c r="C47" s="528" t="s">
        <v>1765</v>
      </c>
      <c r="D47" s="151">
        <v>300</v>
      </c>
      <c r="E47" s="118">
        <v>19</v>
      </c>
      <c r="F47" s="97">
        <f t="shared" si="1"/>
        <v>5700</v>
      </c>
      <c r="G47" s="161" t="s">
        <v>128</v>
      </c>
      <c r="H47" s="146" t="s">
        <v>818</v>
      </c>
      <c r="I47" s="130" t="str">
        <f>VLOOKUP(H47,Presupuesto!$B$11:$C$565,2,0)</f>
        <v>PRODUCTOS DE ARTES GRAFICAS</v>
      </c>
      <c r="J47" s="98" t="s">
        <v>1359</v>
      </c>
      <c r="K47" s="98" t="s">
        <v>402</v>
      </c>
    </row>
    <row r="48" spans="3:11" x14ac:dyDescent="0.25">
      <c r="C48" s="528" t="s">
        <v>1766</v>
      </c>
      <c r="D48" s="151">
        <v>1500</v>
      </c>
      <c r="E48" s="118">
        <v>6</v>
      </c>
      <c r="F48" s="97">
        <f t="shared" si="1"/>
        <v>9000</v>
      </c>
      <c r="G48" s="161" t="s">
        <v>128</v>
      </c>
      <c r="H48" s="146" t="s">
        <v>818</v>
      </c>
      <c r="I48" s="130" t="str">
        <f>VLOOKUP(H48,Presupuesto!$B$11:$C$565,2,0)</f>
        <v>PRODUCTOS DE ARTES GRAFICAS</v>
      </c>
      <c r="J48" s="98" t="s">
        <v>1359</v>
      </c>
      <c r="K48" s="98" t="s">
        <v>411</v>
      </c>
    </row>
    <row r="49" spans="3:11" x14ac:dyDescent="0.25">
      <c r="C49" s="528" t="s">
        <v>1767</v>
      </c>
      <c r="D49" s="151">
        <v>1</v>
      </c>
      <c r="E49" s="118">
        <v>1500</v>
      </c>
      <c r="F49" s="97">
        <f t="shared" si="1"/>
        <v>1500</v>
      </c>
      <c r="G49" s="161" t="s">
        <v>128</v>
      </c>
      <c r="H49" s="146" t="s">
        <v>820</v>
      </c>
      <c r="I49" s="130" t="str">
        <f>VLOOKUP(H49,Presupuesto!$B$11:$C$565,2,0)</f>
        <v>PRODUCTOS PAPEL Y CARTON</v>
      </c>
      <c r="J49" s="98" t="s">
        <v>1359</v>
      </c>
      <c r="K49" s="98" t="s">
        <v>411</v>
      </c>
    </row>
    <row r="50" spans="3:11" x14ac:dyDescent="0.25">
      <c r="C50" s="528" t="s">
        <v>1768</v>
      </c>
      <c r="D50" s="151">
        <v>1</v>
      </c>
      <c r="E50" s="118">
        <v>1000</v>
      </c>
      <c r="F50" s="97">
        <f t="shared" si="1"/>
        <v>1000</v>
      </c>
      <c r="G50" s="161" t="s">
        <v>128</v>
      </c>
      <c r="H50" s="146" t="s">
        <v>872</v>
      </c>
      <c r="I50" s="130" t="str">
        <f>VLOOKUP(H50,Presupuesto!$B$11:$C$565,2,0)</f>
        <v>DIESEL</v>
      </c>
      <c r="J50" s="98" t="s">
        <v>1359</v>
      </c>
      <c r="K50" s="98" t="s">
        <v>411</v>
      </c>
    </row>
    <row r="51" spans="3:11" ht="15.75" thickBot="1" x14ac:dyDescent="0.3">
      <c r="C51" s="528" t="s">
        <v>1769</v>
      </c>
      <c r="D51" s="151">
        <v>9</v>
      </c>
      <c r="E51" s="118">
        <v>354</v>
      </c>
      <c r="F51" s="97">
        <f t="shared" si="1"/>
        <v>3186</v>
      </c>
      <c r="G51" s="161" t="s">
        <v>128</v>
      </c>
      <c r="H51" s="148" t="s">
        <v>954</v>
      </c>
      <c r="I51" s="132" t="str">
        <f>VLOOKUP(H51,Presupuesto!$B$11:$C$565,2,0)</f>
        <v>OTROS RESPUESTOS Y ACCESORIOS MENORES</v>
      </c>
      <c r="J51" s="98" t="s">
        <v>1359</v>
      </c>
      <c r="K51" s="124" t="s">
        <v>393</v>
      </c>
    </row>
    <row r="52" spans="3:11" ht="15.75" thickBot="1" x14ac:dyDescent="0.3">
      <c r="C52" s="529" t="s">
        <v>1770</v>
      </c>
      <c r="D52" s="159">
        <v>9</v>
      </c>
      <c r="E52" s="103">
        <v>441</v>
      </c>
      <c r="F52" s="105">
        <f t="shared" si="1"/>
        <v>3969</v>
      </c>
      <c r="G52" s="161" t="s">
        <v>128</v>
      </c>
      <c r="H52" s="148" t="s">
        <v>954</v>
      </c>
      <c r="I52" s="132" t="str">
        <f>VLOOKUP(H52,Presupuesto!$B$11:$C$565,2,0)</f>
        <v>OTROS RESPUESTOS Y ACCESORIOS MENORES</v>
      </c>
      <c r="J52" s="98" t="s">
        <v>1359</v>
      </c>
      <c r="K52" s="124" t="s">
        <v>411</v>
      </c>
    </row>
    <row r="53" spans="3:11" ht="15.75" thickBot="1" x14ac:dyDescent="0.3">
      <c r="F53" s="90"/>
      <c r="G53" s="89"/>
      <c r="H53" s="90"/>
      <c r="I53" s="90"/>
    </row>
    <row r="54" spans="3:11" ht="15.75" thickBot="1" x14ac:dyDescent="0.3">
      <c r="C54" s="157" t="s">
        <v>53</v>
      </c>
      <c r="D54" s="372">
        <f>SUM(F61:F95)</f>
        <v>48400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8" t="s">
        <v>1772</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1 Supervisar a los estudiantes en Servicios Social de la carrera de Medicina bajo la  modalidad de becas por desempeño distribuidos en FCM Y CR.
2 Socializar instrumentos de informes trimestrales.
3 Establecer los enlaces con los coordinadores de los Centros CRAED-UNAH (Centros de Recursos de aprendizaje de educación a distancia).
4 Gestionar con los diferentes Directores de los Centros Regionales el posicionamiento, accesibilidad y optimización de los servicios médicos a estudiantes universitarios, bajo la política institucional de universidades verdes con estilos de vida saludables.
5 Realizar gestiones con entidades intra y extra- institucionales .</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ht="15.75" thickBot="1" x14ac:dyDescent="0.3">
      <c r="C61" s="220" t="s">
        <v>431</v>
      </c>
      <c r="D61" s="221">
        <v>4</v>
      </c>
      <c r="E61" s="219">
        <f>HLOOKUP(C61,$AH$2:$BU$3,2,0)</f>
        <v>1750</v>
      </c>
      <c r="F61" s="97">
        <f t="shared" ref="F61:F95" si="2">D61*E61</f>
        <v>7000</v>
      </c>
      <c r="G61" s="161" t="s">
        <v>1698</v>
      </c>
      <c r="H61" s="142" t="s">
        <v>760</v>
      </c>
      <c r="I61" s="130" t="str">
        <f>VLOOKUP(H61,Presupuesto!$B$11:$C$565,2,0)</f>
        <v>VIATICOS NACIONALES</v>
      </c>
      <c r="J61" s="218" t="s">
        <v>1359</v>
      </c>
      <c r="K61" s="98" t="s">
        <v>393</v>
      </c>
    </row>
    <row r="62" spans="3:11" ht="15.75" thickBot="1" x14ac:dyDescent="0.3">
      <c r="C62" s="220" t="s">
        <v>427</v>
      </c>
      <c r="D62" s="221">
        <v>12</v>
      </c>
      <c r="E62" s="219">
        <f t="shared" ref="E62:E64" si="3">HLOOKUP(C62,$AH$2:$BU$3,2,0)</f>
        <v>2000</v>
      </c>
      <c r="F62" s="97">
        <f t="shared" si="2"/>
        <v>24000</v>
      </c>
      <c r="G62" s="161" t="s">
        <v>1698</v>
      </c>
      <c r="H62" s="142" t="s">
        <v>760</v>
      </c>
      <c r="I62" s="130" t="str">
        <f>VLOOKUP(H62,Presupuesto!$B$11:$C$565,2,0)</f>
        <v>VIATICOS NACIONALES</v>
      </c>
      <c r="J62" s="98" t="str">
        <f>$J$61</f>
        <v>Estudiantes y Graduados</v>
      </c>
      <c r="K62" s="98" t="s">
        <v>411</v>
      </c>
    </row>
    <row r="63" spans="3:11" ht="15.75" thickBot="1" x14ac:dyDescent="0.3">
      <c r="C63" s="220" t="s">
        <v>433</v>
      </c>
      <c r="D63" s="221">
        <v>4</v>
      </c>
      <c r="E63" s="219">
        <f t="shared" si="3"/>
        <v>900</v>
      </c>
      <c r="F63" s="97">
        <f t="shared" si="2"/>
        <v>3600</v>
      </c>
      <c r="G63" s="161" t="s">
        <v>1698</v>
      </c>
      <c r="H63" s="142" t="s">
        <v>760</v>
      </c>
      <c r="I63" s="130" t="str">
        <f>VLOOKUP(H63,Presupuesto!$B$11:$C$565,2,0)</f>
        <v>VIATICOS NACIONALES</v>
      </c>
      <c r="J63" s="98" t="str">
        <f t="shared" ref="J63:J95" si="4">$J$61</f>
        <v>Estudiantes y Graduados</v>
      </c>
      <c r="K63" s="98" t="s">
        <v>411</v>
      </c>
    </row>
    <row r="64" spans="3:11" x14ac:dyDescent="0.25">
      <c r="C64" s="220" t="s">
        <v>429</v>
      </c>
      <c r="D64" s="221">
        <v>12</v>
      </c>
      <c r="E64" s="219">
        <f t="shared" si="3"/>
        <v>1150</v>
      </c>
      <c r="F64" s="97">
        <f t="shared" si="2"/>
        <v>13800</v>
      </c>
      <c r="G64" s="161" t="s">
        <v>1698</v>
      </c>
      <c r="H64" s="142" t="s">
        <v>760</v>
      </c>
      <c r="I64" s="130" t="str">
        <f>VLOOKUP(H64,Presupuesto!$B$11:$C$565,2,0)</f>
        <v>VIATICOS NACIONALES</v>
      </c>
      <c r="J64" s="98" t="str">
        <f t="shared" si="4"/>
        <v>Estudiantes y Graduados</v>
      </c>
      <c r="K64" s="98" t="s">
        <v>411</v>
      </c>
    </row>
    <row r="65" spans="3:11" x14ac:dyDescent="0.25">
      <c r="C65" s="141"/>
      <c r="D65" s="158"/>
      <c r="E65" s="123"/>
      <c r="F65" s="97">
        <f t="shared" si="2"/>
        <v>0</v>
      </c>
      <c r="G65" s="161"/>
      <c r="H65" s="142"/>
      <c r="I65" s="130" t="e">
        <f>VLOOKUP(H65,Presupuesto!$B$11:$C$565,2,0)</f>
        <v>#N/A</v>
      </c>
      <c r="J65" s="98" t="str">
        <f t="shared" si="4"/>
        <v>Estudiantes y Graduados</v>
      </c>
      <c r="K65" s="98" t="s">
        <v>411</v>
      </c>
    </row>
    <row r="66" spans="3:11" x14ac:dyDescent="0.25">
      <c r="C66" s="141"/>
      <c r="D66" s="158"/>
      <c r="E66" s="123"/>
      <c r="F66" s="97">
        <f t="shared" si="2"/>
        <v>0</v>
      </c>
      <c r="G66" s="161"/>
      <c r="H66" s="142"/>
      <c r="I66" s="130" t="e">
        <f>VLOOKUP(H66,Presupuesto!$B$11:$C$565,2,0)</f>
        <v>#N/A</v>
      </c>
      <c r="J66" s="98" t="str">
        <f t="shared" si="4"/>
        <v>Estudiantes y Graduados</v>
      </c>
      <c r="K66" s="98" t="s">
        <v>400</v>
      </c>
    </row>
    <row r="67" spans="3:11" x14ac:dyDescent="0.25">
      <c r="C67" s="141"/>
      <c r="D67" s="158"/>
      <c r="E67" s="123"/>
      <c r="F67" s="97">
        <f t="shared" si="2"/>
        <v>0</v>
      </c>
      <c r="G67" s="161"/>
      <c r="H67" s="142"/>
      <c r="I67" s="130" t="e">
        <f>VLOOKUP(H67,Presupuesto!$B$11:$C$565,2,0)</f>
        <v>#N/A</v>
      </c>
      <c r="J67" s="98" t="str">
        <f t="shared" si="4"/>
        <v>Estudiantes y Graduados</v>
      </c>
      <c r="K67" s="98" t="s">
        <v>411</v>
      </c>
    </row>
    <row r="68" spans="3:11" x14ac:dyDescent="0.25">
      <c r="C68" s="141"/>
      <c r="D68" s="158"/>
      <c r="E68" s="123"/>
      <c r="F68" s="97">
        <f t="shared" si="2"/>
        <v>0</v>
      </c>
      <c r="G68" s="161"/>
      <c r="H68" s="142"/>
      <c r="I68" s="130" t="e">
        <f>VLOOKUP(H68,Presupuesto!$B$11:$C$565,2,0)</f>
        <v>#N/A</v>
      </c>
      <c r="J68" s="98" t="str">
        <f t="shared" si="4"/>
        <v>Estudiantes y Graduados</v>
      </c>
      <c r="K68" s="98" t="s">
        <v>411</v>
      </c>
    </row>
    <row r="69" spans="3:11" x14ac:dyDescent="0.25">
      <c r="C69" s="141"/>
      <c r="D69" s="158"/>
      <c r="E69" s="123"/>
      <c r="F69" s="97">
        <f t="shared" si="2"/>
        <v>0</v>
      </c>
      <c r="G69" s="161"/>
      <c r="H69" s="142"/>
      <c r="I69" s="130" t="e">
        <f>VLOOKUP(H69,Presupuesto!$B$11:$C$565,2,0)</f>
        <v>#N/A</v>
      </c>
      <c r="J69" s="98" t="str">
        <f t="shared" si="4"/>
        <v>Estudiantes y Graduados</v>
      </c>
      <c r="K69" s="98" t="s">
        <v>411</v>
      </c>
    </row>
    <row r="70" spans="3:11" x14ac:dyDescent="0.25">
      <c r="C70" s="141"/>
      <c r="D70" s="158"/>
      <c r="E70" s="123"/>
      <c r="F70" s="97">
        <f t="shared" si="2"/>
        <v>0</v>
      </c>
      <c r="G70" s="161"/>
      <c r="H70" s="142"/>
      <c r="I70" s="130" t="e">
        <f>VLOOKUP(H70,Presupuesto!$B$11:$C$565,2,0)</f>
        <v>#N/A</v>
      </c>
      <c r="J70" s="98" t="str">
        <f t="shared" si="4"/>
        <v>Estudiantes y Graduados</v>
      </c>
      <c r="K70" s="98" t="s">
        <v>411</v>
      </c>
    </row>
    <row r="71" spans="3:11" x14ac:dyDescent="0.25">
      <c r="C71" s="141"/>
      <c r="D71" s="158"/>
      <c r="E71" s="123"/>
      <c r="F71" s="97">
        <f t="shared" si="2"/>
        <v>0</v>
      </c>
      <c r="G71" s="161"/>
      <c r="H71" s="142"/>
      <c r="I71" s="130" t="e">
        <f>VLOOKUP(H71,Presupuesto!$B$11:$C$565,2,0)</f>
        <v>#N/A</v>
      </c>
      <c r="J71" s="98" t="str">
        <f t="shared" si="4"/>
        <v>Estudiantes y Graduados</v>
      </c>
      <c r="K71" s="98" t="s">
        <v>411</v>
      </c>
    </row>
    <row r="72" spans="3:11" x14ac:dyDescent="0.25">
      <c r="C72" s="141"/>
      <c r="D72" s="158"/>
      <c r="E72" s="123"/>
      <c r="F72" s="97">
        <f t="shared" si="2"/>
        <v>0</v>
      </c>
      <c r="G72" s="161"/>
      <c r="H72" s="142"/>
      <c r="I72" s="130" t="e">
        <f>VLOOKUP(H72,Presupuesto!$B$11:$C$565,2,0)</f>
        <v>#N/A</v>
      </c>
      <c r="J72" s="98" t="str">
        <f t="shared" si="4"/>
        <v>Estudiantes y Graduados</v>
      </c>
      <c r="K72" s="98" t="s">
        <v>411</v>
      </c>
    </row>
    <row r="73" spans="3:11" x14ac:dyDescent="0.25">
      <c r="C73" s="141"/>
      <c r="D73" s="158"/>
      <c r="E73" s="123"/>
      <c r="F73" s="97">
        <f t="shared" si="2"/>
        <v>0</v>
      </c>
      <c r="G73" s="161"/>
      <c r="H73" s="142"/>
      <c r="I73" s="130" t="e">
        <f>VLOOKUP(H73,Presupuesto!$B$11:$C$565,2,0)</f>
        <v>#N/A</v>
      </c>
      <c r="J73" s="98" t="str">
        <f t="shared" si="4"/>
        <v>Estudiantes y Graduados</v>
      </c>
      <c r="K73" s="98" t="s">
        <v>411</v>
      </c>
    </row>
    <row r="74" spans="3:11" x14ac:dyDescent="0.25">
      <c r="C74" s="141"/>
      <c r="D74" s="158"/>
      <c r="E74" s="123"/>
      <c r="F74" s="97">
        <f t="shared" si="2"/>
        <v>0</v>
      </c>
      <c r="G74" s="161"/>
      <c r="H74" s="142"/>
      <c r="I74" s="130" t="e">
        <f>VLOOKUP(H74,Presupuesto!$B$11:$C$565,2,0)</f>
        <v>#N/A</v>
      </c>
      <c r="J74" s="98" t="str">
        <f t="shared" si="4"/>
        <v>Estudiantes y Graduados</v>
      </c>
      <c r="K74" s="98" t="s">
        <v>411</v>
      </c>
    </row>
    <row r="75" spans="3:11" x14ac:dyDescent="0.25">
      <c r="C75" s="141"/>
      <c r="D75" s="158"/>
      <c r="E75" s="123"/>
      <c r="F75" s="97">
        <f t="shared" si="2"/>
        <v>0</v>
      </c>
      <c r="G75" s="161"/>
      <c r="H75" s="142"/>
      <c r="I75" s="130" t="e">
        <f>VLOOKUP(H75,Presupuesto!$B$11:$C$565,2,0)</f>
        <v>#N/A</v>
      </c>
      <c r="J75" s="98" t="str">
        <f t="shared" si="4"/>
        <v>Estudiantes y Graduados</v>
      </c>
      <c r="K75" s="98" t="s">
        <v>411</v>
      </c>
    </row>
    <row r="76" spans="3:11" x14ac:dyDescent="0.25">
      <c r="C76" s="141"/>
      <c r="D76" s="158"/>
      <c r="E76" s="123"/>
      <c r="F76" s="97">
        <f t="shared" si="2"/>
        <v>0</v>
      </c>
      <c r="G76" s="161"/>
      <c r="H76" s="142"/>
      <c r="I76" s="130" t="e">
        <f>VLOOKUP(H76,Presupuesto!$B$11:$C$565,2,0)</f>
        <v>#N/A</v>
      </c>
      <c r="J76" s="98" t="str">
        <f t="shared" si="4"/>
        <v>Estudiantes y Graduados</v>
      </c>
      <c r="K76" s="98" t="s">
        <v>411</v>
      </c>
    </row>
    <row r="77" spans="3:11" x14ac:dyDescent="0.25">
      <c r="C77" s="141"/>
      <c r="D77" s="158"/>
      <c r="E77" s="123"/>
      <c r="F77" s="97">
        <f t="shared" si="2"/>
        <v>0</v>
      </c>
      <c r="G77" s="161"/>
      <c r="H77" s="142"/>
      <c r="I77" s="130" t="e">
        <f>VLOOKUP(H77,Presupuesto!$B$11:$C$565,2,0)</f>
        <v>#N/A</v>
      </c>
      <c r="J77" s="98" t="str">
        <f t="shared" si="4"/>
        <v>Estudiantes y Graduados</v>
      </c>
      <c r="K77" s="98" t="s">
        <v>411</v>
      </c>
    </row>
    <row r="78" spans="3:11" x14ac:dyDescent="0.25">
      <c r="C78" s="141"/>
      <c r="D78" s="158"/>
      <c r="E78" s="123"/>
      <c r="F78" s="97">
        <f t="shared" si="2"/>
        <v>0</v>
      </c>
      <c r="G78" s="161"/>
      <c r="H78" s="142"/>
      <c r="I78" s="130" t="e">
        <f>VLOOKUP(H78,Presupuesto!$B$11:$C$565,2,0)</f>
        <v>#N/A</v>
      </c>
      <c r="J78" s="98" t="str">
        <f t="shared" si="4"/>
        <v>Estudiantes y Graduados</v>
      </c>
      <c r="K78" s="98" t="s">
        <v>411</v>
      </c>
    </row>
    <row r="79" spans="3:11" x14ac:dyDescent="0.25">
      <c r="C79" s="141"/>
      <c r="D79" s="158"/>
      <c r="E79" s="123"/>
      <c r="F79" s="97">
        <f t="shared" si="2"/>
        <v>0</v>
      </c>
      <c r="G79" s="161"/>
      <c r="H79" s="142"/>
      <c r="I79" s="130" t="e">
        <f>VLOOKUP(H79,Presupuesto!$B$11:$C$565,2,0)</f>
        <v>#N/A</v>
      </c>
      <c r="J79" s="98" t="str">
        <f t="shared" si="4"/>
        <v>Estudiantes y Graduados</v>
      </c>
      <c r="K79" s="98" t="s">
        <v>411</v>
      </c>
    </row>
    <row r="80" spans="3:11" x14ac:dyDescent="0.25">
      <c r="C80" s="141"/>
      <c r="D80" s="158"/>
      <c r="E80" s="123"/>
      <c r="F80" s="97">
        <f t="shared" si="2"/>
        <v>0</v>
      </c>
      <c r="G80" s="161"/>
      <c r="H80" s="142"/>
      <c r="I80" s="130" t="e">
        <f>VLOOKUP(H80,Presupuesto!$B$11:$C$565,2,0)</f>
        <v>#N/A</v>
      </c>
      <c r="J80" s="98" t="str">
        <f t="shared" si="4"/>
        <v>Estudiantes y Graduados</v>
      </c>
      <c r="K80" s="98" t="s">
        <v>411</v>
      </c>
    </row>
    <row r="81" spans="3:11" x14ac:dyDescent="0.25">
      <c r="C81" s="141"/>
      <c r="D81" s="158"/>
      <c r="E81" s="123"/>
      <c r="F81" s="97">
        <f t="shared" si="2"/>
        <v>0</v>
      </c>
      <c r="G81" s="161"/>
      <c r="H81" s="142"/>
      <c r="I81" s="130" t="e">
        <f>VLOOKUP(H81,Presupuesto!$B$11:$C$565,2,0)</f>
        <v>#N/A</v>
      </c>
      <c r="J81" s="98" t="str">
        <f t="shared" si="4"/>
        <v>Estudiantes y Graduados</v>
      </c>
      <c r="K81" s="98" t="s">
        <v>411</v>
      </c>
    </row>
    <row r="82" spans="3:11" x14ac:dyDescent="0.25">
      <c r="C82" s="141"/>
      <c r="D82" s="158"/>
      <c r="E82" s="123"/>
      <c r="F82" s="97">
        <f t="shared" si="2"/>
        <v>0</v>
      </c>
      <c r="G82" s="161"/>
      <c r="H82" s="142"/>
      <c r="I82" s="130" t="e">
        <f>VLOOKUP(H82,Presupuesto!$B$11:$C$565,2,0)</f>
        <v>#N/A</v>
      </c>
      <c r="J82" s="98" t="str">
        <f t="shared" si="4"/>
        <v>Estudiantes y Graduados</v>
      </c>
      <c r="K82" s="98" t="s">
        <v>411</v>
      </c>
    </row>
    <row r="83" spans="3:11" x14ac:dyDescent="0.25">
      <c r="C83" s="143"/>
      <c r="D83" s="151"/>
      <c r="E83" s="118"/>
      <c r="F83" s="97">
        <f t="shared" si="2"/>
        <v>0</v>
      </c>
      <c r="G83" s="161"/>
      <c r="H83" s="144"/>
      <c r="I83" s="130" t="e">
        <f>VLOOKUP(H83,Presupuesto!$B$11:$C$565,2,0)</f>
        <v>#N/A</v>
      </c>
      <c r="J83" s="98" t="str">
        <f t="shared" si="4"/>
        <v>Estudiantes y Graduados</v>
      </c>
      <c r="K83" s="98" t="s">
        <v>411</v>
      </c>
    </row>
    <row r="84" spans="3:11" x14ac:dyDescent="0.25">
      <c r="C84" s="143"/>
      <c r="D84" s="151"/>
      <c r="E84" s="118"/>
      <c r="F84" s="97">
        <f t="shared" si="2"/>
        <v>0</v>
      </c>
      <c r="G84" s="161"/>
      <c r="H84" s="144"/>
      <c r="I84" s="130" t="e">
        <f>VLOOKUP(H84,Presupuesto!$B$11:$C$565,2,0)</f>
        <v>#N/A</v>
      </c>
      <c r="J84" s="98" t="str">
        <f t="shared" si="4"/>
        <v>Estudiantes y Graduados</v>
      </c>
      <c r="K84" s="98" t="s">
        <v>411</v>
      </c>
    </row>
    <row r="85" spans="3:11" x14ac:dyDescent="0.25">
      <c r="C85" s="143"/>
      <c r="D85" s="151"/>
      <c r="E85" s="118"/>
      <c r="F85" s="97">
        <f t="shared" si="2"/>
        <v>0</v>
      </c>
      <c r="G85" s="161"/>
      <c r="H85" s="144"/>
      <c r="I85" s="130" t="e">
        <f>VLOOKUP(H85,Presupuesto!$B$11:$C$565,2,0)</f>
        <v>#N/A</v>
      </c>
      <c r="J85" s="98" t="str">
        <f t="shared" si="4"/>
        <v>Estudiantes y Graduados</v>
      </c>
      <c r="K85" s="98" t="s">
        <v>411</v>
      </c>
    </row>
    <row r="86" spans="3:11" x14ac:dyDescent="0.25">
      <c r="C86" s="143"/>
      <c r="D86" s="151"/>
      <c r="E86" s="118"/>
      <c r="F86" s="97">
        <f t="shared" si="2"/>
        <v>0</v>
      </c>
      <c r="G86" s="161"/>
      <c r="H86" s="144"/>
      <c r="I86" s="130" t="e">
        <f>VLOOKUP(H86,Presupuesto!$B$11:$C$565,2,0)</f>
        <v>#N/A</v>
      </c>
      <c r="J86" s="98" t="str">
        <f t="shared" si="4"/>
        <v>Estudiantes y Graduados</v>
      </c>
      <c r="K86" s="98" t="s">
        <v>411</v>
      </c>
    </row>
    <row r="87" spans="3:11" x14ac:dyDescent="0.25">
      <c r="C87" s="143"/>
      <c r="D87" s="151"/>
      <c r="E87" s="118"/>
      <c r="F87" s="97">
        <f t="shared" si="2"/>
        <v>0</v>
      </c>
      <c r="G87" s="161"/>
      <c r="H87" s="144"/>
      <c r="I87" s="130" t="e">
        <f>VLOOKUP(H87,Presupuesto!$B$11:$C$565,2,0)</f>
        <v>#N/A</v>
      </c>
      <c r="J87" s="98" t="str">
        <f t="shared" si="4"/>
        <v>Estudiantes y Graduados</v>
      </c>
      <c r="K87" s="98" t="s">
        <v>411</v>
      </c>
    </row>
    <row r="88" spans="3:11" x14ac:dyDescent="0.25">
      <c r="C88" s="143"/>
      <c r="D88" s="151"/>
      <c r="E88" s="118"/>
      <c r="F88" s="97">
        <f t="shared" si="2"/>
        <v>0</v>
      </c>
      <c r="G88" s="161"/>
      <c r="H88" s="144"/>
      <c r="I88" s="130" t="e">
        <f>VLOOKUP(H88,Presupuesto!$B$11:$C$565,2,0)</f>
        <v>#N/A</v>
      </c>
      <c r="J88" s="98" t="str">
        <f t="shared" si="4"/>
        <v>Estudiantes y Graduados</v>
      </c>
      <c r="K88" s="98" t="s">
        <v>411</v>
      </c>
    </row>
    <row r="89" spans="3:11" x14ac:dyDescent="0.25">
      <c r="C89" s="143"/>
      <c r="D89" s="151"/>
      <c r="E89" s="118"/>
      <c r="F89" s="97">
        <f t="shared" si="2"/>
        <v>0</v>
      </c>
      <c r="G89" s="161"/>
      <c r="H89" s="144"/>
      <c r="I89" s="130" t="e">
        <f>VLOOKUP(H89,Presupuesto!$B$11:$C$565,2,0)</f>
        <v>#N/A</v>
      </c>
      <c r="J89" s="98" t="str">
        <f t="shared" si="4"/>
        <v>Estudiantes y Graduados</v>
      </c>
      <c r="K89" s="98" t="s">
        <v>411</v>
      </c>
    </row>
    <row r="90" spans="3:11" x14ac:dyDescent="0.25">
      <c r="C90" s="143"/>
      <c r="D90" s="151"/>
      <c r="E90" s="118"/>
      <c r="F90" s="97">
        <f t="shared" si="2"/>
        <v>0</v>
      </c>
      <c r="G90" s="161"/>
      <c r="H90" s="144"/>
      <c r="I90" s="130" t="e">
        <f>VLOOKUP(H90,Presupuesto!$B$11:$C$565,2,0)</f>
        <v>#N/A</v>
      </c>
      <c r="J90" s="98" t="str">
        <f t="shared" si="4"/>
        <v>Estudiantes y Graduados</v>
      </c>
      <c r="K90" s="98" t="s">
        <v>411</v>
      </c>
    </row>
    <row r="91" spans="3:11" x14ac:dyDescent="0.25">
      <c r="C91" s="145"/>
      <c r="D91" s="151"/>
      <c r="E91" s="118"/>
      <c r="F91" s="97">
        <f t="shared" si="2"/>
        <v>0</v>
      </c>
      <c r="G91" s="161"/>
      <c r="H91" s="146"/>
      <c r="I91" s="130" t="e">
        <f>VLOOKUP(H91,Presupuesto!$B$11:$C$565,2,0)</f>
        <v>#N/A</v>
      </c>
      <c r="J91" s="98" t="str">
        <f t="shared" si="4"/>
        <v>Estudiantes y Graduados</v>
      </c>
      <c r="K91" s="98" t="s">
        <v>402</v>
      </c>
    </row>
    <row r="92" spans="3:11" x14ac:dyDescent="0.25">
      <c r="C92" s="145"/>
      <c r="D92" s="151"/>
      <c r="E92" s="118"/>
      <c r="F92" s="97">
        <f t="shared" si="2"/>
        <v>0</v>
      </c>
      <c r="G92" s="161"/>
      <c r="H92" s="146"/>
      <c r="I92" s="130" t="e">
        <f>VLOOKUP(H92,Presupuesto!$B$11:$C$565,2,0)</f>
        <v>#N/A</v>
      </c>
      <c r="J92" s="98" t="str">
        <f t="shared" si="4"/>
        <v>Estudiantes y Graduados</v>
      </c>
      <c r="K92" s="98" t="s">
        <v>411</v>
      </c>
    </row>
    <row r="93" spans="3:11" x14ac:dyDescent="0.25">
      <c r="C93" s="145"/>
      <c r="D93" s="151"/>
      <c r="E93" s="118"/>
      <c r="F93" s="97">
        <f t="shared" si="2"/>
        <v>0</v>
      </c>
      <c r="G93" s="161"/>
      <c r="H93" s="146"/>
      <c r="I93" s="130" t="e">
        <f>VLOOKUP(H93,Presupuesto!$B$11:$C$565,2,0)</f>
        <v>#N/A</v>
      </c>
      <c r="J93" s="98" t="str">
        <f t="shared" si="4"/>
        <v>Estudiantes y Graduados</v>
      </c>
      <c r="K93" s="98" t="s">
        <v>411</v>
      </c>
    </row>
    <row r="94" spans="3:11" x14ac:dyDescent="0.25">
      <c r="C94" s="145"/>
      <c r="D94" s="151"/>
      <c r="E94" s="118"/>
      <c r="F94" s="97">
        <f t="shared" si="2"/>
        <v>0</v>
      </c>
      <c r="G94" s="161"/>
      <c r="H94" s="146"/>
      <c r="I94" s="130" t="e">
        <f>VLOOKUP(H94,Presupuesto!$B$11:$C$565,2,0)</f>
        <v>#N/A</v>
      </c>
      <c r="J94" s="98" t="str">
        <f t="shared" si="4"/>
        <v>Estudiantes y Graduados</v>
      </c>
      <c r="K94" s="98" t="s">
        <v>411</v>
      </c>
    </row>
    <row r="95" spans="3:11" ht="15.75" thickBot="1" x14ac:dyDescent="0.3">
      <c r="C95" s="147"/>
      <c r="D95" s="159"/>
      <c r="E95" s="103"/>
      <c r="F95" s="105">
        <f t="shared" si="2"/>
        <v>0</v>
      </c>
      <c r="G95" s="162"/>
      <c r="H95" s="148"/>
      <c r="I95" s="132" t="e">
        <f>VLOOKUP(H95,Presupuesto!$B$11:$C$565,2,0)</f>
        <v>#N/A</v>
      </c>
      <c r="J95" s="106" t="str">
        <f t="shared" si="4"/>
        <v>Estudiantes y Graduados</v>
      </c>
      <c r="K95" s="124" t="s">
        <v>393</v>
      </c>
    </row>
    <row r="97" spans="2:11" ht="15.75" thickBot="1" x14ac:dyDescent="0.3"/>
    <row r="98" spans="2:11" ht="15.75" thickBot="1" x14ac:dyDescent="0.3">
      <c r="C98" s="157" t="s">
        <v>53</v>
      </c>
      <c r="D98" s="372">
        <f>SUM(F105:F188)</f>
        <v>557345</v>
      </c>
      <c r="F98" s="70"/>
      <c r="G98" s="79"/>
      <c r="H98" s="70"/>
      <c r="I98" s="70"/>
    </row>
    <row r="99" spans="2:11" x14ac:dyDescent="0.25">
      <c r="C99" s="70"/>
      <c r="D99" s="31"/>
      <c r="E99" s="93"/>
      <c r="F99" s="93"/>
      <c r="G99" s="93"/>
      <c r="H99" s="76"/>
      <c r="I99" s="76"/>
      <c r="J99" s="76"/>
      <c r="K99" s="112"/>
    </row>
    <row r="100" spans="2:11" x14ac:dyDescent="0.25">
      <c r="C100" s="70"/>
      <c r="D100" s="31"/>
      <c r="E100" s="93"/>
      <c r="F100" s="93"/>
      <c r="G100" s="93"/>
      <c r="H100" s="76"/>
      <c r="I100" s="76"/>
      <c r="J100" s="76"/>
      <c r="K100" s="112"/>
    </row>
    <row r="101" spans="2:11" ht="15.75" x14ac:dyDescent="0.25">
      <c r="C101" s="202" t="s">
        <v>391</v>
      </c>
      <c r="D101" s="368" t="s">
        <v>1780</v>
      </c>
      <c r="E101" s="93"/>
      <c r="F101" s="93"/>
      <c r="G101" s="93"/>
      <c r="H101" s="76"/>
      <c r="I101" s="76"/>
      <c r="J101" s="76"/>
      <c r="K101" s="112"/>
    </row>
    <row r="102" spans="2: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1 Supervisar a los estudiantes en Servicios Social de la carrera de Medicina bajo la  modalidad de becas por desempeño distribuidos en FCM Y CR.
2 Socializar instrumentos de informes trimestrales.
3 Establecer los enlaces con los coordinadores de los Centros CRAED-UNAH (Centros de Recursos de aprendizaje de educación a distancia).
4 Gestionar con los diferentes Directores de los Centros Regionales el posicionamiento, accesibilidad y optimización de los servicios médicos a estudiantes universitarios, bajo la política institucional de universidades verdes con estilos de vida saludables.
5 Realizar gestiones con entidades intra y extra- institucionales .</v>
      </c>
      <c r="D102" s="406"/>
      <c r="E102" s="93"/>
      <c r="F102" s="93"/>
      <c r="G102" s="93"/>
      <c r="H102" s="76"/>
      <c r="I102" s="76"/>
      <c r="J102" s="76"/>
      <c r="K102" s="112"/>
    </row>
    <row r="103" spans="2:11" ht="15.75" thickBot="1" x14ac:dyDescent="0.3">
      <c r="F103" s="93"/>
      <c r="G103" s="76"/>
      <c r="H103" s="76"/>
      <c r="I103" s="76"/>
    </row>
    <row r="104" spans="2:11" ht="30.75" thickBot="1" x14ac:dyDescent="0.3">
      <c r="C104" s="129" t="s">
        <v>44</v>
      </c>
      <c r="D104" s="129" t="s">
        <v>55</v>
      </c>
      <c r="E104" s="136" t="s">
        <v>57</v>
      </c>
      <c r="F104" s="135" t="s">
        <v>27</v>
      </c>
      <c r="G104" s="133" t="s">
        <v>130</v>
      </c>
      <c r="H104" s="136" t="s">
        <v>46</v>
      </c>
      <c r="I104" s="133" t="s">
        <v>131</v>
      </c>
      <c r="J104" s="133" t="s">
        <v>409</v>
      </c>
      <c r="K104" s="133" t="s">
        <v>410</v>
      </c>
    </row>
    <row r="105" spans="2:11" ht="15.75" thickBot="1" x14ac:dyDescent="0.3">
      <c r="C105" s="220" t="s">
        <v>427</v>
      </c>
      <c r="D105" s="221">
        <v>12</v>
      </c>
      <c r="E105" s="219">
        <f>HLOOKUP(C105,$AH$2:$BU$3,2,0)</f>
        <v>2000</v>
      </c>
      <c r="F105" s="97">
        <f t="shared" ref="F105:F188" si="5">D105*E105</f>
        <v>24000</v>
      </c>
      <c r="G105" s="161" t="s">
        <v>1698</v>
      </c>
      <c r="H105" s="142" t="s">
        <v>760</v>
      </c>
      <c r="I105" s="130" t="str">
        <f>VLOOKUP(H105,Presupuesto!$B$11:$C$565,2,0)</f>
        <v>VIATICOS NACIONALES</v>
      </c>
      <c r="J105" s="218" t="s">
        <v>1359</v>
      </c>
      <c r="K105" s="98" t="s">
        <v>411</v>
      </c>
    </row>
    <row r="106" spans="2:11" ht="15.75" thickBot="1" x14ac:dyDescent="0.3">
      <c r="C106" s="220" t="s">
        <v>431</v>
      </c>
      <c r="D106" s="221">
        <v>4</v>
      </c>
      <c r="E106" s="219">
        <f t="shared" ref="E106:E108" si="6">HLOOKUP(C106,$AH$2:$BU$3,2,0)</f>
        <v>1750</v>
      </c>
      <c r="F106" s="97">
        <f t="shared" si="5"/>
        <v>7000</v>
      </c>
      <c r="G106" s="161" t="s">
        <v>1698</v>
      </c>
      <c r="H106" s="142" t="s">
        <v>760</v>
      </c>
      <c r="I106" s="130" t="str">
        <f>VLOOKUP(H106,Presupuesto!$B$11:$C$565,2,0)</f>
        <v>VIATICOS NACIONALES</v>
      </c>
      <c r="J106" s="98" t="str">
        <f>$J$105</f>
        <v>Estudiantes y Graduados</v>
      </c>
      <c r="K106" s="98" t="s">
        <v>411</v>
      </c>
    </row>
    <row r="107" spans="2:11" ht="15.75" thickBot="1" x14ac:dyDescent="0.3">
      <c r="C107" s="220" t="s">
        <v>429</v>
      </c>
      <c r="D107" s="221">
        <v>12</v>
      </c>
      <c r="E107" s="219">
        <f t="shared" si="6"/>
        <v>1150</v>
      </c>
      <c r="F107" s="97">
        <f t="shared" si="5"/>
        <v>13800</v>
      </c>
      <c r="G107" s="161" t="s">
        <v>1698</v>
      </c>
      <c r="H107" s="142" t="s">
        <v>760</v>
      </c>
      <c r="I107" s="130" t="str">
        <f>VLOOKUP(H107,Presupuesto!$B$11:$C$565,2,0)</f>
        <v>VIATICOS NACIONALES</v>
      </c>
      <c r="J107" s="98" t="str">
        <f t="shared" ref="J107:J188" si="7">$J$105</f>
        <v>Estudiantes y Graduados</v>
      </c>
      <c r="K107" s="98" t="s">
        <v>411</v>
      </c>
    </row>
    <row r="108" spans="2:11" x14ac:dyDescent="0.25">
      <c r="C108" s="220" t="s">
        <v>433</v>
      </c>
      <c r="D108" s="221">
        <v>4</v>
      </c>
      <c r="E108" s="219">
        <f t="shared" si="6"/>
        <v>900</v>
      </c>
      <c r="F108" s="97">
        <f t="shared" si="5"/>
        <v>3600</v>
      </c>
      <c r="G108" s="161" t="s">
        <v>1698</v>
      </c>
      <c r="H108" s="142" t="s">
        <v>760</v>
      </c>
      <c r="I108" s="130" t="str">
        <f>VLOOKUP(H108,Presupuesto!$B$11:$C$565,2,0)</f>
        <v>VIATICOS NACIONALES</v>
      </c>
      <c r="J108" s="98" t="str">
        <f t="shared" si="7"/>
        <v>Estudiantes y Graduados</v>
      </c>
      <c r="K108" s="98" t="s">
        <v>411</v>
      </c>
    </row>
    <row r="109" spans="2:11" x14ac:dyDescent="0.25">
      <c r="B109" s="86">
        <v>1</v>
      </c>
      <c r="C109" s="141" t="s">
        <v>1838</v>
      </c>
      <c r="D109" s="158">
        <v>40</v>
      </c>
      <c r="E109" s="123">
        <v>300</v>
      </c>
      <c r="F109" s="97">
        <f t="shared" si="5"/>
        <v>12000</v>
      </c>
      <c r="G109" s="161" t="s">
        <v>128</v>
      </c>
      <c r="H109" s="629" t="s">
        <v>327</v>
      </c>
      <c r="I109" s="130" t="str">
        <f>VLOOKUP(H109,[1]Presupuesto!$B$11:$C$565,2,0)</f>
        <v>INSTRUMENTOS MENORES MEDICO-QUIRURGICO Y LABORAT.</v>
      </c>
      <c r="J109" s="98" t="str">
        <f t="shared" si="7"/>
        <v>Estudiantes y Graduados</v>
      </c>
      <c r="K109" s="98" t="s">
        <v>397</v>
      </c>
    </row>
    <row r="110" spans="2:11" x14ac:dyDescent="0.25">
      <c r="B110" s="464">
        <v>2</v>
      </c>
      <c r="C110" s="141" t="s">
        <v>1839</v>
      </c>
      <c r="D110" s="158">
        <v>40</v>
      </c>
      <c r="E110" s="123">
        <v>300</v>
      </c>
      <c r="F110" s="97">
        <f t="shared" si="5"/>
        <v>12000</v>
      </c>
      <c r="G110" s="161" t="s">
        <v>128</v>
      </c>
      <c r="H110" s="629" t="s">
        <v>327</v>
      </c>
      <c r="I110" s="130" t="str">
        <f>VLOOKUP(H110,[1]Presupuesto!$B$11:$C$565,2,0)</f>
        <v>INSTRUMENTOS MENORES MEDICO-QUIRURGICO Y LABORAT.</v>
      </c>
      <c r="J110" s="98" t="str">
        <f t="shared" si="7"/>
        <v>Estudiantes y Graduados</v>
      </c>
      <c r="K110" s="98" t="s">
        <v>398</v>
      </c>
    </row>
    <row r="111" spans="2:11" x14ac:dyDescent="0.25">
      <c r="B111" s="464">
        <v>3</v>
      </c>
      <c r="C111" s="141" t="s">
        <v>1840</v>
      </c>
      <c r="D111" s="158">
        <v>40</v>
      </c>
      <c r="E111" s="123">
        <v>300</v>
      </c>
      <c r="F111" s="97">
        <f t="shared" si="5"/>
        <v>12000</v>
      </c>
      <c r="G111" s="161" t="s">
        <v>128</v>
      </c>
      <c r="H111" s="629" t="s">
        <v>327</v>
      </c>
      <c r="I111" s="130" t="str">
        <f>VLOOKUP(H111,[1]Presupuesto!$B$11:$C$565,2,0)</f>
        <v>INSTRUMENTOS MENORES MEDICO-QUIRURGICO Y LABORAT.</v>
      </c>
      <c r="J111" s="98" t="str">
        <f t="shared" si="7"/>
        <v>Estudiantes y Graduados</v>
      </c>
      <c r="K111" s="98" t="s">
        <v>399</v>
      </c>
    </row>
    <row r="112" spans="2:11" x14ac:dyDescent="0.25">
      <c r="B112" s="464">
        <v>4</v>
      </c>
      <c r="C112" s="141" t="s">
        <v>1841</v>
      </c>
      <c r="D112" s="158">
        <v>40</v>
      </c>
      <c r="E112" s="123">
        <v>300</v>
      </c>
      <c r="F112" s="97">
        <f t="shared" si="5"/>
        <v>12000</v>
      </c>
      <c r="G112" s="161" t="s">
        <v>128</v>
      </c>
      <c r="H112" s="629" t="s">
        <v>327</v>
      </c>
      <c r="I112" s="130" t="str">
        <f>VLOOKUP(H112,[1]Presupuesto!$B$11:$C$565,2,0)</f>
        <v>INSTRUMENTOS MENORES MEDICO-QUIRURGICO Y LABORAT.</v>
      </c>
      <c r="J112" s="98" t="str">
        <f t="shared" si="7"/>
        <v>Estudiantes y Graduados</v>
      </c>
      <c r="K112" s="98" t="s">
        <v>400</v>
      </c>
    </row>
    <row r="113" spans="2:11" x14ac:dyDescent="0.25">
      <c r="B113" s="464">
        <v>5</v>
      </c>
      <c r="C113" s="141" t="s">
        <v>1841</v>
      </c>
      <c r="D113" s="158">
        <v>40</v>
      </c>
      <c r="E113" s="123">
        <v>420</v>
      </c>
      <c r="F113" s="97">
        <f t="shared" si="5"/>
        <v>16800</v>
      </c>
      <c r="G113" s="161" t="s">
        <v>128</v>
      </c>
      <c r="H113" s="629" t="s">
        <v>327</v>
      </c>
      <c r="I113" s="130" t="str">
        <f>VLOOKUP(H113,[1]Presupuesto!$B$11:$C$565,2,0)</f>
        <v>INSTRUMENTOS MENORES MEDICO-QUIRURGICO Y LABORAT.</v>
      </c>
      <c r="J113" s="98" t="str">
        <f t="shared" si="7"/>
        <v>Estudiantes y Graduados</v>
      </c>
      <c r="K113" s="98" t="s">
        <v>401</v>
      </c>
    </row>
    <row r="114" spans="2:11" x14ac:dyDescent="0.25">
      <c r="B114" s="464">
        <v>6</v>
      </c>
      <c r="C114" s="141" t="s">
        <v>1838</v>
      </c>
      <c r="D114" s="158">
        <v>40</v>
      </c>
      <c r="E114" s="123">
        <v>420</v>
      </c>
      <c r="F114" s="97">
        <f t="shared" si="5"/>
        <v>16800</v>
      </c>
      <c r="G114" s="161" t="s">
        <v>128</v>
      </c>
      <c r="H114" s="629" t="s">
        <v>327</v>
      </c>
      <c r="I114" s="130" t="str">
        <f>VLOOKUP(H114,[1]Presupuesto!$B$11:$C$565,2,0)</f>
        <v>INSTRUMENTOS MENORES MEDICO-QUIRURGICO Y LABORAT.</v>
      </c>
      <c r="J114" s="98" t="str">
        <f t="shared" si="7"/>
        <v>Estudiantes y Graduados</v>
      </c>
      <c r="K114" s="98" t="s">
        <v>402</v>
      </c>
    </row>
    <row r="115" spans="2:11" x14ac:dyDescent="0.25">
      <c r="B115" s="464">
        <v>7</v>
      </c>
      <c r="C115" s="141" t="s">
        <v>1839</v>
      </c>
      <c r="D115" s="158">
        <v>40</v>
      </c>
      <c r="E115" s="123">
        <v>420</v>
      </c>
      <c r="F115" s="97">
        <f t="shared" si="5"/>
        <v>16800</v>
      </c>
      <c r="G115" s="161" t="s">
        <v>128</v>
      </c>
      <c r="H115" s="629" t="s">
        <v>327</v>
      </c>
      <c r="I115" s="130" t="str">
        <f>VLOOKUP(H115,[1]Presupuesto!$B$11:$C$565,2,0)</f>
        <v>INSTRUMENTOS MENORES MEDICO-QUIRURGICO Y LABORAT.</v>
      </c>
      <c r="J115" s="98" t="str">
        <f t="shared" si="7"/>
        <v>Estudiantes y Graduados</v>
      </c>
      <c r="K115" s="98" t="s">
        <v>403</v>
      </c>
    </row>
    <row r="116" spans="2:11" x14ac:dyDescent="0.25">
      <c r="B116" s="464">
        <v>8</v>
      </c>
      <c r="C116" s="141" t="s">
        <v>1840</v>
      </c>
      <c r="D116" s="158">
        <v>40</v>
      </c>
      <c r="E116" s="123">
        <v>420</v>
      </c>
      <c r="F116" s="97">
        <f t="shared" si="5"/>
        <v>16800</v>
      </c>
      <c r="G116" s="161" t="s">
        <v>128</v>
      </c>
      <c r="H116" s="629" t="s">
        <v>327</v>
      </c>
      <c r="I116" s="130" t="str">
        <f>VLOOKUP(H116,[1]Presupuesto!$B$11:$C$565,2,0)</f>
        <v>INSTRUMENTOS MENORES MEDICO-QUIRURGICO Y LABORAT.</v>
      </c>
      <c r="J116" s="98" t="str">
        <f t="shared" si="7"/>
        <v>Estudiantes y Graduados</v>
      </c>
      <c r="K116" s="98" t="s">
        <v>1837</v>
      </c>
    </row>
    <row r="117" spans="2:11" x14ac:dyDescent="0.25">
      <c r="B117" s="464">
        <v>9</v>
      </c>
      <c r="C117" s="141" t="s">
        <v>1842</v>
      </c>
      <c r="D117" s="158">
        <v>10</v>
      </c>
      <c r="E117" s="123">
        <v>70</v>
      </c>
      <c r="F117" s="97">
        <f t="shared" si="5"/>
        <v>700</v>
      </c>
      <c r="G117" s="161" t="s">
        <v>128</v>
      </c>
      <c r="H117" s="629" t="s">
        <v>327</v>
      </c>
      <c r="I117" s="130" t="str">
        <f>VLOOKUP(H117,[1]Presupuesto!$B$11:$C$565,2,0)</f>
        <v>INSTRUMENTOS MENORES MEDICO-QUIRURGICO Y LABORAT.</v>
      </c>
      <c r="J117" s="98" t="str">
        <f t="shared" si="7"/>
        <v>Estudiantes y Graduados</v>
      </c>
      <c r="K117" s="98" t="s">
        <v>411</v>
      </c>
    </row>
    <row r="118" spans="2:11" x14ac:dyDescent="0.25">
      <c r="B118" s="464">
        <v>10</v>
      </c>
      <c r="C118" s="141" t="s">
        <v>1843</v>
      </c>
      <c r="D118" s="158">
        <v>3</v>
      </c>
      <c r="E118" s="123">
        <v>100</v>
      </c>
      <c r="F118" s="97">
        <f t="shared" si="5"/>
        <v>300</v>
      </c>
      <c r="G118" s="161" t="s">
        <v>128</v>
      </c>
      <c r="H118" s="629" t="s">
        <v>327</v>
      </c>
      <c r="I118" s="130" t="str">
        <f>VLOOKUP(H118,[1]Presupuesto!$B$11:$C$565,2,0)</f>
        <v>INSTRUMENTOS MENORES MEDICO-QUIRURGICO Y LABORAT.</v>
      </c>
      <c r="J118" s="98" t="str">
        <f t="shared" si="7"/>
        <v>Estudiantes y Graduados</v>
      </c>
      <c r="K118" s="98" t="s">
        <v>394</v>
      </c>
    </row>
    <row r="119" spans="2:11" x14ac:dyDescent="0.25">
      <c r="B119" s="464">
        <v>11</v>
      </c>
      <c r="C119" s="141" t="s">
        <v>1844</v>
      </c>
      <c r="D119" s="158">
        <v>5</v>
      </c>
      <c r="E119" s="123">
        <v>1500</v>
      </c>
      <c r="F119" s="97">
        <f t="shared" si="5"/>
        <v>7500</v>
      </c>
      <c r="G119" s="161" t="s">
        <v>128</v>
      </c>
      <c r="H119" s="629" t="s">
        <v>327</v>
      </c>
      <c r="I119" s="130" t="str">
        <f>VLOOKUP(H119,[1]Presupuesto!$B$11:$C$565,2,0)</f>
        <v>INSTRUMENTOS MENORES MEDICO-QUIRURGICO Y LABORAT.</v>
      </c>
      <c r="J119" s="98" t="str">
        <f t="shared" si="7"/>
        <v>Estudiantes y Graduados</v>
      </c>
      <c r="K119" s="98" t="s">
        <v>395</v>
      </c>
    </row>
    <row r="120" spans="2:11" x14ac:dyDescent="0.25">
      <c r="B120" s="464">
        <v>12</v>
      </c>
      <c r="C120" s="141" t="s">
        <v>1845</v>
      </c>
      <c r="D120" s="158">
        <v>5</v>
      </c>
      <c r="E120" s="123">
        <v>1500</v>
      </c>
      <c r="F120" s="97">
        <f t="shared" si="5"/>
        <v>7500</v>
      </c>
      <c r="G120" s="161" t="s">
        <v>128</v>
      </c>
      <c r="H120" s="629" t="s">
        <v>327</v>
      </c>
      <c r="I120" s="130" t="str">
        <f>VLOOKUP(H120,[1]Presupuesto!$B$11:$C$565,2,0)</f>
        <v>INSTRUMENTOS MENORES MEDICO-QUIRURGICO Y LABORAT.</v>
      </c>
      <c r="J120" s="98" t="str">
        <f t="shared" si="7"/>
        <v>Estudiantes y Graduados</v>
      </c>
      <c r="K120" s="98" t="s">
        <v>396</v>
      </c>
    </row>
    <row r="121" spans="2:11" s="464" customFormat="1" x14ac:dyDescent="0.25">
      <c r="B121" s="464">
        <v>13</v>
      </c>
      <c r="C121" s="141" t="s">
        <v>1846</v>
      </c>
      <c r="D121" s="158">
        <v>10</v>
      </c>
      <c r="E121" s="123">
        <v>120</v>
      </c>
      <c r="F121" s="97">
        <f t="shared" si="5"/>
        <v>1200</v>
      </c>
      <c r="G121" s="161" t="s">
        <v>128</v>
      </c>
      <c r="H121" s="629" t="s">
        <v>327</v>
      </c>
      <c r="I121" s="130" t="str">
        <f>VLOOKUP(H121,[1]Presupuesto!$B$11:$C$565,2,0)</f>
        <v>INSTRUMENTOS MENORES MEDICO-QUIRURGICO Y LABORAT.</v>
      </c>
      <c r="J121" s="98" t="str">
        <f t="shared" si="7"/>
        <v>Estudiantes y Graduados</v>
      </c>
      <c r="K121" s="98" t="s">
        <v>397</v>
      </c>
    </row>
    <row r="122" spans="2:11" s="464" customFormat="1" x14ac:dyDescent="0.25">
      <c r="B122" s="464">
        <v>14</v>
      </c>
      <c r="C122" s="141" t="s">
        <v>1847</v>
      </c>
      <c r="D122" s="158">
        <v>5</v>
      </c>
      <c r="E122" s="123">
        <v>200</v>
      </c>
      <c r="F122" s="97">
        <f t="shared" si="5"/>
        <v>1000</v>
      </c>
      <c r="G122" s="161" t="s">
        <v>128</v>
      </c>
      <c r="H122" s="629" t="s">
        <v>327</v>
      </c>
      <c r="I122" s="130" t="str">
        <f>VLOOKUP(H122,[1]Presupuesto!$B$11:$C$565,2,0)</f>
        <v>INSTRUMENTOS MENORES MEDICO-QUIRURGICO Y LABORAT.</v>
      </c>
      <c r="J122" s="98" t="str">
        <f t="shared" si="7"/>
        <v>Estudiantes y Graduados</v>
      </c>
      <c r="K122" s="98" t="s">
        <v>398</v>
      </c>
    </row>
    <row r="123" spans="2:11" s="464" customFormat="1" x14ac:dyDescent="0.25">
      <c r="B123" s="464">
        <v>15</v>
      </c>
      <c r="C123" s="141" t="s">
        <v>1848</v>
      </c>
      <c r="D123" s="158">
        <v>1</v>
      </c>
      <c r="E123" s="123">
        <v>1000</v>
      </c>
      <c r="F123" s="97">
        <f t="shared" si="5"/>
        <v>1000</v>
      </c>
      <c r="G123" s="161" t="s">
        <v>128</v>
      </c>
      <c r="H123" s="629" t="s">
        <v>327</v>
      </c>
      <c r="I123" s="130" t="str">
        <f>VLOOKUP(H123,[1]Presupuesto!$B$11:$C$565,2,0)</f>
        <v>INSTRUMENTOS MENORES MEDICO-QUIRURGICO Y LABORAT.</v>
      </c>
      <c r="J123" s="98" t="str">
        <f t="shared" si="7"/>
        <v>Estudiantes y Graduados</v>
      </c>
      <c r="K123" s="98" t="s">
        <v>399</v>
      </c>
    </row>
    <row r="124" spans="2:11" s="464" customFormat="1" x14ac:dyDescent="0.25">
      <c r="B124" s="464">
        <v>16</v>
      </c>
      <c r="C124" s="141" t="s">
        <v>1849</v>
      </c>
      <c r="D124" s="158">
        <v>1</v>
      </c>
      <c r="E124" s="123">
        <v>700</v>
      </c>
      <c r="F124" s="97">
        <f t="shared" si="5"/>
        <v>700</v>
      </c>
      <c r="G124" s="161" t="s">
        <v>128</v>
      </c>
      <c r="H124" s="629" t="s">
        <v>327</v>
      </c>
      <c r="I124" s="130" t="str">
        <f>VLOOKUP(H124,[1]Presupuesto!$B$11:$C$565,2,0)</f>
        <v>INSTRUMENTOS MENORES MEDICO-QUIRURGICO Y LABORAT.</v>
      </c>
      <c r="J124" s="98" t="str">
        <f t="shared" si="7"/>
        <v>Estudiantes y Graduados</v>
      </c>
      <c r="K124" s="98" t="s">
        <v>400</v>
      </c>
    </row>
    <row r="125" spans="2:11" s="464" customFormat="1" x14ac:dyDescent="0.25">
      <c r="B125" s="464">
        <v>17</v>
      </c>
      <c r="C125" s="141" t="s">
        <v>1850</v>
      </c>
      <c r="D125" s="158">
        <v>1</v>
      </c>
      <c r="E125" s="123">
        <v>600</v>
      </c>
      <c r="F125" s="97">
        <f t="shared" si="5"/>
        <v>600</v>
      </c>
      <c r="G125" s="161" t="s">
        <v>128</v>
      </c>
      <c r="H125" s="629" t="s">
        <v>327</v>
      </c>
      <c r="I125" s="130" t="str">
        <f>VLOOKUP(H125,[1]Presupuesto!$B$11:$C$565,2,0)</f>
        <v>INSTRUMENTOS MENORES MEDICO-QUIRURGICO Y LABORAT.</v>
      </c>
      <c r="J125" s="98" t="str">
        <f t="shared" si="7"/>
        <v>Estudiantes y Graduados</v>
      </c>
      <c r="K125" s="98" t="s">
        <v>401</v>
      </c>
    </row>
    <row r="126" spans="2:11" s="464" customFormat="1" x14ac:dyDescent="0.25">
      <c r="B126" s="464">
        <v>18</v>
      </c>
      <c r="C126" s="141" t="s">
        <v>1851</v>
      </c>
      <c r="D126" s="158">
        <v>5</v>
      </c>
      <c r="E126" s="123">
        <v>15</v>
      </c>
      <c r="F126" s="97">
        <f t="shared" si="5"/>
        <v>75</v>
      </c>
      <c r="G126" s="161" t="s">
        <v>128</v>
      </c>
      <c r="H126" s="629" t="s">
        <v>327</v>
      </c>
      <c r="I126" s="130" t="str">
        <f>VLOOKUP(H126,[1]Presupuesto!$B$11:$C$565,2,0)</f>
        <v>INSTRUMENTOS MENORES MEDICO-QUIRURGICO Y LABORAT.</v>
      </c>
      <c r="J126" s="98" t="str">
        <f t="shared" si="7"/>
        <v>Estudiantes y Graduados</v>
      </c>
      <c r="K126" s="98" t="s">
        <v>402</v>
      </c>
    </row>
    <row r="127" spans="2:11" s="464" customFormat="1" x14ac:dyDescent="0.25">
      <c r="B127" s="464">
        <v>19</v>
      </c>
      <c r="C127" s="141" t="s">
        <v>1852</v>
      </c>
      <c r="D127" s="158">
        <v>2</v>
      </c>
      <c r="E127" s="123">
        <v>15</v>
      </c>
      <c r="F127" s="97">
        <f t="shared" si="5"/>
        <v>30</v>
      </c>
      <c r="G127" s="161" t="s">
        <v>128</v>
      </c>
      <c r="H127" s="629" t="s">
        <v>327</v>
      </c>
      <c r="I127" s="130" t="str">
        <f>VLOOKUP(H127,[1]Presupuesto!$B$11:$C$565,2,0)</f>
        <v>INSTRUMENTOS MENORES MEDICO-QUIRURGICO Y LABORAT.</v>
      </c>
      <c r="J127" s="98" t="str">
        <f t="shared" si="7"/>
        <v>Estudiantes y Graduados</v>
      </c>
      <c r="K127" s="98" t="s">
        <v>403</v>
      </c>
    </row>
    <row r="128" spans="2:11" s="464" customFormat="1" x14ac:dyDescent="0.25">
      <c r="B128" s="464">
        <v>20</v>
      </c>
      <c r="C128" s="141" t="s">
        <v>1853</v>
      </c>
      <c r="D128" s="158">
        <v>10</v>
      </c>
      <c r="E128" s="123">
        <v>15</v>
      </c>
      <c r="F128" s="97">
        <f t="shared" si="5"/>
        <v>150</v>
      </c>
      <c r="G128" s="161" t="s">
        <v>128</v>
      </c>
      <c r="H128" s="629" t="s">
        <v>327</v>
      </c>
      <c r="I128" s="130" t="str">
        <f>VLOOKUP(H128,[1]Presupuesto!$B$11:$C$565,2,0)</f>
        <v>INSTRUMENTOS MENORES MEDICO-QUIRURGICO Y LABORAT.</v>
      </c>
      <c r="J128" s="98" t="str">
        <f t="shared" si="7"/>
        <v>Estudiantes y Graduados</v>
      </c>
      <c r="K128" s="98" t="s">
        <v>1837</v>
      </c>
    </row>
    <row r="129" spans="2:11" s="464" customFormat="1" x14ac:dyDescent="0.25">
      <c r="B129" s="464">
        <v>21</v>
      </c>
      <c r="C129" s="141" t="s">
        <v>1854</v>
      </c>
      <c r="D129" s="158">
        <v>2</v>
      </c>
      <c r="E129" s="123">
        <v>35000</v>
      </c>
      <c r="F129" s="97">
        <f t="shared" si="5"/>
        <v>70000</v>
      </c>
      <c r="G129" s="161" t="s">
        <v>128</v>
      </c>
      <c r="H129" s="629" t="s">
        <v>327</v>
      </c>
      <c r="I129" s="130" t="str">
        <f>VLOOKUP(H129,[1]Presupuesto!$B$11:$C$565,2,0)</f>
        <v>INSTRUMENTOS MENORES MEDICO-QUIRURGICO Y LABORAT.</v>
      </c>
      <c r="J129" s="98" t="str">
        <f t="shared" si="7"/>
        <v>Estudiantes y Graduados</v>
      </c>
      <c r="K129" s="98" t="s">
        <v>411</v>
      </c>
    </row>
    <row r="130" spans="2:11" s="464" customFormat="1" x14ac:dyDescent="0.25">
      <c r="B130" s="464">
        <v>22</v>
      </c>
      <c r="C130" s="141" t="s">
        <v>1855</v>
      </c>
      <c r="D130" s="158">
        <v>10</v>
      </c>
      <c r="E130" s="123">
        <v>100</v>
      </c>
      <c r="F130" s="97">
        <f t="shared" si="5"/>
        <v>1000</v>
      </c>
      <c r="G130" s="161" t="s">
        <v>128</v>
      </c>
      <c r="H130" s="629" t="s">
        <v>327</v>
      </c>
      <c r="I130" s="130" t="str">
        <f>VLOOKUP(H130,[1]Presupuesto!$B$11:$C$565,2,0)</f>
        <v>INSTRUMENTOS MENORES MEDICO-QUIRURGICO Y LABORAT.</v>
      </c>
      <c r="J130" s="98" t="str">
        <f t="shared" si="7"/>
        <v>Estudiantes y Graduados</v>
      </c>
      <c r="K130" s="98" t="s">
        <v>394</v>
      </c>
    </row>
    <row r="131" spans="2:11" s="464" customFormat="1" x14ac:dyDescent="0.25">
      <c r="B131" s="464">
        <v>23</v>
      </c>
      <c r="C131" s="143" t="s">
        <v>1856</v>
      </c>
      <c r="D131" s="151">
        <v>4</v>
      </c>
      <c r="E131" s="118">
        <v>120</v>
      </c>
      <c r="F131" s="97">
        <f t="shared" si="5"/>
        <v>480</v>
      </c>
      <c r="G131" s="161" t="s">
        <v>128</v>
      </c>
      <c r="H131" s="629" t="s">
        <v>327</v>
      </c>
      <c r="I131" s="130" t="str">
        <f>VLOOKUP(H131,[1]Presupuesto!$B$11:$C$565,2,0)</f>
        <v>INSTRUMENTOS MENORES MEDICO-QUIRURGICO Y LABORAT.</v>
      </c>
      <c r="J131" s="98" t="str">
        <f t="shared" si="7"/>
        <v>Estudiantes y Graduados</v>
      </c>
      <c r="K131" s="98" t="s">
        <v>395</v>
      </c>
    </row>
    <row r="132" spans="2:11" s="464" customFormat="1" x14ac:dyDescent="0.25">
      <c r="B132" s="464">
        <v>24</v>
      </c>
      <c r="C132" s="143" t="s">
        <v>1857</v>
      </c>
      <c r="D132" s="151">
        <v>25</v>
      </c>
      <c r="E132" s="118">
        <v>300</v>
      </c>
      <c r="F132" s="97">
        <f t="shared" si="5"/>
        <v>7500</v>
      </c>
      <c r="G132" s="161" t="s">
        <v>128</v>
      </c>
      <c r="H132" s="629" t="s">
        <v>327</v>
      </c>
      <c r="I132" s="130" t="str">
        <f>VLOOKUP(H132,[1]Presupuesto!$B$11:$C$565,2,0)</f>
        <v>INSTRUMENTOS MENORES MEDICO-QUIRURGICO Y LABORAT.</v>
      </c>
      <c r="J132" s="98" t="str">
        <f t="shared" si="7"/>
        <v>Estudiantes y Graduados</v>
      </c>
      <c r="K132" s="98" t="s">
        <v>396</v>
      </c>
    </row>
    <row r="133" spans="2:11" s="464" customFormat="1" x14ac:dyDescent="0.25">
      <c r="B133" s="464">
        <v>25</v>
      </c>
      <c r="C133" s="143" t="s">
        <v>1858</v>
      </c>
      <c r="D133" s="151">
        <v>25</v>
      </c>
      <c r="E133" s="118">
        <v>200</v>
      </c>
      <c r="F133" s="97">
        <f t="shared" si="5"/>
        <v>5000</v>
      </c>
      <c r="G133" s="161" t="s">
        <v>128</v>
      </c>
      <c r="H133" s="629" t="s">
        <v>327</v>
      </c>
      <c r="I133" s="130" t="str">
        <f>VLOOKUP(H133,[1]Presupuesto!$B$11:$C$565,2,0)</f>
        <v>INSTRUMENTOS MENORES MEDICO-QUIRURGICO Y LABORAT.</v>
      </c>
      <c r="J133" s="98" t="str">
        <f t="shared" si="7"/>
        <v>Estudiantes y Graduados</v>
      </c>
      <c r="K133" s="98" t="s">
        <v>397</v>
      </c>
    </row>
    <row r="134" spans="2:11" s="464" customFormat="1" x14ac:dyDescent="0.25">
      <c r="B134" s="464">
        <v>26</v>
      </c>
      <c r="C134" s="143" t="s">
        <v>1859</v>
      </c>
      <c r="D134" s="151">
        <v>1</v>
      </c>
      <c r="E134" s="118">
        <v>3000</v>
      </c>
      <c r="F134" s="97">
        <f t="shared" si="5"/>
        <v>3000</v>
      </c>
      <c r="G134" s="161" t="s">
        <v>128</v>
      </c>
      <c r="H134" s="629" t="s">
        <v>327</v>
      </c>
      <c r="I134" s="130" t="str">
        <f>VLOOKUP(H134,[1]Presupuesto!$B$11:$C$565,2,0)</f>
        <v>INSTRUMENTOS MENORES MEDICO-QUIRURGICO Y LABORAT.</v>
      </c>
      <c r="J134" s="98" t="str">
        <f t="shared" si="7"/>
        <v>Estudiantes y Graduados</v>
      </c>
      <c r="K134" s="98" t="s">
        <v>398</v>
      </c>
    </row>
    <row r="135" spans="2:11" s="464" customFormat="1" x14ac:dyDescent="0.25">
      <c r="B135" s="464">
        <v>27</v>
      </c>
      <c r="C135" s="143" t="s">
        <v>1860</v>
      </c>
      <c r="D135" s="151">
        <v>60</v>
      </c>
      <c r="E135" s="118">
        <v>85</v>
      </c>
      <c r="F135" s="97">
        <f t="shared" si="5"/>
        <v>5100</v>
      </c>
      <c r="G135" s="161" t="s">
        <v>128</v>
      </c>
      <c r="H135" s="629" t="s">
        <v>327</v>
      </c>
      <c r="I135" s="130" t="str">
        <f>VLOOKUP(H135,[1]Presupuesto!$B$11:$C$565,2,0)</f>
        <v>INSTRUMENTOS MENORES MEDICO-QUIRURGICO Y LABORAT.</v>
      </c>
      <c r="J135" s="98" t="str">
        <f t="shared" si="7"/>
        <v>Estudiantes y Graduados</v>
      </c>
      <c r="K135" s="98" t="s">
        <v>399</v>
      </c>
    </row>
    <row r="136" spans="2:11" s="464" customFormat="1" x14ac:dyDescent="0.25">
      <c r="B136" s="464">
        <v>28</v>
      </c>
      <c r="C136" s="143" t="s">
        <v>1861</v>
      </c>
      <c r="D136" s="151">
        <v>1</v>
      </c>
      <c r="E136" s="118">
        <v>2000</v>
      </c>
      <c r="F136" s="97">
        <f t="shared" si="5"/>
        <v>2000</v>
      </c>
      <c r="G136" s="161" t="s">
        <v>128</v>
      </c>
      <c r="H136" s="629" t="s">
        <v>327</v>
      </c>
      <c r="I136" s="130" t="str">
        <f>VLOOKUP(H136,[1]Presupuesto!$B$11:$C$565,2,0)</f>
        <v>INSTRUMENTOS MENORES MEDICO-QUIRURGICO Y LABORAT.</v>
      </c>
      <c r="J136" s="98" t="str">
        <f t="shared" si="7"/>
        <v>Estudiantes y Graduados</v>
      </c>
      <c r="K136" s="98" t="s">
        <v>400</v>
      </c>
    </row>
    <row r="137" spans="2:11" s="464" customFormat="1" x14ac:dyDescent="0.25">
      <c r="B137" s="464">
        <v>29</v>
      </c>
      <c r="C137" s="143" t="s">
        <v>1862</v>
      </c>
      <c r="D137" s="151">
        <v>600</v>
      </c>
      <c r="E137" s="118">
        <v>1</v>
      </c>
      <c r="F137" s="97">
        <f t="shared" si="5"/>
        <v>600</v>
      </c>
      <c r="G137" s="161" t="s">
        <v>128</v>
      </c>
      <c r="H137" s="629" t="s">
        <v>327</v>
      </c>
      <c r="I137" s="130" t="str">
        <f>VLOOKUP(H137,[1]Presupuesto!$B$11:$C$565,2,0)</f>
        <v>INSTRUMENTOS MENORES MEDICO-QUIRURGICO Y LABORAT.</v>
      </c>
      <c r="J137" s="98" t="str">
        <f t="shared" si="7"/>
        <v>Estudiantes y Graduados</v>
      </c>
      <c r="K137" s="98" t="s">
        <v>401</v>
      </c>
    </row>
    <row r="138" spans="2:11" s="464" customFormat="1" x14ac:dyDescent="0.25">
      <c r="B138" s="464">
        <v>30</v>
      </c>
      <c r="C138" s="143" t="s">
        <v>1863</v>
      </c>
      <c r="D138" s="151">
        <v>500</v>
      </c>
      <c r="E138" s="118">
        <v>1</v>
      </c>
      <c r="F138" s="97">
        <f t="shared" si="5"/>
        <v>500</v>
      </c>
      <c r="G138" s="161" t="s">
        <v>128</v>
      </c>
      <c r="H138" s="629" t="s">
        <v>327</v>
      </c>
      <c r="I138" s="130" t="str">
        <f>VLOOKUP(H138,[1]Presupuesto!$B$11:$C$565,2,0)</f>
        <v>INSTRUMENTOS MENORES MEDICO-QUIRURGICO Y LABORAT.</v>
      </c>
      <c r="J138" s="98" t="str">
        <f t="shared" si="7"/>
        <v>Estudiantes y Graduados</v>
      </c>
      <c r="K138" s="98" t="s">
        <v>402</v>
      </c>
    </row>
    <row r="139" spans="2:11" s="464" customFormat="1" x14ac:dyDescent="0.25">
      <c r="B139" s="464">
        <v>31</v>
      </c>
      <c r="C139" s="145" t="s">
        <v>1864</v>
      </c>
      <c r="D139" s="151">
        <v>700</v>
      </c>
      <c r="E139" s="118">
        <v>3</v>
      </c>
      <c r="F139" s="97">
        <f t="shared" si="5"/>
        <v>2100</v>
      </c>
      <c r="G139" s="161" t="s">
        <v>128</v>
      </c>
      <c r="H139" s="629" t="s">
        <v>327</v>
      </c>
      <c r="I139" s="130" t="str">
        <f>VLOOKUP(H139,[1]Presupuesto!$B$11:$C$565,2,0)</f>
        <v>INSTRUMENTOS MENORES MEDICO-QUIRURGICO Y LABORAT.</v>
      </c>
      <c r="J139" s="98" t="str">
        <f t="shared" si="7"/>
        <v>Estudiantes y Graduados</v>
      </c>
      <c r="K139" s="98" t="s">
        <v>403</v>
      </c>
    </row>
    <row r="140" spans="2:11" s="464" customFormat="1" x14ac:dyDescent="0.25">
      <c r="B140" s="464">
        <v>32</v>
      </c>
      <c r="C140" s="145" t="s">
        <v>1865</v>
      </c>
      <c r="D140" s="151">
        <v>700</v>
      </c>
      <c r="E140" s="118">
        <v>4</v>
      </c>
      <c r="F140" s="97">
        <f t="shared" si="5"/>
        <v>2800</v>
      </c>
      <c r="G140" s="161" t="s">
        <v>128</v>
      </c>
      <c r="H140" s="629" t="s">
        <v>327</v>
      </c>
      <c r="I140" s="130" t="str">
        <f>VLOOKUP(H140,[1]Presupuesto!$B$11:$C$565,2,0)</f>
        <v>INSTRUMENTOS MENORES MEDICO-QUIRURGICO Y LABORAT.</v>
      </c>
      <c r="J140" s="98" t="str">
        <f t="shared" si="7"/>
        <v>Estudiantes y Graduados</v>
      </c>
      <c r="K140" s="98" t="s">
        <v>1837</v>
      </c>
    </row>
    <row r="141" spans="2:11" s="464" customFormat="1" x14ac:dyDescent="0.25">
      <c r="B141" s="464">
        <v>33</v>
      </c>
      <c r="C141" s="145" t="s">
        <v>1866</v>
      </c>
      <c r="D141" s="151">
        <v>200</v>
      </c>
      <c r="E141" s="118">
        <v>18</v>
      </c>
      <c r="F141" s="97">
        <f t="shared" si="5"/>
        <v>3600</v>
      </c>
      <c r="G141" s="161" t="s">
        <v>128</v>
      </c>
      <c r="H141" s="629" t="s">
        <v>327</v>
      </c>
      <c r="I141" s="130" t="str">
        <f>VLOOKUP(H141,[1]Presupuesto!$B$11:$C$565,2,0)</f>
        <v>INSTRUMENTOS MENORES MEDICO-QUIRURGICO Y LABORAT.</v>
      </c>
      <c r="J141" s="98" t="str">
        <f t="shared" si="7"/>
        <v>Estudiantes y Graduados</v>
      </c>
      <c r="K141" s="98" t="s">
        <v>411</v>
      </c>
    </row>
    <row r="142" spans="2:11" s="464" customFormat="1" x14ac:dyDescent="0.25">
      <c r="B142" s="464">
        <v>34</v>
      </c>
      <c r="C142" s="538" t="s">
        <v>1867</v>
      </c>
      <c r="D142" s="158">
        <v>10</v>
      </c>
      <c r="E142" s="123">
        <v>500</v>
      </c>
      <c r="F142" s="97">
        <f t="shared" si="5"/>
        <v>5000</v>
      </c>
      <c r="G142" s="161" t="s">
        <v>128</v>
      </c>
      <c r="H142" s="629" t="s">
        <v>327</v>
      </c>
      <c r="I142" s="130" t="str">
        <f>VLOOKUP(H142,[1]Presupuesto!$B$11:$C$565,2,0)</f>
        <v>INSTRUMENTOS MENORES MEDICO-QUIRURGICO Y LABORAT.</v>
      </c>
      <c r="J142" s="98" t="str">
        <f t="shared" si="7"/>
        <v>Estudiantes y Graduados</v>
      </c>
      <c r="K142" s="98" t="s">
        <v>394</v>
      </c>
    </row>
    <row r="143" spans="2:11" s="464" customFormat="1" x14ac:dyDescent="0.25">
      <c r="B143" s="464">
        <v>35</v>
      </c>
      <c r="C143" s="141" t="s">
        <v>1868</v>
      </c>
      <c r="D143" s="158">
        <v>35</v>
      </c>
      <c r="E143" s="123">
        <v>120</v>
      </c>
      <c r="F143" s="97">
        <f t="shared" si="5"/>
        <v>4200</v>
      </c>
      <c r="G143" s="161" t="s">
        <v>128</v>
      </c>
      <c r="H143" s="629" t="s">
        <v>327</v>
      </c>
      <c r="I143" s="130" t="str">
        <f>VLOOKUP(H143,[1]Presupuesto!$B$11:$C$565,2,0)</f>
        <v>INSTRUMENTOS MENORES MEDICO-QUIRURGICO Y LABORAT.</v>
      </c>
      <c r="J143" s="98" t="str">
        <f t="shared" si="7"/>
        <v>Estudiantes y Graduados</v>
      </c>
      <c r="K143" s="98" t="s">
        <v>395</v>
      </c>
    </row>
    <row r="144" spans="2:11" s="464" customFormat="1" x14ac:dyDescent="0.25">
      <c r="B144" s="464">
        <v>36</v>
      </c>
      <c r="C144" s="141" t="s">
        <v>1869</v>
      </c>
      <c r="D144" s="158">
        <v>5</v>
      </c>
      <c r="E144" s="123">
        <v>100</v>
      </c>
      <c r="F144" s="97">
        <f t="shared" si="5"/>
        <v>500</v>
      </c>
      <c r="G144" s="161" t="s">
        <v>128</v>
      </c>
      <c r="H144" s="629" t="s">
        <v>327</v>
      </c>
      <c r="I144" s="130" t="str">
        <f>VLOOKUP(H144,[1]Presupuesto!$B$11:$C$565,2,0)</f>
        <v>INSTRUMENTOS MENORES MEDICO-QUIRURGICO Y LABORAT.</v>
      </c>
      <c r="J144" s="98" t="str">
        <f t="shared" si="7"/>
        <v>Estudiantes y Graduados</v>
      </c>
      <c r="K144" s="98" t="s">
        <v>396</v>
      </c>
    </row>
    <row r="145" spans="2:11" s="464" customFormat="1" x14ac:dyDescent="0.25">
      <c r="B145" s="464">
        <v>37</v>
      </c>
      <c r="C145" s="141" t="s">
        <v>1870</v>
      </c>
      <c r="D145" s="158">
        <v>20</v>
      </c>
      <c r="E145" s="123">
        <v>300</v>
      </c>
      <c r="F145" s="97">
        <f t="shared" si="5"/>
        <v>6000</v>
      </c>
      <c r="G145" s="161" t="s">
        <v>128</v>
      </c>
      <c r="H145" s="629" t="s">
        <v>327</v>
      </c>
      <c r="I145" s="130" t="str">
        <f>VLOOKUP(H145,[1]Presupuesto!$B$11:$C$565,2,0)</f>
        <v>INSTRUMENTOS MENORES MEDICO-QUIRURGICO Y LABORAT.</v>
      </c>
      <c r="J145" s="98" t="str">
        <f t="shared" si="7"/>
        <v>Estudiantes y Graduados</v>
      </c>
      <c r="K145" s="98" t="s">
        <v>397</v>
      </c>
    </row>
    <row r="146" spans="2:11" s="464" customFormat="1" x14ac:dyDescent="0.25">
      <c r="B146" s="464">
        <v>38</v>
      </c>
      <c r="C146" s="141" t="s">
        <v>1871</v>
      </c>
      <c r="D146" s="158">
        <v>10</v>
      </c>
      <c r="E146" s="123">
        <v>200</v>
      </c>
      <c r="F146" s="97">
        <f t="shared" si="5"/>
        <v>2000</v>
      </c>
      <c r="G146" s="161" t="s">
        <v>128</v>
      </c>
      <c r="H146" s="629" t="s">
        <v>327</v>
      </c>
      <c r="I146" s="130" t="str">
        <f>VLOOKUP(H146,[1]Presupuesto!$B$11:$C$565,2,0)</f>
        <v>INSTRUMENTOS MENORES MEDICO-QUIRURGICO Y LABORAT.</v>
      </c>
      <c r="J146" s="98" t="str">
        <f t="shared" si="7"/>
        <v>Estudiantes y Graduados</v>
      </c>
      <c r="K146" s="98" t="s">
        <v>398</v>
      </c>
    </row>
    <row r="147" spans="2:11" s="464" customFormat="1" x14ac:dyDescent="0.25">
      <c r="B147" s="464">
        <v>39</v>
      </c>
      <c r="C147" s="141" t="s">
        <v>1872</v>
      </c>
      <c r="D147" s="158">
        <v>20</v>
      </c>
      <c r="E147" s="123">
        <v>30</v>
      </c>
      <c r="F147" s="97">
        <f t="shared" si="5"/>
        <v>600</v>
      </c>
      <c r="G147" s="161" t="s">
        <v>128</v>
      </c>
      <c r="H147" s="629" t="s">
        <v>327</v>
      </c>
      <c r="I147" s="130" t="str">
        <f>VLOOKUP(H147,[1]Presupuesto!$B$11:$C$565,2,0)</f>
        <v>INSTRUMENTOS MENORES MEDICO-QUIRURGICO Y LABORAT.</v>
      </c>
      <c r="J147" s="98" t="str">
        <f t="shared" si="7"/>
        <v>Estudiantes y Graduados</v>
      </c>
      <c r="K147" s="98" t="s">
        <v>399</v>
      </c>
    </row>
    <row r="148" spans="2:11" s="464" customFormat="1" x14ac:dyDescent="0.25">
      <c r="B148" s="464">
        <v>40</v>
      </c>
      <c r="C148" s="141" t="s">
        <v>1873</v>
      </c>
      <c r="D148" s="158">
        <v>5</v>
      </c>
      <c r="E148" s="123">
        <v>200</v>
      </c>
      <c r="F148" s="97">
        <f t="shared" si="5"/>
        <v>1000</v>
      </c>
      <c r="G148" s="161" t="s">
        <v>128</v>
      </c>
      <c r="H148" s="629" t="s">
        <v>327</v>
      </c>
      <c r="I148" s="130" t="str">
        <f>VLOOKUP(H148,[1]Presupuesto!$B$11:$C$565,2,0)</f>
        <v>INSTRUMENTOS MENORES MEDICO-QUIRURGICO Y LABORAT.</v>
      </c>
      <c r="J148" s="98" t="str">
        <f t="shared" si="7"/>
        <v>Estudiantes y Graduados</v>
      </c>
      <c r="K148" s="98" t="s">
        <v>400</v>
      </c>
    </row>
    <row r="149" spans="2:11" s="464" customFormat="1" x14ac:dyDescent="0.25">
      <c r="B149" s="464">
        <v>41</v>
      </c>
      <c r="C149" s="141" t="s">
        <v>1874</v>
      </c>
      <c r="D149" s="158">
        <v>15</v>
      </c>
      <c r="E149" s="123">
        <v>10</v>
      </c>
      <c r="F149" s="97">
        <f t="shared" si="5"/>
        <v>150</v>
      </c>
      <c r="G149" s="161" t="s">
        <v>128</v>
      </c>
      <c r="H149" s="629" t="s">
        <v>327</v>
      </c>
      <c r="I149" s="130" t="str">
        <f>VLOOKUP(H149,[1]Presupuesto!$B$11:$C$565,2,0)</f>
        <v>INSTRUMENTOS MENORES MEDICO-QUIRURGICO Y LABORAT.</v>
      </c>
      <c r="J149" s="98" t="str">
        <f t="shared" si="7"/>
        <v>Estudiantes y Graduados</v>
      </c>
      <c r="K149" s="98" t="s">
        <v>401</v>
      </c>
    </row>
    <row r="150" spans="2:11" s="464" customFormat="1" x14ac:dyDescent="0.25">
      <c r="B150" s="464">
        <v>42</v>
      </c>
      <c r="C150" s="141" t="s">
        <v>1875</v>
      </c>
      <c r="D150" s="158">
        <v>10</v>
      </c>
      <c r="E150" s="123">
        <v>500</v>
      </c>
      <c r="F150" s="97">
        <f t="shared" si="5"/>
        <v>5000</v>
      </c>
      <c r="G150" s="161" t="s">
        <v>128</v>
      </c>
      <c r="H150" s="629" t="s">
        <v>327</v>
      </c>
      <c r="I150" s="130" t="str">
        <f>VLOOKUP(H150,[1]Presupuesto!$B$11:$C$565,2,0)</f>
        <v>INSTRUMENTOS MENORES MEDICO-QUIRURGICO Y LABORAT.</v>
      </c>
      <c r="J150" s="98" t="str">
        <f t="shared" si="7"/>
        <v>Estudiantes y Graduados</v>
      </c>
      <c r="K150" s="98" t="s">
        <v>402</v>
      </c>
    </row>
    <row r="151" spans="2:11" s="464" customFormat="1" x14ac:dyDescent="0.25">
      <c r="B151" s="464">
        <v>43</v>
      </c>
      <c r="C151" s="141" t="s">
        <v>1876</v>
      </c>
      <c r="D151" s="158">
        <v>50</v>
      </c>
      <c r="E151" s="123">
        <v>10</v>
      </c>
      <c r="F151" s="97">
        <f t="shared" si="5"/>
        <v>500</v>
      </c>
      <c r="G151" s="161" t="s">
        <v>128</v>
      </c>
      <c r="H151" s="629" t="s">
        <v>327</v>
      </c>
      <c r="I151" s="130" t="str">
        <f>VLOOKUP(H151,[1]Presupuesto!$B$11:$C$565,2,0)</f>
        <v>INSTRUMENTOS MENORES MEDICO-QUIRURGICO Y LABORAT.</v>
      </c>
      <c r="J151" s="98" t="str">
        <f t="shared" si="7"/>
        <v>Estudiantes y Graduados</v>
      </c>
      <c r="K151" s="98" t="s">
        <v>403</v>
      </c>
    </row>
    <row r="152" spans="2:11" s="464" customFormat="1" x14ac:dyDescent="0.25">
      <c r="B152" s="464">
        <v>44</v>
      </c>
      <c r="C152" s="141" t="s">
        <v>1877</v>
      </c>
      <c r="D152" s="158">
        <v>50</v>
      </c>
      <c r="E152" s="123">
        <v>20</v>
      </c>
      <c r="F152" s="97">
        <f t="shared" si="5"/>
        <v>1000</v>
      </c>
      <c r="G152" s="161" t="s">
        <v>128</v>
      </c>
      <c r="H152" s="629" t="s">
        <v>327</v>
      </c>
      <c r="I152" s="130" t="str">
        <f>VLOOKUP(H152,[1]Presupuesto!$B$11:$C$565,2,0)</f>
        <v>INSTRUMENTOS MENORES MEDICO-QUIRURGICO Y LABORAT.</v>
      </c>
      <c r="J152" s="98" t="str">
        <f t="shared" si="7"/>
        <v>Estudiantes y Graduados</v>
      </c>
      <c r="K152" s="98" t="s">
        <v>1837</v>
      </c>
    </row>
    <row r="153" spans="2:11" s="464" customFormat="1" x14ac:dyDescent="0.25">
      <c r="B153" s="464">
        <v>45</v>
      </c>
      <c r="C153" s="141" t="s">
        <v>1878</v>
      </c>
      <c r="D153" s="158">
        <v>20</v>
      </c>
      <c r="E153" s="123">
        <v>10</v>
      </c>
      <c r="F153" s="97">
        <f t="shared" si="5"/>
        <v>200</v>
      </c>
      <c r="G153" s="161" t="s">
        <v>128</v>
      </c>
      <c r="H153" s="629" t="s">
        <v>327</v>
      </c>
      <c r="I153" s="130" t="str">
        <f>VLOOKUP(H153,[1]Presupuesto!$B$11:$C$565,2,0)</f>
        <v>INSTRUMENTOS MENORES MEDICO-QUIRURGICO Y LABORAT.</v>
      </c>
      <c r="J153" s="98" t="str">
        <f t="shared" si="7"/>
        <v>Estudiantes y Graduados</v>
      </c>
      <c r="K153" s="98" t="s">
        <v>411</v>
      </c>
    </row>
    <row r="154" spans="2:11" s="464" customFormat="1" x14ac:dyDescent="0.25">
      <c r="B154" s="464">
        <v>46</v>
      </c>
      <c r="C154" s="141" t="s">
        <v>1879</v>
      </c>
      <c r="D154" s="158">
        <v>50</v>
      </c>
      <c r="E154" s="123">
        <v>10</v>
      </c>
      <c r="F154" s="97">
        <f t="shared" si="5"/>
        <v>500</v>
      </c>
      <c r="G154" s="161" t="s">
        <v>128</v>
      </c>
      <c r="H154" s="629" t="s">
        <v>327</v>
      </c>
      <c r="I154" s="130" t="str">
        <f>VLOOKUP(H154,[1]Presupuesto!$B$11:$C$565,2,0)</f>
        <v>INSTRUMENTOS MENORES MEDICO-QUIRURGICO Y LABORAT.</v>
      </c>
      <c r="J154" s="98" t="str">
        <f t="shared" si="7"/>
        <v>Estudiantes y Graduados</v>
      </c>
      <c r="K154" s="98" t="s">
        <v>394</v>
      </c>
    </row>
    <row r="155" spans="2:11" s="464" customFormat="1" x14ac:dyDescent="0.25">
      <c r="B155" s="464">
        <v>47</v>
      </c>
      <c r="C155" s="141" t="s">
        <v>1880</v>
      </c>
      <c r="D155" s="158">
        <v>50</v>
      </c>
      <c r="E155" s="123">
        <v>10</v>
      </c>
      <c r="F155" s="97">
        <f t="shared" si="5"/>
        <v>500</v>
      </c>
      <c r="G155" s="161" t="s">
        <v>128</v>
      </c>
      <c r="H155" s="629" t="s">
        <v>327</v>
      </c>
      <c r="I155" s="130" t="str">
        <f>VLOOKUP(H155,[1]Presupuesto!$B$11:$C$565,2,0)</f>
        <v>INSTRUMENTOS MENORES MEDICO-QUIRURGICO Y LABORAT.</v>
      </c>
      <c r="J155" s="98" t="str">
        <f t="shared" si="7"/>
        <v>Estudiantes y Graduados</v>
      </c>
      <c r="K155" s="98" t="s">
        <v>395</v>
      </c>
    </row>
    <row r="156" spans="2:11" s="464" customFormat="1" x14ac:dyDescent="0.25">
      <c r="B156" s="464">
        <v>48</v>
      </c>
      <c r="C156" s="141" t="s">
        <v>1881</v>
      </c>
      <c r="D156" s="158">
        <v>50</v>
      </c>
      <c r="E156" s="123">
        <v>5</v>
      </c>
      <c r="F156" s="97">
        <f t="shared" si="5"/>
        <v>250</v>
      </c>
      <c r="G156" s="161" t="s">
        <v>128</v>
      </c>
      <c r="H156" s="629" t="s">
        <v>327</v>
      </c>
      <c r="I156" s="130" t="str">
        <f>VLOOKUP(H156,[1]Presupuesto!$B$11:$C$565,2,0)</f>
        <v>INSTRUMENTOS MENORES MEDICO-QUIRURGICO Y LABORAT.</v>
      </c>
      <c r="J156" s="98" t="str">
        <f t="shared" si="7"/>
        <v>Estudiantes y Graduados</v>
      </c>
      <c r="K156" s="98" t="s">
        <v>396</v>
      </c>
    </row>
    <row r="157" spans="2:11" s="464" customFormat="1" x14ac:dyDescent="0.25">
      <c r="B157" s="464">
        <v>49</v>
      </c>
      <c r="C157" s="141" t="s">
        <v>1882</v>
      </c>
      <c r="D157" s="158">
        <v>30</v>
      </c>
      <c r="E157" s="123">
        <v>30</v>
      </c>
      <c r="F157" s="97">
        <f t="shared" si="5"/>
        <v>900</v>
      </c>
      <c r="G157" s="161" t="s">
        <v>128</v>
      </c>
      <c r="H157" s="629" t="s">
        <v>327</v>
      </c>
      <c r="I157" s="130" t="str">
        <f>VLOOKUP(H157,[1]Presupuesto!$B$11:$C$565,2,0)</f>
        <v>INSTRUMENTOS MENORES MEDICO-QUIRURGICO Y LABORAT.</v>
      </c>
      <c r="J157" s="98" t="str">
        <f t="shared" si="7"/>
        <v>Estudiantes y Graduados</v>
      </c>
      <c r="K157" s="98" t="s">
        <v>397</v>
      </c>
    </row>
    <row r="158" spans="2:11" s="464" customFormat="1" x14ac:dyDescent="0.25">
      <c r="B158" s="464">
        <v>50</v>
      </c>
      <c r="C158" s="141" t="s">
        <v>1883</v>
      </c>
      <c r="D158" s="158">
        <v>120</v>
      </c>
      <c r="E158" s="123">
        <v>3</v>
      </c>
      <c r="F158" s="97">
        <f t="shared" si="5"/>
        <v>360</v>
      </c>
      <c r="G158" s="161" t="s">
        <v>128</v>
      </c>
      <c r="H158" s="629" t="s">
        <v>327</v>
      </c>
      <c r="I158" s="130" t="str">
        <f>VLOOKUP(H158,[1]Presupuesto!$B$11:$C$565,2,0)</f>
        <v>INSTRUMENTOS MENORES MEDICO-QUIRURGICO Y LABORAT.</v>
      </c>
      <c r="J158" s="98" t="str">
        <f t="shared" si="7"/>
        <v>Estudiantes y Graduados</v>
      </c>
      <c r="K158" s="98" t="s">
        <v>398</v>
      </c>
    </row>
    <row r="159" spans="2:11" x14ac:dyDescent="0.25">
      <c r="B159" s="464">
        <v>51</v>
      </c>
      <c r="C159" s="141" t="s">
        <v>1884</v>
      </c>
      <c r="D159" s="158">
        <v>50</v>
      </c>
      <c r="E159" s="123">
        <v>3</v>
      </c>
      <c r="F159" s="97">
        <f t="shared" si="5"/>
        <v>150</v>
      </c>
      <c r="G159" s="161" t="s">
        <v>128</v>
      </c>
      <c r="H159" s="629" t="s">
        <v>327</v>
      </c>
      <c r="I159" s="130" t="str">
        <f>VLOOKUP(H159,[1]Presupuesto!$B$11:$C$565,2,0)</f>
        <v>INSTRUMENTOS MENORES MEDICO-QUIRURGICO Y LABORAT.</v>
      </c>
      <c r="J159" s="98" t="str">
        <f t="shared" si="7"/>
        <v>Estudiantes y Graduados</v>
      </c>
      <c r="K159" s="98" t="s">
        <v>399</v>
      </c>
    </row>
    <row r="160" spans="2:11" x14ac:dyDescent="0.25">
      <c r="B160" s="464">
        <v>52</v>
      </c>
      <c r="C160" s="141" t="s">
        <v>1885</v>
      </c>
      <c r="D160" s="158">
        <v>250</v>
      </c>
      <c r="E160" s="123">
        <v>36</v>
      </c>
      <c r="F160" s="97">
        <f t="shared" si="5"/>
        <v>9000</v>
      </c>
      <c r="G160" s="161" t="s">
        <v>128</v>
      </c>
      <c r="H160" s="629" t="s">
        <v>327</v>
      </c>
      <c r="I160" s="130" t="str">
        <f>VLOOKUP(H160,[1]Presupuesto!$B$11:$C$565,2,0)</f>
        <v>INSTRUMENTOS MENORES MEDICO-QUIRURGICO Y LABORAT.</v>
      </c>
      <c r="J160" s="98" t="str">
        <f t="shared" si="7"/>
        <v>Estudiantes y Graduados</v>
      </c>
      <c r="K160" s="98" t="s">
        <v>400</v>
      </c>
    </row>
    <row r="161" spans="2:11" x14ac:dyDescent="0.25">
      <c r="B161" s="464">
        <v>53</v>
      </c>
      <c r="C161" s="141" t="s">
        <v>1886</v>
      </c>
      <c r="D161" s="158">
        <v>150</v>
      </c>
      <c r="E161" s="123">
        <v>10</v>
      </c>
      <c r="F161" s="97">
        <f t="shared" si="5"/>
        <v>1500</v>
      </c>
      <c r="G161" s="161" t="s">
        <v>128</v>
      </c>
      <c r="H161" s="629" t="s">
        <v>327</v>
      </c>
      <c r="I161" s="130" t="str">
        <f>VLOOKUP(H161,[1]Presupuesto!$B$11:$C$565,2,0)</f>
        <v>INSTRUMENTOS MENORES MEDICO-QUIRURGICO Y LABORAT.</v>
      </c>
      <c r="J161" s="98" t="str">
        <f t="shared" si="7"/>
        <v>Estudiantes y Graduados</v>
      </c>
      <c r="K161" s="98" t="s">
        <v>401</v>
      </c>
    </row>
    <row r="162" spans="2:11" x14ac:dyDescent="0.25">
      <c r="B162" s="464">
        <v>54</v>
      </c>
      <c r="C162" s="141" t="s">
        <v>1887</v>
      </c>
      <c r="D162" s="158">
        <v>50</v>
      </c>
      <c r="E162" s="123">
        <v>10</v>
      </c>
      <c r="F162" s="97">
        <f t="shared" si="5"/>
        <v>500</v>
      </c>
      <c r="G162" s="161" t="s">
        <v>128</v>
      </c>
      <c r="H162" s="629" t="s">
        <v>327</v>
      </c>
      <c r="I162" s="130" t="str">
        <f>VLOOKUP(H162,[1]Presupuesto!$B$11:$C$565,2,0)</f>
        <v>INSTRUMENTOS MENORES MEDICO-QUIRURGICO Y LABORAT.</v>
      </c>
      <c r="J162" s="98" t="str">
        <f t="shared" si="7"/>
        <v>Estudiantes y Graduados</v>
      </c>
      <c r="K162" s="98" t="s">
        <v>402</v>
      </c>
    </row>
    <row r="163" spans="2:11" x14ac:dyDescent="0.25">
      <c r="B163" s="464">
        <v>55</v>
      </c>
      <c r="C163" s="141" t="s">
        <v>1888</v>
      </c>
      <c r="D163" s="158">
        <v>170</v>
      </c>
      <c r="E163" s="123">
        <v>200</v>
      </c>
      <c r="F163" s="97">
        <f t="shared" si="5"/>
        <v>34000</v>
      </c>
      <c r="G163" s="161" t="s">
        <v>128</v>
      </c>
      <c r="H163" s="629" t="s">
        <v>327</v>
      </c>
      <c r="I163" s="130" t="str">
        <f>VLOOKUP(H163,[1]Presupuesto!$B$11:$C$565,2,0)</f>
        <v>INSTRUMENTOS MENORES MEDICO-QUIRURGICO Y LABORAT.</v>
      </c>
      <c r="J163" s="98" t="str">
        <f t="shared" si="7"/>
        <v>Estudiantes y Graduados</v>
      </c>
      <c r="K163" s="98" t="s">
        <v>403</v>
      </c>
    </row>
    <row r="164" spans="2:11" x14ac:dyDescent="0.25">
      <c r="B164" s="464">
        <v>56</v>
      </c>
      <c r="C164" s="143" t="s">
        <v>1889</v>
      </c>
      <c r="D164" s="151">
        <v>280</v>
      </c>
      <c r="E164" s="118">
        <v>50</v>
      </c>
      <c r="F164" s="97">
        <f t="shared" si="5"/>
        <v>14000</v>
      </c>
      <c r="G164" s="161" t="s">
        <v>128</v>
      </c>
      <c r="H164" s="629" t="s">
        <v>327</v>
      </c>
      <c r="I164" s="130" t="str">
        <f>VLOOKUP(H164,[1]Presupuesto!$B$11:$C$565,2,0)</f>
        <v>INSTRUMENTOS MENORES MEDICO-QUIRURGICO Y LABORAT.</v>
      </c>
      <c r="J164" s="98" t="str">
        <f t="shared" si="7"/>
        <v>Estudiantes y Graduados</v>
      </c>
      <c r="K164" s="98" t="s">
        <v>1837</v>
      </c>
    </row>
    <row r="165" spans="2:11" x14ac:dyDescent="0.25">
      <c r="B165" s="464">
        <v>57</v>
      </c>
      <c r="C165" s="143" t="s">
        <v>1890</v>
      </c>
      <c r="D165" s="151">
        <v>10</v>
      </c>
      <c r="E165" s="118">
        <v>200</v>
      </c>
      <c r="F165" s="97">
        <f t="shared" si="5"/>
        <v>2000</v>
      </c>
      <c r="G165" s="161" t="s">
        <v>128</v>
      </c>
      <c r="H165" s="629" t="s">
        <v>327</v>
      </c>
      <c r="I165" s="130" t="str">
        <f>VLOOKUP(H165,[1]Presupuesto!$B$11:$C$565,2,0)</f>
        <v>INSTRUMENTOS MENORES MEDICO-QUIRURGICO Y LABORAT.</v>
      </c>
      <c r="J165" s="98" t="str">
        <f t="shared" si="7"/>
        <v>Estudiantes y Graduados</v>
      </c>
      <c r="K165" s="98" t="s">
        <v>411</v>
      </c>
    </row>
    <row r="166" spans="2:11" x14ac:dyDescent="0.25">
      <c r="B166" s="464">
        <v>58</v>
      </c>
      <c r="C166" s="143" t="s">
        <v>1891</v>
      </c>
      <c r="D166" s="151">
        <v>100</v>
      </c>
      <c r="E166" s="118">
        <v>25</v>
      </c>
      <c r="F166" s="97">
        <f t="shared" si="5"/>
        <v>2500</v>
      </c>
      <c r="G166" s="161" t="s">
        <v>128</v>
      </c>
      <c r="H166" s="629" t="s">
        <v>327</v>
      </c>
      <c r="I166" s="130" t="str">
        <f>VLOOKUP(H166,[1]Presupuesto!$B$11:$C$565,2,0)</f>
        <v>INSTRUMENTOS MENORES MEDICO-QUIRURGICO Y LABORAT.</v>
      </c>
      <c r="J166" s="98" t="str">
        <f t="shared" si="7"/>
        <v>Estudiantes y Graduados</v>
      </c>
      <c r="K166" s="98" t="s">
        <v>394</v>
      </c>
    </row>
    <row r="167" spans="2:11" s="464" customFormat="1" x14ac:dyDescent="0.25">
      <c r="C167" s="143" t="s">
        <v>1892</v>
      </c>
      <c r="D167" s="539">
        <v>30</v>
      </c>
      <c r="E167" s="118">
        <v>1000</v>
      </c>
      <c r="F167" s="97">
        <f t="shared" si="5"/>
        <v>30000</v>
      </c>
      <c r="G167" s="161" t="s">
        <v>128</v>
      </c>
      <c r="H167" s="629" t="s">
        <v>327</v>
      </c>
      <c r="I167" s="130" t="str">
        <f>VLOOKUP(H167,[1]Presupuesto!$B$11:$C$565,2,0)</f>
        <v>INSTRUMENTOS MENORES MEDICO-QUIRURGICO Y LABORAT.</v>
      </c>
      <c r="J167" s="98" t="str">
        <f t="shared" si="7"/>
        <v>Estudiantes y Graduados</v>
      </c>
      <c r="K167" s="98" t="s">
        <v>395</v>
      </c>
    </row>
    <row r="168" spans="2:11" s="464" customFormat="1" x14ac:dyDescent="0.25">
      <c r="C168" s="143" t="s">
        <v>1893</v>
      </c>
      <c r="D168" s="151">
        <v>5</v>
      </c>
      <c r="E168" s="118">
        <v>500</v>
      </c>
      <c r="F168" s="97">
        <f t="shared" si="5"/>
        <v>2500</v>
      </c>
      <c r="G168" s="161" t="s">
        <v>128</v>
      </c>
      <c r="H168" s="629" t="s">
        <v>327</v>
      </c>
      <c r="I168" s="130" t="str">
        <f>VLOOKUP(H168,[1]Presupuesto!$B$11:$C$565,2,0)</f>
        <v>INSTRUMENTOS MENORES MEDICO-QUIRURGICO Y LABORAT.</v>
      </c>
      <c r="J168" s="98" t="str">
        <f t="shared" si="7"/>
        <v>Estudiantes y Graduados</v>
      </c>
      <c r="K168" s="98" t="s">
        <v>396</v>
      </c>
    </row>
    <row r="169" spans="2:11" s="464" customFormat="1" x14ac:dyDescent="0.25">
      <c r="C169" s="143" t="s">
        <v>1894</v>
      </c>
      <c r="D169" s="151">
        <v>200</v>
      </c>
      <c r="E169" s="118">
        <v>30</v>
      </c>
      <c r="F169" s="97">
        <f t="shared" si="5"/>
        <v>6000</v>
      </c>
      <c r="G169" s="161" t="s">
        <v>128</v>
      </c>
      <c r="H169" s="629" t="s">
        <v>327</v>
      </c>
      <c r="I169" s="130" t="str">
        <f>VLOOKUP(H169,[1]Presupuesto!$B$11:$C$565,2,0)</f>
        <v>INSTRUMENTOS MENORES MEDICO-QUIRURGICO Y LABORAT.</v>
      </c>
      <c r="J169" s="98" t="str">
        <f t="shared" si="7"/>
        <v>Estudiantes y Graduados</v>
      </c>
      <c r="K169" s="98" t="s">
        <v>397</v>
      </c>
    </row>
    <row r="170" spans="2:11" s="464" customFormat="1" x14ac:dyDescent="0.25">
      <c r="C170" s="143" t="s">
        <v>1895</v>
      </c>
      <c r="D170" s="151">
        <v>280</v>
      </c>
      <c r="E170" s="118">
        <v>50</v>
      </c>
      <c r="F170" s="97">
        <f t="shared" si="5"/>
        <v>14000</v>
      </c>
      <c r="G170" s="161" t="s">
        <v>128</v>
      </c>
      <c r="H170" s="629" t="s">
        <v>327</v>
      </c>
      <c r="I170" s="130" t="str">
        <f>VLOOKUP(H170,[1]Presupuesto!$B$11:$C$565,2,0)</f>
        <v>INSTRUMENTOS MENORES MEDICO-QUIRURGICO Y LABORAT.</v>
      </c>
      <c r="J170" s="98" t="str">
        <f t="shared" si="7"/>
        <v>Estudiantes y Graduados</v>
      </c>
      <c r="K170" s="98" t="s">
        <v>398</v>
      </c>
    </row>
    <row r="171" spans="2:11" s="464" customFormat="1" x14ac:dyDescent="0.25">
      <c r="C171" s="143" t="s">
        <v>1896</v>
      </c>
      <c r="D171" s="151">
        <v>150</v>
      </c>
      <c r="E171" s="118">
        <v>20</v>
      </c>
      <c r="F171" s="97">
        <f t="shared" si="5"/>
        <v>3000</v>
      </c>
      <c r="G171" s="161" t="s">
        <v>128</v>
      </c>
      <c r="H171" s="629" t="s">
        <v>327</v>
      </c>
      <c r="I171" s="130" t="str">
        <f>VLOOKUP(H171,[1]Presupuesto!$B$11:$C$565,2,0)</f>
        <v>INSTRUMENTOS MENORES MEDICO-QUIRURGICO Y LABORAT.</v>
      </c>
      <c r="J171" s="98" t="str">
        <f t="shared" si="7"/>
        <v>Estudiantes y Graduados</v>
      </c>
      <c r="K171" s="98" t="s">
        <v>399</v>
      </c>
    </row>
    <row r="172" spans="2:11" s="464" customFormat="1" x14ac:dyDescent="0.25">
      <c r="C172" s="145" t="s">
        <v>1897</v>
      </c>
      <c r="D172" s="151">
        <v>50</v>
      </c>
      <c r="E172" s="118">
        <v>50</v>
      </c>
      <c r="F172" s="97">
        <f t="shared" si="5"/>
        <v>2500</v>
      </c>
      <c r="G172" s="161" t="s">
        <v>128</v>
      </c>
      <c r="H172" s="629" t="s">
        <v>327</v>
      </c>
      <c r="I172" s="130" t="str">
        <f>VLOOKUP(H172,[1]Presupuesto!$B$11:$C$565,2,0)</f>
        <v>INSTRUMENTOS MENORES MEDICO-QUIRURGICO Y LABORAT.</v>
      </c>
      <c r="J172" s="98" t="str">
        <f t="shared" si="7"/>
        <v>Estudiantes y Graduados</v>
      </c>
      <c r="K172" s="98" t="s">
        <v>400</v>
      </c>
    </row>
    <row r="173" spans="2:11" s="464" customFormat="1" x14ac:dyDescent="0.25">
      <c r="C173" s="145" t="s">
        <v>1898</v>
      </c>
      <c r="D173" s="151">
        <v>200</v>
      </c>
      <c r="E173" s="118">
        <v>10</v>
      </c>
      <c r="F173" s="97">
        <f t="shared" si="5"/>
        <v>2000</v>
      </c>
      <c r="G173" s="161" t="s">
        <v>128</v>
      </c>
      <c r="H173" s="629" t="s">
        <v>327</v>
      </c>
      <c r="I173" s="130" t="str">
        <f>VLOOKUP(H173,[1]Presupuesto!$B$11:$C$565,2,0)</f>
        <v>INSTRUMENTOS MENORES MEDICO-QUIRURGICO Y LABORAT.</v>
      </c>
      <c r="J173" s="98" t="str">
        <f t="shared" si="7"/>
        <v>Estudiantes y Graduados</v>
      </c>
      <c r="K173" s="98" t="s">
        <v>401</v>
      </c>
    </row>
    <row r="174" spans="2:11" s="464" customFormat="1" x14ac:dyDescent="0.25">
      <c r="C174" s="145" t="s">
        <v>1899</v>
      </c>
      <c r="D174" s="151">
        <v>1000</v>
      </c>
      <c r="E174" s="118">
        <v>5</v>
      </c>
      <c r="F174" s="97">
        <f t="shared" si="5"/>
        <v>5000</v>
      </c>
      <c r="G174" s="161" t="s">
        <v>128</v>
      </c>
      <c r="H174" s="629" t="s">
        <v>327</v>
      </c>
      <c r="I174" s="130" t="str">
        <f>VLOOKUP(H174,[1]Presupuesto!$B$11:$C$565,2,0)</f>
        <v>INSTRUMENTOS MENORES MEDICO-QUIRURGICO Y LABORAT.</v>
      </c>
      <c r="J174" s="98" t="str">
        <f t="shared" si="7"/>
        <v>Estudiantes y Graduados</v>
      </c>
      <c r="K174" s="98" t="s">
        <v>402</v>
      </c>
    </row>
    <row r="175" spans="2:11" s="464" customFormat="1" x14ac:dyDescent="0.25">
      <c r="C175" s="145" t="s">
        <v>1900</v>
      </c>
      <c r="D175" s="151">
        <v>500</v>
      </c>
      <c r="E175" s="118">
        <v>50</v>
      </c>
      <c r="F175" s="97">
        <f t="shared" si="5"/>
        <v>25000</v>
      </c>
      <c r="G175" s="161" t="s">
        <v>128</v>
      </c>
      <c r="H175" s="629" t="s">
        <v>327</v>
      </c>
      <c r="I175" s="130" t="str">
        <f>VLOOKUP(H175,[1]Presupuesto!$B$11:$C$565,2,0)</f>
        <v>INSTRUMENTOS MENORES MEDICO-QUIRURGICO Y LABORAT.</v>
      </c>
      <c r="J175" s="98" t="str">
        <f t="shared" si="7"/>
        <v>Estudiantes y Graduados</v>
      </c>
      <c r="K175" s="98" t="s">
        <v>403</v>
      </c>
    </row>
    <row r="176" spans="2:11" s="464" customFormat="1" x14ac:dyDescent="0.25">
      <c r="C176" s="538" t="s">
        <v>1901</v>
      </c>
      <c r="D176" s="151">
        <v>100</v>
      </c>
      <c r="E176" s="118">
        <v>20</v>
      </c>
      <c r="F176" s="97">
        <f t="shared" si="5"/>
        <v>2000</v>
      </c>
      <c r="G176" s="161" t="s">
        <v>128</v>
      </c>
      <c r="H176" s="629" t="s">
        <v>327</v>
      </c>
      <c r="I176" s="130" t="str">
        <f>VLOOKUP(H176,[1]Presupuesto!$B$11:$C$565,2,0)</f>
        <v>INSTRUMENTOS MENORES MEDICO-QUIRURGICO Y LABORAT.</v>
      </c>
      <c r="J176" s="98" t="str">
        <f t="shared" si="7"/>
        <v>Estudiantes y Graduados</v>
      </c>
      <c r="K176" s="98" t="s">
        <v>1837</v>
      </c>
    </row>
    <row r="177" spans="2:11" s="464" customFormat="1" x14ac:dyDescent="0.25">
      <c r="C177" s="141" t="s">
        <v>1902</v>
      </c>
      <c r="D177" s="158">
        <v>150</v>
      </c>
      <c r="E177" s="123">
        <v>100</v>
      </c>
      <c r="F177" s="97">
        <f t="shared" si="5"/>
        <v>15000</v>
      </c>
      <c r="G177" s="161" t="s">
        <v>128</v>
      </c>
      <c r="H177" s="629" t="s">
        <v>327</v>
      </c>
      <c r="I177" s="130" t="str">
        <f>VLOOKUP(H177,[1]Presupuesto!$B$11:$C$565,2,0)</f>
        <v>INSTRUMENTOS MENORES MEDICO-QUIRURGICO Y LABORAT.</v>
      </c>
      <c r="J177" s="98" t="str">
        <f t="shared" si="7"/>
        <v>Estudiantes y Graduados</v>
      </c>
      <c r="K177" s="98" t="s">
        <v>411</v>
      </c>
    </row>
    <row r="178" spans="2:11" x14ac:dyDescent="0.25">
      <c r="B178" s="464">
        <v>59</v>
      </c>
      <c r="C178" s="143" t="s">
        <v>1903</v>
      </c>
      <c r="D178" s="151">
        <v>120</v>
      </c>
      <c r="E178" s="118">
        <v>50</v>
      </c>
      <c r="F178" s="97">
        <f t="shared" si="5"/>
        <v>6000</v>
      </c>
      <c r="G178" s="161" t="s">
        <v>128</v>
      </c>
      <c r="H178" s="629" t="s">
        <v>327</v>
      </c>
      <c r="I178" s="130" t="str">
        <f>VLOOKUP(H178,[1]Presupuesto!$B$11:$C$565,2,0)</f>
        <v>INSTRUMENTOS MENORES MEDICO-QUIRURGICO Y LABORAT.</v>
      </c>
      <c r="J178" s="98" t="str">
        <f t="shared" si="7"/>
        <v>Estudiantes y Graduados</v>
      </c>
      <c r="K178" s="98" t="s">
        <v>394</v>
      </c>
    </row>
    <row r="179" spans="2:11" x14ac:dyDescent="0.25">
      <c r="B179" s="464">
        <v>60</v>
      </c>
      <c r="C179" s="143" t="s">
        <v>1904</v>
      </c>
      <c r="D179" s="151">
        <v>75</v>
      </c>
      <c r="E179" s="118">
        <v>20</v>
      </c>
      <c r="F179" s="97">
        <f t="shared" si="5"/>
        <v>1500</v>
      </c>
      <c r="G179" s="161" t="s">
        <v>128</v>
      </c>
      <c r="H179" s="629" t="s">
        <v>327</v>
      </c>
      <c r="I179" s="130" t="str">
        <f>VLOOKUP(H179,[1]Presupuesto!$B$11:$C$565,2,0)</f>
        <v>INSTRUMENTOS MENORES MEDICO-QUIRURGICO Y LABORAT.</v>
      </c>
      <c r="J179" s="98" t="str">
        <f t="shared" si="7"/>
        <v>Estudiantes y Graduados</v>
      </c>
      <c r="K179" s="98" t="s">
        <v>395</v>
      </c>
    </row>
    <row r="180" spans="2:11" x14ac:dyDescent="0.25">
      <c r="B180" s="464">
        <v>61</v>
      </c>
      <c r="C180" s="143" t="s">
        <v>1905</v>
      </c>
      <c r="D180" s="151">
        <v>50</v>
      </c>
      <c r="E180" s="118">
        <v>50</v>
      </c>
      <c r="F180" s="97">
        <f t="shared" si="5"/>
        <v>2500</v>
      </c>
      <c r="G180" s="161" t="s">
        <v>128</v>
      </c>
      <c r="H180" s="629" t="s">
        <v>327</v>
      </c>
      <c r="I180" s="130" t="str">
        <f>VLOOKUP(H180,[1]Presupuesto!$B$11:$C$565,2,0)</f>
        <v>INSTRUMENTOS MENORES MEDICO-QUIRURGICO Y LABORAT.</v>
      </c>
      <c r="J180" s="98" t="str">
        <f t="shared" si="7"/>
        <v>Estudiantes y Graduados</v>
      </c>
      <c r="K180" s="98" t="s">
        <v>396</v>
      </c>
    </row>
    <row r="181" spans="2:11" x14ac:dyDescent="0.25">
      <c r="B181" s="464">
        <v>62</v>
      </c>
      <c r="C181" s="143" t="s">
        <v>1906</v>
      </c>
      <c r="D181" s="539">
        <v>2</v>
      </c>
      <c r="E181" s="118">
        <v>10000</v>
      </c>
      <c r="F181" s="97">
        <f t="shared" si="5"/>
        <v>20000</v>
      </c>
      <c r="G181" s="161" t="s">
        <v>128</v>
      </c>
      <c r="H181" s="629" t="s">
        <v>327</v>
      </c>
      <c r="I181" s="130" t="str">
        <f>VLOOKUP(H181,[1]Presupuesto!$B$11:$C$565,2,0)</f>
        <v>INSTRUMENTOS MENORES MEDICO-QUIRURGICO Y LABORAT.</v>
      </c>
      <c r="J181" s="98" t="str">
        <f t="shared" si="7"/>
        <v>Estudiantes y Graduados</v>
      </c>
      <c r="K181" s="98" t="s">
        <v>397</v>
      </c>
    </row>
    <row r="182" spans="2:11" x14ac:dyDescent="0.25">
      <c r="B182" s="464">
        <v>63</v>
      </c>
      <c r="C182" s="143" t="s">
        <v>1907</v>
      </c>
      <c r="D182" s="539">
        <v>2</v>
      </c>
      <c r="E182" s="118">
        <v>10000</v>
      </c>
      <c r="F182" s="97">
        <f t="shared" si="5"/>
        <v>20000</v>
      </c>
      <c r="G182" s="161" t="s">
        <v>128</v>
      </c>
      <c r="H182" s="629" t="s">
        <v>327</v>
      </c>
      <c r="I182" s="130" t="str">
        <f>VLOOKUP(H182,[1]Presupuesto!$B$11:$C$565,2,0)</f>
        <v>INSTRUMENTOS MENORES MEDICO-QUIRURGICO Y LABORAT.</v>
      </c>
      <c r="J182" s="98" t="str">
        <f t="shared" si="7"/>
        <v>Estudiantes y Graduados</v>
      </c>
      <c r="K182" s="98" t="s">
        <v>398</v>
      </c>
    </row>
    <row r="183" spans="2:11" x14ac:dyDescent="0.25">
      <c r="B183" s="464">
        <v>64</v>
      </c>
      <c r="C183" s="143" t="s">
        <v>1908</v>
      </c>
      <c r="D183" s="539">
        <v>2</v>
      </c>
      <c r="E183" s="118">
        <v>10000</v>
      </c>
      <c r="F183" s="97">
        <f t="shared" si="5"/>
        <v>20000</v>
      </c>
      <c r="G183" s="161" t="s">
        <v>128</v>
      </c>
      <c r="H183" s="629" t="s">
        <v>950</v>
      </c>
      <c r="I183" s="130" t="str">
        <f>VLOOKUP(H183,[1]Presupuesto!$B$11:$C$565,2,0)</f>
        <v>INSTRUMENTOS MEDICOS QUIRURGICOS MENOR Y DE LABORATORIO</v>
      </c>
      <c r="J183" s="98" t="str">
        <f t="shared" si="7"/>
        <v>Estudiantes y Graduados</v>
      </c>
      <c r="K183" s="98" t="s">
        <v>399</v>
      </c>
    </row>
    <row r="184" spans="2:11" x14ac:dyDescent="0.25">
      <c r="B184" s="464">
        <v>65</v>
      </c>
      <c r="C184" s="145"/>
      <c r="D184" s="151"/>
      <c r="E184" s="118"/>
      <c r="F184" s="97">
        <f t="shared" si="5"/>
        <v>0</v>
      </c>
      <c r="G184" s="161"/>
      <c r="H184" s="146"/>
      <c r="I184" s="130" t="e">
        <f>VLOOKUP(H184,Presupuesto!$B$11:$C$565,2,0)</f>
        <v>#N/A</v>
      </c>
      <c r="J184" s="98" t="str">
        <f t="shared" si="7"/>
        <v>Estudiantes y Graduados</v>
      </c>
      <c r="K184" s="98" t="s">
        <v>402</v>
      </c>
    </row>
    <row r="185" spans="2:11" x14ac:dyDescent="0.25">
      <c r="B185" s="464">
        <v>66</v>
      </c>
      <c r="C185" s="145"/>
      <c r="D185" s="151"/>
      <c r="E185" s="118"/>
      <c r="F185" s="97">
        <f t="shared" si="5"/>
        <v>0</v>
      </c>
      <c r="G185" s="161"/>
      <c r="H185" s="146"/>
      <c r="I185" s="130" t="e">
        <f>VLOOKUP(H185,Presupuesto!$B$11:$C$565,2,0)</f>
        <v>#N/A</v>
      </c>
      <c r="J185" s="98" t="str">
        <f t="shared" si="7"/>
        <v>Estudiantes y Graduados</v>
      </c>
      <c r="K185" s="98" t="s">
        <v>411</v>
      </c>
    </row>
    <row r="186" spans="2:11" x14ac:dyDescent="0.25">
      <c r="B186" s="464">
        <v>67</v>
      </c>
      <c r="C186" s="145"/>
      <c r="D186" s="151"/>
      <c r="E186" s="118"/>
      <c r="F186" s="97">
        <f t="shared" si="5"/>
        <v>0</v>
      </c>
      <c r="G186" s="161"/>
      <c r="H186" s="146"/>
      <c r="I186" s="130" t="e">
        <f>VLOOKUP(H186,Presupuesto!$B$11:$C$565,2,0)</f>
        <v>#N/A</v>
      </c>
      <c r="J186" s="98" t="str">
        <f t="shared" si="7"/>
        <v>Estudiantes y Graduados</v>
      </c>
      <c r="K186" s="98" t="s">
        <v>411</v>
      </c>
    </row>
    <row r="187" spans="2:11" x14ac:dyDescent="0.25">
      <c r="B187" s="464">
        <v>68</v>
      </c>
      <c r="C187" s="145"/>
      <c r="D187" s="151"/>
      <c r="E187" s="118"/>
      <c r="F187" s="97">
        <f t="shared" si="5"/>
        <v>0</v>
      </c>
      <c r="G187" s="161"/>
      <c r="H187" s="146"/>
      <c r="I187" s="130" t="e">
        <f>VLOOKUP(H187,Presupuesto!$B$11:$C$565,2,0)</f>
        <v>#N/A</v>
      </c>
      <c r="J187" s="98" t="str">
        <f t="shared" si="7"/>
        <v>Estudiantes y Graduados</v>
      </c>
      <c r="K187" s="98" t="s">
        <v>411</v>
      </c>
    </row>
    <row r="188" spans="2:11" ht="15.75" thickBot="1" x14ac:dyDescent="0.3">
      <c r="B188" s="464">
        <v>69</v>
      </c>
      <c r="C188" s="147"/>
      <c r="D188" s="159"/>
      <c r="E188" s="103"/>
      <c r="F188" s="105">
        <f t="shared" si="5"/>
        <v>0</v>
      </c>
      <c r="G188" s="162"/>
      <c r="H188" s="148"/>
      <c r="I188" s="132" t="e">
        <f>VLOOKUP(H188,Presupuesto!$B$11:$C$565,2,0)</f>
        <v>#N/A</v>
      </c>
      <c r="J188" s="106" t="str">
        <f t="shared" si="7"/>
        <v>Estudiantes y Graduados</v>
      </c>
      <c r="K188" s="124" t="s">
        <v>393</v>
      </c>
    </row>
    <row r="190" spans="2:11" ht="15.75" thickBot="1" x14ac:dyDescent="0.3">
      <c r="F190" s="90"/>
      <c r="G190" s="89"/>
      <c r="H190" s="90"/>
      <c r="I190" s="90"/>
    </row>
    <row r="191" spans="2:11" ht="15.75" thickBot="1" x14ac:dyDescent="0.3">
      <c r="C191" s="157" t="s">
        <v>53</v>
      </c>
      <c r="D191" s="372">
        <f>SUM(F198:F232)</f>
        <v>22000</v>
      </c>
      <c r="F191" s="70"/>
      <c r="G191" s="79"/>
      <c r="H191" s="70"/>
      <c r="I191" s="70"/>
    </row>
    <row r="192" spans="2:11" x14ac:dyDescent="0.25">
      <c r="C192" s="70"/>
      <c r="D192" s="31"/>
      <c r="E192" s="93"/>
      <c r="F192" s="93"/>
      <c r="G192" s="93"/>
      <c r="H192" s="76"/>
      <c r="I192" s="76"/>
      <c r="J192" s="76"/>
      <c r="K192" s="112"/>
    </row>
    <row r="193" spans="3:11" x14ac:dyDescent="0.25">
      <c r="C193" s="70"/>
      <c r="D193" s="31"/>
      <c r="E193" s="93"/>
      <c r="F193" s="93"/>
      <c r="G193" s="93"/>
      <c r="H193" s="76"/>
      <c r="I193" s="76"/>
      <c r="J193" s="76"/>
      <c r="K193" s="112"/>
    </row>
    <row r="194" spans="3:11" ht="15.75" x14ac:dyDescent="0.25">
      <c r="C194" s="202" t="s">
        <v>391</v>
      </c>
      <c r="D194" s="368" t="s">
        <v>1785</v>
      </c>
      <c r="E194" s="93"/>
      <c r="F194" s="93"/>
      <c r="G194" s="93"/>
      <c r="H194" s="76"/>
      <c r="I194" s="76"/>
      <c r="J194" s="76"/>
      <c r="K194" s="112"/>
    </row>
    <row r="195" spans="3:11" ht="18.75" x14ac:dyDescent="0.25">
      <c r="C195" s="210" t="str">
        <f>IFERROR(VLOOKUP(D194,'1. Desarrollo e Innov. Curricu.'!$F:$G,2,FALSE),IFERROR(VLOOKUP(D194,'2. Investigación Científica'!$F:$G,2,FALSE),IFERROR(VLOOKUP(D194,'3. Vinculación Univ. Sociedad'!$F:$G,2,FALSE),IFERROR(VLOOKUP(D194,'4. Docencia y Profesorado Univ.'!$F:$G,2,FALSE),IFERROR(VLOOKUP(D194,'5. Estudiantes y Graduados'!$F:$G,2,FALSE),IFERROR(VLOOKUP(D194,'11. Gestion Administrativa'!$F:$G,2,FALSE),IFERROR(VLOOKUP(D194,'13. Gestión Académica'!$F:$G,2,FALSE),IFERROR(VLOOKUP(D194,'9. Asegura. de la Calid. y M'!$F:$G,2,FALSE),IFERROR(VLOOKUP(D194,'6. Gestión del Conocimiento'!$F:$G,2,FALSE),IFERROR(VLOOKUP(D194,'15. Gobernabilidad y Proceso...'!$F:$G,2,FALSE),IFERROR(VLOOKUP(D194,'12. Gestión del Talento Humano'!$F:$G,2,FALSE),IFERROR(VLOOKUP(D194,'14. Internacional... de la E.S.'!$F:$G,2,FALSE),IFERROR(VLOOKUP(D194,'10. Posgrado'!$F:$G,2,FALSE),IFERROR(VLOOKUP(D194,'17. Gestión TIC'!$F:$G,2,FALSE),IFERROR(VLOOKUP(D194,'16. Desa. del Sistema Educ.Sup.'!$F:$G,2,FALSE),IFERROR(VLOOKUP(D194,'8. Cultura de Inno. Insti...'!$F:$G,2,FALSE),VLOOKUP(D194,'7. Lo Esencial de la Reforma U.'!$F:$G,2,0)))))))))))))))))</f>
        <v>1. Organizar y realizar operativos de limpieza. 2. Ubicar mensajes educativos en puntos estratégicos. 3 Campañas educativas para promover un cambio en el estudiante universitario, de no tirar basura en los predios.
4 Coordinar y apoyar con el área de Servicios Generales  en la eliminación de roedores y  Campañas de  fumigaciones  ( realizándose 2 semanas antes de la aplicación de la PAA).</v>
      </c>
      <c r="D195" s="31"/>
      <c r="E195" s="93"/>
      <c r="F195" s="93"/>
      <c r="G195" s="93"/>
      <c r="H195" s="76"/>
      <c r="I195" s="76"/>
      <c r="J195" s="76"/>
      <c r="K195" s="112"/>
    </row>
    <row r="196" spans="3:11" ht="15.75" thickBot="1" x14ac:dyDescent="0.3">
      <c r="F196" s="93"/>
      <c r="G196" s="76"/>
      <c r="H196" s="76"/>
      <c r="I196" s="76"/>
    </row>
    <row r="197" spans="3:11" ht="30.75" thickBot="1" x14ac:dyDescent="0.3">
      <c r="C197" s="129" t="s">
        <v>44</v>
      </c>
      <c r="D197" s="129" t="s">
        <v>55</v>
      </c>
      <c r="E197" s="136" t="s">
        <v>57</v>
      </c>
      <c r="F197" s="135" t="s">
        <v>27</v>
      </c>
      <c r="G197" s="133" t="s">
        <v>130</v>
      </c>
      <c r="H197" s="136" t="s">
        <v>46</v>
      </c>
      <c r="I197" s="133" t="s">
        <v>131</v>
      </c>
      <c r="J197" s="133" t="s">
        <v>409</v>
      </c>
      <c r="K197" s="133" t="s">
        <v>410</v>
      </c>
    </row>
    <row r="198" spans="3:11" x14ac:dyDescent="0.25">
      <c r="C198" s="220" t="s">
        <v>438</v>
      </c>
      <c r="D198" s="221"/>
      <c r="E198" s="219">
        <f>HLOOKUP(C198,$AH$2:$BU$3,2,0)</f>
        <v>620</v>
      </c>
      <c r="F198" s="97">
        <f t="shared" ref="F198:F232" si="8">D198*E198</f>
        <v>0</v>
      </c>
      <c r="G198" s="161"/>
      <c r="H198" s="142"/>
      <c r="I198" s="130" t="e">
        <f>VLOOKUP(H198,Presupuesto!$B$11:$C$565,2,0)</f>
        <v>#N/A</v>
      </c>
      <c r="J198" s="218" t="s">
        <v>1359</v>
      </c>
      <c r="K198" s="98" t="s">
        <v>394</v>
      </c>
    </row>
    <row r="199" spans="3:11" x14ac:dyDescent="0.25">
      <c r="C199" s="141" t="s">
        <v>1910</v>
      </c>
      <c r="D199" s="158">
        <v>2000</v>
      </c>
      <c r="E199" s="123">
        <v>11</v>
      </c>
      <c r="F199" s="97">
        <f t="shared" si="8"/>
        <v>22000</v>
      </c>
      <c r="G199" s="161" t="s">
        <v>128</v>
      </c>
      <c r="H199" s="142" t="s">
        <v>716</v>
      </c>
      <c r="I199" s="130" t="str">
        <f>VLOOKUP(H199,Presupuesto!$B$11:$C$565,2,0)</f>
        <v>SERVICIOS DE IMPRENTA PUBLIC.Y REPRODUCCION</v>
      </c>
      <c r="J199" s="98" t="str">
        <f>$J$198</f>
        <v>Estudiantes y Graduados</v>
      </c>
      <c r="K199" s="98" t="s">
        <v>394</v>
      </c>
    </row>
    <row r="200" spans="3:11" x14ac:dyDescent="0.25">
      <c r="C200" s="141"/>
      <c r="D200" s="158"/>
      <c r="E200" s="123"/>
      <c r="F200" s="97">
        <f t="shared" si="8"/>
        <v>0</v>
      </c>
      <c r="G200" s="161"/>
      <c r="H200" s="142"/>
      <c r="I200" s="130" t="e">
        <f>VLOOKUP(H200,Presupuesto!$B$11:$C$565,2,0)</f>
        <v>#N/A</v>
      </c>
      <c r="J200" s="98" t="str">
        <f t="shared" ref="J200:J232" si="9">$J$198</f>
        <v>Estudiantes y Graduados</v>
      </c>
      <c r="K200" s="98" t="s">
        <v>411</v>
      </c>
    </row>
    <row r="201" spans="3:11" x14ac:dyDescent="0.25">
      <c r="C201" s="141"/>
      <c r="D201" s="158"/>
      <c r="E201" s="123"/>
      <c r="F201" s="97">
        <f t="shared" si="8"/>
        <v>0</v>
      </c>
      <c r="G201" s="161"/>
      <c r="H201" s="142"/>
      <c r="I201" s="130" t="e">
        <f>VLOOKUP(H201,Presupuesto!$B$11:$C$565,2,0)</f>
        <v>#N/A</v>
      </c>
      <c r="J201" s="98" t="str">
        <f t="shared" si="9"/>
        <v>Estudiantes y Graduados</v>
      </c>
      <c r="K201" s="98" t="s">
        <v>411</v>
      </c>
    </row>
    <row r="202" spans="3:11" x14ac:dyDescent="0.25">
      <c r="C202" s="141"/>
      <c r="D202" s="158"/>
      <c r="E202" s="123"/>
      <c r="F202" s="97">
        <f t="shared" si="8"/>
        <v>0</v>
      </c>
      <c r="G202" s="161"/>
      <c r="H202" s="142"/>
      <c r="I202" s="130" t="e">
        <f>VLOOKUP(H202,Presupuesto!$B$11:$C$565,2,0)</f>
        <v>#N/A</v>
      </c>
      <c r="J202" s="98" t="str">
        <f t="shared" si="9"/>
        <v>Estudiantes y Graduados</v>
      </c>
      <c r="K202" s="98" t="s">
        <v>411</v>
      </c>
    </row>
    <row r="203" spans="3:11" x14ac:dyDescent="0.25">
      <c r="C203" s="141"/>
      <c r="D203" s="158"/>
      <c r="E203" s="123"/>
      <c r="F203" s="97">
        <f t="shared" si="8"/>
        <v>0</v>
      </c>
      <c r="G203" s="161"/>
      <c r="H203" s="142"/>
      <c r="I203" s="130" t="e">
        <f>VLOOKUP(H203,Presupuesto!$B$11:$C$565,2,0)</f>
        <v>#N/A</v>
      </c>
      <c r="J203" s="98" t="str">
        <f t="shared" si="9"/>
        <v>Estudiantes y Graduados</v>
      </c>
      <c r="K203" s="98" t="s">
        <v>400</v>
      </c>
    </row>
    <row r="204" spans="3:11" x14ac:dyDescent="0.25">
      <c r="C204" s="141"/>
      <c r="D204" s="158"/>
      <c r="E204" s="123"/>
      <c r="F204" s="97">
        <f t="shared" si="8"/>
        <v>0</v>
      </c>
      <c r="G204" s="161"/>
      <c r="H204" s="142"/>
      <c r="I204" s="130" t="e">
        <f>VLOOKUP(H204,Presupuesto!$B$11:$C$565,2,0)</f>
        <v>#N/A</v>
      </c>
      <c r="J204" s="98" t="str">
        <f t="shared" si="9"/>
        <v>Estudiantes y Graduados</v>
      </c>
      <c r="K204" s="98" t="s">
        <v>411</v>
      </c>
    </row>
    <row r="205" spans="3:11" x14ac:dyDescent="0.25">
      <c r="C205" s="141"/>
      <c r="D205" s="158"/>
      <c r="E205" s="123"/>
      <c r="F205" s="97">
        <f t="shared" si="8"/>
        <v>0</v>
      </c>
      <c r="G205" s="161"/>
      <c r="H205" s="142"/>
      <c r="I205" s="130" t="e">
        <f>VLOOKUP(H205,Presupuesto!$B$11:$C$565,2,0)</f>
        <v>#N/A</v>
      </c>
      <c r="J205" s="98" t="str">
        <f t="shared" si="9"/>
        <v>Estudiantes y Graduados</v>
      </c>
      <c r="K205" s="98" t="s">
        <v>411</v>
      </c>
    </row>
    <row r="206" spans="3:11" x14ac:dyDescent="0.25">
      <c r="C206" s="141"/>
      <c r="D206" s="158"/>
      <c r="E206" s="123"/>
      <c r="F206" s="97">
        <f t="shared" si="8"/>
        <v>0</v>
      </c>
      <c r="G206" s="161"/>
      <c r="H206" s="142"/>
      <c r="I206" s="130" t="e">
        <f>VLOOKUP(H206,Presupuesto!$B$11:$C$565,2,0)</f>
        <v>#N/A</v>
      </c>
      <c r="J206" s="98" t="str">
        <f t="shared" si="9"/>
        <v>Estudiantes y Graduados</v>
      </c>
      <c r="K206" s="98" t="s">
        <v>411</v>
      </c>
    </row>
    <row r="207" spans="3:11" x14ac:dyDescent="0.25">
      <c r="C207" s="141"/>
      <c r="D207" s="158"/>
      <c r="E207" s="123"/>
      <c r="F207" s="97">
        <f t="shared" si="8"/>
        <v>0</v>
      </c>
      <c r="G207" s="161"/>
      <c r="H207" s="142"/>
      <c r="I207" s="130" t="e">
        <f>VLOOKUP(H207,Presupuesto!$B$11:$C$565,2,0)</f>
        <v>#N/A</v>
      </c>
      <c r="J207" s="98" t="str">
        <f t="shared" si="9"/>
        <v>Estudiantes y Graduados</v>
      </c>
      <c r="K207" s="98" t="s">
        <v>411</v>
      </c>
    </row>
    <row r="208" spans="3:11" x14ac:dyDescent="0.25">
      <c r="C208" s="141"/>
      <c r="D208" s="158"/>
      <c r="E208" s="123"/>
      <c r="F208" s="97">
        <f t="shared" si="8"/>
        <v>0</v>
      </c>
      <c r="G208" s="161"/>
      <c r="H208" s="142"/>
      <c r="I208" s="130" t="e">
        <f>VLOOKUP(H208,Presupuesto!$B$11:$C$565,2,0)</f>
        <v>#N/A</v>
      </c>
      <c r="J208" s="98" t="str">
        <f t="shared" si="9"/>
        <v>Estudiantes y Graduados</v>
      </c>
      <c r="K208" s="98" t="s">
        <v>411</v>
      </c>
    </row>
    <row r="209" spans="3:11" x14ac:dyDescent="0.25">
      <c r="C209" s="141"/>
      <c r="D209" s="158"/>
      <c r="E209" s="123"/>
      <c r="F209" s="97">
        <f t="shared" si="8"/>
        <v>0</v>
      </c>
      <c r="G209" s="161"/>
      <c r="H209" s="142"/>
      <c r="I209" s="130" t="e">
        <f>VLOOKUP(H209,Presupuesto!$B$11:$C$565,2,0)</f>
        <v>#N/A</v>
      </c>
      <c r="J209" s="98" t="str">
        <f t="shared" si="9"/>
        <v>Estudiantes y Graduados</v>
      </c>
      <c r="K209" s="98" t="s">
        <v>411</v>
      </c>
    </row>
    <row r="210" spans="3:11" x14ac:dyDescent="0.25">
      <c r="C210" s="141"/>
      <c r="D210" s="158"/>
      <c r="E210" s="123"/>
      <c r="F210" s="97">
        <f t="shared" si="8"/>
        <v>0</v>
      </c>
      <c r="G210" s="161"/>
      <c r="H210" s="142"/>
      <c r="I210" s="130" t="e">
        <f>VLOOKUP(H210,Presupuesto!$B$11:$C$565,2,0)</f>
        <v>#N/A</v>
      </c>
      <c r="J210" s="98" t="str">
        <f t="shared" si="9"/>
        <v>Estudiantes y Graduados</v>
      </c>
      <c r="K210" s="98" t="s">
        <v>411</v>
      </c>
    </row>
    <row r="211" spans="3:11" x14ac:dyDescent="0.25">
      <c r="C211" s="141"/>
      <c r="D211" s="158"/>
      <c r="E211" s="123"/>
      <c r="F211" s="97">
        <f t="shared" si="8"/>
        <v>0</v>
      </c>
      <c r="G211" s="161"/>
      <c r="H211" s="142"/>
      <c r="I211" s="130" t="e">
        <f>VLOOKUP(H211,Presupuesto!$B$11:$C$565,2,0)</f>
        <v>#N/A</v>
      </c>
      <c r="J211" s="98" t="str">
        <f t="shared" si="9"/>
        <v>Estudiantes y Graduados</v>
      </c>
      <c r="K211" s="98" t="s">
        <v>411</v>
      </c>
    </row>
    <row r="212" spans="3:11" x14ac:dyDescent="0.25">
      <c r="C212" s="141"/>
      <c r="D212" s="158"/>
      <c r="E212" s="123"/>
      <c r="F212" s="97">
        <f t="shared" si="8"/>
        <v>0</v>
      </c>
      <c r="G212" s="161"/>
      <c r="H212" s="142"/>
      <c r="I212" s="130" t="e">
        <f>VLOOKUP(H212,Presupuesto!$B$11:$C$565,2,0)</f>
        <v>#N/A</v>
      </c>
      <c r="J212" s="98" t="str">
        <f t="shared" si="9"/>
        <v>Estudiantes y Graduados</v>
      </c>
      <c r="K212" s="98" t="s">
        <v>411</v>
      </c>
    </row>
    <row r="213" spans="3:11" x14ac:dyDescent="0.25">
      <c r="C213" s="141"/>
      <c r="D213" s="158"/>
      <c r="E213" s="123"/>
      <c r="F213" s="97">
        <f t="shared" si="8"/>
        <v>0</v>
      </c>
      <c r="G213" s="161"/>
      <c r="H213" s="142"/>
      <c r="I213" s="130" t="e">
        <f>VLOOKUP(H213,Presupuesto!$B$11:$C$565,2,0)</f>
        <v>#N/A</v>
      </c>
      <c r="J213" s="98" t="str">
        <f t="shared" si="9"/>
        <v>Estudiantes y Graduados</v>
      </c>
      <c r="K213" s="98" t="s">
        <v>411</v>
      </c>
    </row>
    <row r="214" spans="3:11" x14ac:dyDescent="0.25">
      <c r="C214" s="141"/>
      <c r="D214" s="158"/>
      <c r="E214" s="123"/>
      <c r="F214" s="97">
        <f t="shared" si="8"/>
        <v>0</v>
      </c>
      <c r="G214" s="161"/>
      <c r="H214" s="142"/>
      <c r="I214" s="130" t="e">
        <f>VLOOKUP(H214,Presupuesto!$B$11:$C$565,2,0)</f>
        <v>#N/A</v>
      </c>
      <c r="J214" s="98" t="str">
        <f t="shared" si="9"/>
        <v>Estudiantes y Graduados</v>
      </c>
      <c r="K214" s="98" t="s">
        <v>411</v>
      </c>
    </row>
    <row r="215" spans="3:11" x14ac:dyDescent="0.25">
      <c r="C215" s="141"/>
      <c r="D215" s="158"/>
      <c r="E215" s="123"/>
      <c r="F215" s="97">
        <f t="shared" si="8"/>
        <v>0</v>
      </c>
      <c r="G215" s="161"/>
      <c r="H215" s="142"/>
      <c r="I215" s="130" t="e">
        <f>VLOOKUP(H215,Presupuesto!$B$11:$C$565,2,0)</f>
        <v>#N/A</v>
      </c>
      <c r="J215" s="98" t="str">
        <f t="shared" si="9"/>
        <v>Estudiantes y Graduados</v>
      </c>
      <c r="K215" s="98" t="s">
        <v>411</v>
      </c>
    </row>
    <row r="216" spans="3:11" x14ac:dyDescent="0.25">
      <c r="C216" s="141"/>
      <c r="D216" s="158"/>
      <c r="E216" s="123"/>
      <c r="F216" s="97">
        <f t="shared" si="8"/>
        <v>0</v>
      </c>
      <c r="G216" s="161"/>
      <c r="H216" s="142"/>
      <c r="I216" s="130" t="e">
        <f>VLOOKUP(H216,Presupuesto!$B$11:$C$565,2,0)</f>
        <v>#N/A</v>
      </c>
      <c r="J216" s="98" t="str">
        <f t="shared" si="9"/>
        <v>Estudiantes y Graduados</v>
      </c>
      <c r="K216" s="98" t="s">
        <v>411</v>
      </c>
    </row>
    <row r="217" spans="3:11" x14ac:dyDescent="0.25">
      <c r="C217" s="141"/>
      <c r="D217" s="158"/>
      <c r="E217" s="123"/>
      <c r="F217" s="97">
        <f t="shared" si="8"/>
        <v>0</v>
      </c>
      <c r="G217" s="161"/>
      <c r="H217" s="142"/>
      <c r="I217" s="130" t="e">
        <f>VLOOKUP(H217,Presupuesto!$B$11:$C$565,2,0)</f>
        <v>#N/A</v>
      </c>
      <c r="J217" s="98" t="str">
        <f t="shared" si="9"/>
        <v>Estudiantes y Graduados</v>
      </c>
      <c r="K217" s="98" t="s">
        <v>411</v>
      </c>
    </row>
    <row r="218" spans="3:11" x14ac:dyDescent="0.25">
      <c r="C218" s="141"/>
      <c r="D218" s="158"/>
      <c r="E218" s="123"/>
      <c r="F218" s="97">
        <f t="shared" si="8"/>
        <v>0</v>
      </c>
      <c r="G218" s="161"/>
      <c r="H218" s="142"/>
      <c r="I218" s="130" t="e">
        <f>VLOOKUP(H218,Presupuesto!$B$11:$C$565,2,0)</f>
        <v>#N/A</v>
      </c>
      <c r="J218" s="98" t="str">
        <f t="shared" si="9"/>
        <v>Estudiantes y Graduados</v>
      </c>
      <c r="K218" s="98" t="s">
        <v>411</v>
      </c>
    </row>
    <row r="219" spans="3:11" x14ac:dyDescent="0.25">
      <c r="C219" s="141"/>
      <c r="D219" s="158"/>
      <c r="E219" s="123"/>
      <c r="F219" s="97">
        <f t="shared" si="8"/>
        <v>0</v>
      </c>
      <c r="G219" s="161"/>
      <c r="H219" s="142"/>
      <c r="I219" s="130" t="e">
        <f>VLOOKUP(H219,Presupuesto!$B$11:$C$565,2,0)</f>
        <v>#N/A</v>
      </c>
      <c r="J219" s="98" t="str">
        <f t="shared" si="9"/>
        <v>Estudiantes y Graduados</v>
      </c>
      <c r="K219" s="98" t="s">
        <v>411</v>
      </c>
    </row>
    <row r="220" spans="3:11" x14ac:dyDescent="0.25">
      <c r="C220" s="143"/>
      <c r="D220" s="151"/>
      <c r="E220" s="118"/>
      <c r="F220" s="97">
        <f t="shared" si="8"/>
        <v>0</v>
      </c>
      <c r="G220" s="161"/>
      <c r="H220" s="144"/>
      <c r="I220" s="130" t="e">
        <f>VLOOKUP(H220,Presupuesto!$B$11:$C$565,2,0)</f>
        <v>#N/A</v>
      </c>
      <c r="J220" s="98" t="str">
        <f t="shared" si="9"/>
        <v>Estudiantes y Graduados</v>
      </c>
      <c r="K220" s="98" t="s">
        <v>411</v>
      </c>
    </row>
    <row r="221" spans="3:11" x14ac:dyDescent="0.25">
      <c r="C221" s="143"/>
      <c r="D221" s="151"/>
      <c r="E221" s="118"/>
      <c r="F221" s="97">
        <f t="shared" si="8"/>
        <v>0</v>
      </c>
      <c r="G221" s="161"/>
      <c r="H221" s="144"/>
      <c r="I221" s="130" t="e">
        <f>VLOOKUP(H221,Presupuesto!$B$11:$C$565,2,0)</f>
        <v>#N/A</v>
      </c>
      <c r="J221" s="98" t="str">
        <f t="shared" si="9"/>
        <v>Estudiantes y Graduados</v>
      </c>
      <c r="K221" s="98" t="s">
        <v>411</v>
      </c>
    </row>
    <row r="222" spans="3:11" x14ac:dyDescent="0.25">
      <c r="C222" s="143"/>
      <c r="D222" s="151"/>
      <c r="E222" s="118"/>
      <c r="F222" s="97">
        <f t="shared" si="8"/>
        <v>0</v>
      </c>
      <c r="G222" s="161"/>
      <c r="H222" s="144"/>
      <c r="I222" s="130" t="e">
        <f>VLOOKUP(H222,Presupuesto!$B$11:$C$565,2,0)</f>
        <v>#N/A</v>
      </c>
      <c r="J222" s="98" t="str">
        <f t="shared" si="9"/>
        <v>Estudiantes y Graduados</v>
      </c>
      <c r="K222" s="98" t="s">
        <v>411</v>
      </c>
    </row>
    <row r="223" spans="3:11" x14ac:dyDescent="0.25">
      <c r="C223" s="143"/>
      <c r="D223" s="151"/>
      <c r="E223" s="118"/>
      <c r="F223" s="97">
        <f t="shared" si="8"/>
        <v>0</v>
      </c>
      <c r="G223" s="161"/>
      <c r="H223" s="144"/>
      <c r="I223" s="130" t="e">
        <f>VLOOKUP(H223,Presupuesto!$B$11:$C$565,2,0)</f>
        <v>#N/A</v>
      </c>
      <c r="J223" s="98" t="str">
        <f t="shared" si="9"/>
        <v>Estudiantes y Graduados</v>
      </c>
      <c r="K223" s="98" t="s">
        <v>411</v>
      </c>
    </row>
    <row r="224" spans="3:11" x14ac:dyDescent="0.25">
      <c r="C224" s="143"/>
      <c r="D224" s="151"/>
      <c r="E224" s="118"/>
      <c r="F224" s="97">
        <f t="shared" si="8"/>
        <v>0</v>
      </c>
      <c r="G224" s="161"/>
      <c r="H224" s="144"/>
      <c r="I224" s="130" t="e">
        <f>VLOOKUP(H224,Presupuesto!$B$11:$C$565,2,0)</f>
        <v>#N/A</v>
      </c>
      <c r="J224" s="98" t="str">
        <f t="shared" si="9"/>
        <v>Estudiantes y Graduados</v>
      </c>
      <c r="K224" s="98" t="s">
        <v>411</v>
      </c>
    </row>
    <row r="225" spans="3:11" x14ac:dyDescent="0.25">
      <c r="C225" s="143"/>
      <c r="D225" s="151"/>
      <c r="E225" s="118"/>
      <c r="F225" s="97">
        <f t="shared" si="8"/>
        <v>0</v>
      </c>
      <c r="G225" s="161"/>
      <c r="H225" s="144"/>
      <c r="I225" s="130" t="e">
        <f>VLOOKUP(H225,Presupuesto!$B$11:$C$565,2,0)</f>
        <v>#N/A</v>
      </c>
      <c r="J225" s="98" t="str">
        <f t="shared" si="9"/>
        <v>Estudiantes y Graduados</v>
      </c>
      <c r="K225" s="98" t="s">
        <v>411</v>
      </c>
    </row>
    <row r="226" spans="3:11" x14ac:dyDescent="0.25">
      <c r="C226" s="143"/>
      <c r="D226" s="151"/>
      <c r="E226" s="118"/>
      <c r="F226" s="97">
        <f t="shared" si="8"/>
        <v>0</v>
      </c>
      <c r="G226" s="161"/>
      <c r="H226" s="144"/>
      <c r="I226" s="130" t="e">
        <f>VLOOKUP(H226,Presupuesto!$B$11:$C$565,2,0)</f>
        <v>#N/A</v>
      </c>
      <c r="J226" s="98" t="str">
        <f t="shared" si="9"/>
        <v>Estudiantes y Graduados</v>
      </c>
      <c r="K226" s="98" t="s">
        <v>411</v>
      </c>
    </row>
    <row r="227" spans="3:11" x14ac:dyDescent="0.25">
      <c r="C227" s="143"/>
      <c r="D227" s="151"/>
      <c r="E227" s="118"/>
      <c r="F227" s="97">
        <f t="shared" si="8"/>
        <v>0</v>
      </c>
      <c r="G227" s="161"/>
      <c r="H227" s="144"/>
      <c r="I227" s="130" t="e">
        <f>VLOOKUP(H227,Presupuesto!$B$11:$C$565,2,0)</f>
        <v>#N/A</v>
      </c>
      <c r="J227" s="98" t="str">
        <f t="shared" si="9"/>
        <v>Estudiantes y Graduados</v>
      </c>
      <c r="K227" s="98" t="s">
        <v>411</v>
      </c>
    </row>
    <row r="228" spans="3:11" x14ac:dyDescent="0.25">
      <c r="C228" s="145"/>
      <c r="D228" s="151"/>
      <c r="E228" s="118"/>
      <c r="F228" s="97">
        <f t="shared" si="8"/>
        <v>0</v>
      </c>
      <c r="G228" s="161"/>
      <c r="H228" s="146"/>
      <c r="I228" s="130" t="e">
        <f>VLOOKUP(H228,Presupuesto!$B$11:$C$565,2,0)</f>
        <v>#N/A</v>
      </c>
      <c r="J228" s="98" t="str">
        <f t="shared" si="9"/>
        <v>Estudiantes y Graduados</v>
      </c>
      <c r="K228" s="98" t="s">
        <v>402</v>
      </c>
    </row>
    <row r="229" spans="3:11" x14ac:dyDescent="0.25">
      <c r="C229" s="145"/>
      <c r="D229" s="151"/>
      <c r="E229" s="118"/>
      <c r="F229" s="97">
        <f t="shared" si="8"/>
        <v>0</v>
      </c>
      <c r="G229" s="161"/>
      <c r="H229" s="146"/>
      <c r="I229" s="130" t="e">
        <f>VLOOKUP(H229,Presupuesto!$B$11:$C$565,2,0)</f>
        <v>#N/A</v>
      </c>
      <c r="J229" s="98" t="str">
        <f t="shared" si="9"/>
        <v>Estudiantes y Graduados</v>
      </c>
      <c r="K229" s="98" t="s">
        <v>411</v>
      </c>
    </row>
    <row r="230" spans="3:11" x14ac:dyDescent="0.25">
      <c r="C230" s="145"/>
      <c r="D230" s="151"/>
      <c r="E230" s="118"/>
      <c r="F230" s="97">
        <f t="shared" si="8"/>
        <v>0</v>
      </c>
      <c r="G230" s="161"/>
      <c r="H230" s="146"/>
      <c r="I230" s="130" t="e">
        <f>VLOOKUP(H230,Presupuesto!$B$11:$C$565,2,0)</f>
        <v>#N/A</v>
      </c>
      <c r="J230" s="98" t="str">
        <f t="shared" si="9"/>
        <v>Estudiantes y Graduados</v>
      </c>
      <c r="K230" s="98" t="s">
        <v>411</v>
      </c>
    </row>
    <row r="231" spans="3:11" x14ac:dyDescent="0.25">
      <c r="C231" s="145"/>
      <c r="D231" s="151"/>
      <c r="E231" s="118"/>
      <c r="F231" s="97">
        <f t="shared" si="8"/>
        <v>0</v>
      </c>
      <c r="G231" s="161"/>
      <c r="H231" s="146"/>
      <c r="I231" s="130" t="e">
        <f>VLOOKUP(H231,Presupuesto!$B$11:$C$565,2,0)</f>
        <v>#N/A</v>
      </c>
      <c r="J231" s="98" t="str">
        <f t="shared" si="9"/>
        <v>Estudiantes y Graduados</v>
      </c>
      <c r="K231" s="98" t="s">
        <v>411</v>
      </c>
    </row>
    <row r="232" spans="3:11" ht="15.75" thickBot="1" x14ac:dyDescent="0.3">
      <c r="C232" s="147"/>
      <c r="D232" s="159"/>
      <c r="E232" s="103"/>
      <c r="F232" s="105">
        <f t="shared" si="8"/>
        <v>0</v>
      </c>
      <c r="G232" s="162"/>
      <c r="H232" s="148"/>
      <c r="I232" s="132" t="e">
        <f>VLOOKUP(H232,Presupuesto!$B$11:$C$565,2,0)</f>
        <v>#N/A</v>
      </c>
      <c r="J232" s="106" t="str">
        <f t="shared" si="9"/>
        <v>Estudiantes y Graduados</v>
      </c>
      <c r="K232" s="124" t="s">
        <v>393</v>
      </c>
    </row>
    <row r="234" spans="3:11" ht="15.75" thickBot="1" x14ac:dyDescent="0.3"/>
    <row r="235" spans="3:11" ht="15.75" thickBot="1" x14ac:dyDescent="0.3">
      <c r="C235" s="157" t="s">
        <v>53</v>
      </c>
      <c r="D235" s="372">
        <f>SUM(F242:F276)</f>
        <v>64188</v>
      </c>
      <c r="F235" s="70"/>
      <c r="G235" s="79"/>
      <c r="H235" s="70"/>
      <c r="I235" s="70"/>
    </row>
    <row r="236" spans="3:11" x14ac:dyDescent="0.25">
      <c r="C236" s="70"/>
      <c r="D236" s="31"/>
      <c r="E236" s="93"/>
      <c r="F236" s="93"/>
      <c r="G236" s="93"/>
      <c r="H236" s="76"/>
      <c r="I236" s="76"/>
      <c r="J236" s="76"/>
      <c r="K236" s="112"/>
    </row>
    <row r="237" spans="3:11" x14ac:dyDescent="0.25">
      <c r="C237" s="70"/>
      <c r="D237" s="31"/>
      <c r="E237" s="93"/>
      <c r="F237" s="93"/>
      <c r="G237" s="93"/>
      <c r="H237" s="76"/>
      <c r="I237" s="76"/>
      <c r="J237" s="76"/>
      <c r="K237" s="112"/>
    </row>
    <row r="238" spans="3:11" ht="15.75" x14ac:dyDescent="0.25">
      <c r="C238" s="202" t="s">
        <v>391</v>
      </c>
      <c r="D238" s="368" t="s">
        <v>1792</v>
      </c>
      <c r="E238" s="93"/>
      <c r="F238" s="93"/>
      <c r="G238" s="93"/>
      <c r="H238" s="76"/>
      <c r="I238" s="76"/>
      <c r="J238" s="76"/>
      <c r="K238" s="112"/>
    </row>
    <row r="239" spans="3:11" ht="18.75" x14ac:dyDescent="0.25">
      <c r="C239" s="210" t="str">
        <f>IFERROR(VLOOKUP(D238,'1. Desarrollo e Innov. Curricu.'!$F:$G,2,FALSE),IFERROR(VLOOKUP(D238,'2. Investigación Científica'!$F:$G,2,FALSE),IFERROR(VLOOKUP(D238,'3. Vinculación Univ. Sociedad'!$F:$G,2,FALSE),IFERROR(VLOOKUP(D238,'4. Docencia y Profesorado Univ.'!$F:$G,2,FALSE),IFERROR(VLOOKUP(D238,'5. Estudiantes y Graduados'!$F:$G,2,FALSE),IFERROR(VLOOKUP(D238,'11. Gestion Administrativa'!$F:$G,2,FALSE),IFERROR(VLOOKUP(D238,'13. Gestión Académica'!$F:$G,2,FALSE),IFERROR(VLOOKUP(D238,'9. Asegura. de la Calid. y M'!$F:$G,2,FALSE),IFERROR(VLOOKUP(D238,'6. Gestión del Conocimiento'!$F:$G,2,FALSE),IFERROR(VLOOKUP(D238,'15. Gobernabilidad y Proceso...'!$F:$G,2,FALSE),IFERROR(VLOOKUP(D238,'12. Gestión del Talento Humano'!$F:$G,2,FALSE),IFERROR(VLOOKUP(D238,'14. Internacional... de la E.S.'!$F:$G,2,FALSE),IFERROR(VLOOKUP(D238,'10. Posgrado'!$F:$G,2,FALSE),IFERROR(VLOOKUP(D238,'17. Gestión TIC'!$F:$G,2,FALSE),IFERROR(VLOOKUP(D238,'16. Desa. del Sistema Educ.Sup.'!$F:$G,2,FALSE),IFERROR(VLOOKUP(D238,'8. Cultura de Inno. Insti...'!$F:$G,2,FALSE),VLOOKUP(D238,'7. Lo Esencial de la Reforma U.'!$F:$G,2,0)))))))))))))))))</f>
        <v>Formar alianzas con diversos sectores de salud para promocionar, brindar conferencias, realizar evaluaciones medicas, odontológicas y psicológicas a la comunidad estudiantil</v>
      </c>
      <c r="D239" s="31"/>
      <c r="E239" s="93"/>
      <c r="F239" s="93"/>
      <c r="G239" s="93"/>
      <c r="H239" s="76"/>
      <c r="I239" s="76"/>
      <c r="J239" s="76"/>
      <c r="K239" s="112"/>
    </row>
    <row r="240" spans="3:11" ht="15.75" thickBot="1" x14ac:dyDescent="0.3">
      <c r="F240" s="93"/>
      <c r="G240" s="76"/>
      <c r="H240" s="76"/>
      <c r="I240" s="76"/>
    </row>
    <row r="241" spans="3:11" ht="30.75" thickBot="1" x14ac:dyDescent="0.3">
      <c r="C241" s="129" t="s">
        <v>44</v>
      </c>
      <c r="D241" s="129" t="s">
        <v>55</v>
      </c>
      <c r="E241" s="136" t="s">
        <v>57</v>
      </c>
      <c r="F241" s="135" t="s">
        <v>27</v>
      </c>
      <c r="G241" s="133" t="s">
        <v>130</v>
      </c>
      <c r="H241" s="136" t="s">
        <v>46</v>
      </c>
      <c r="I241" s="133" t="s">
        <v>131</v>
      </c>
      <c r="J241" s="133" t="s">
        <v>409</v>
      </c>
      <c r="K241" s="133" t="s">
        <v>410</v>
      </c>
    </row>
    <row r="242" spans="3:11" x14ac:dyDescent="0.25">
      <c r="C242" s="220" t="s">
        <v>443</v>
      </c>
      <c r="D242" s="221"/>
      <c r="E242" s="219">
        <f>HLOOKUP(C242,$AH$2:$BU$3,2,0)</f>
        <v>5081.6025</v>
      </c>
      <c r="F242" s="97">
        <f t="shared" ref="F242:F276" si="10">D242*E242</f>
        <v>0</v>
      </c>
      <c r="G242" s="161"/>
      <c r="H242" s="142"/>
      <c r="I242" s="130" t="e">
        <f>VLOOKUP(H242,Presupuesto!$B$11:$C$565,2,0)</f>
        <v>#N/A</v>
      </c>
      <c r="J242" s="218" t="s">
        <v>1478</v>
      </c>
      <c r="K242" s="98" t="s">
        <v>393</v>
      </c>
    </row>
    <row r="243" spans="3:11" x14ac:dyDescent="0.25">
      <c r="C243" s="141" t="s">
        <v>1911</v>
      </c>
      <c r="D243" s="158">
        <v>24</v>
      </c>
      <c r="E243" s="123">
        <v>40</v>
      </c>
      <c r="F243" s="97">
        <f t="shared" si="10"/>
        <v>960</v>
      </c>
      <c r="G243" s="161" t="s">
        <v>128</v>
      </c>
      <c r="H243" s="142" t="s">
        <v>660</v>
      </c>
      <c r="I243" s="130" t="str">
        <f>VLOOKUP(H243,[1]Presupuesto!$B$11:$C$565,2,0)</f>
        <v>OTROS ALQUILERES</v>
      </c>
      <c r="J243" s="98" t="str">
        <f>$J$242</f>
        <v>Desarrollo del Sistema de Educación Superior</v>
      </c>
      <c r="K243" s="98" t="s">
        <v>411</v>
      </c>
    </row>
    <row r="244" spans="3:11" x14ac:dyDescent="0.25">
      <c r="C244" s="141" t="s">
        <v>1912</v>
      </c>
      <c r="D244" s="158">
        <v>192</v>
      </c>
      <c r="E244" s="123">
        <v>9</v>
      </c>
      <c r="F244" s="97">
        <f t="shared" si="10"/>
        <v>1728</v>
      </c>
      <c r="G244" s="161" t="s">
        <v>128</v>
      </c>
      <c r="H244" s="142" t="s">
        <v>660</v>
      </c>
      <c r="I244" s="130" t="str">
        <f>VLOOKUP(H244,[1]Presupuesto!$B$11:$C$565,2,0)</f>
        <v>OTROS ALQUILERES</v>
      </c>
      <c r="J244" s="98" t="str">
        <f t="shared" ref="J244:J276" si="11">$J$242</f>
        <v>Desarrollo del Sistema de Educación Superior</v>
      </c>
      <c r="K244" s="98" t="s">
        <v>411</v>
      </c>
    </row>
    <row r="245" spans="3:11" x14ac:dyDescent="0.25">
      <c r="C245" s="141" t="s">
        <v>1913</v>
      </c>
      <c r="D245" s="158">
        <v>255</v>
      </c>
      <c r="E245" s="123">
        <v>100</v>
      </c>
      <c r="F245" s="97">
        <f t="shared" si="10"/>
        <v>25500</v>
      </c>
      <c r="G245" s="161" t="s">
        <v>128</v>
      </c>
      <c r="H245" s="142" t="s">
        <v>791</v>
      </c>
      <c r="I245" s="130" t="str">
        <f>VLOOKUP(H245,[1]Presupuesto!$B$11:$C$565,2,0)</f>
        <v>ALIMENTOS B EBIDAS PARA PERSONAS</v>
      </c>
      <c r="J245" s="98" t="str">
        <f t="shared" si="11"/>
        <v>Desarrollo del Sistema de Educación Superior</v>
      </c>
      <c r="K245" s="98" t="s">
        <v>411</v>
      </c>
    </row>
    <row r="246" spans="3:11" x14ac:dyDescent="0.25">
      <c r="C246" s="141" t="s">
        <v>1914</v>
      </c>
      <c r="D246" s="158">
        <v>6000</v>
      </c>
      <c r="E246" s="123">
        <v>6</v>
      </c>
      <c r="F246" s="97">
        <f t="shared" si="10"/>
        <v>36000</v>
      </c>
      <c r="G246" s="161" t="s">
        <v>128</v>
      </c>
      <c r="H246" s="142" t="s">
        <v>818</v>
      </c>
      <c r="I246" s="130" t="str">
        <f>VLOOKUP(H246,[1]Presupuesto!$B$11:$C$565,2,0)</f>
        <v>PRODUCTOS DE ARTES GRAFICAS</v>
      </c>
      <c r="J246" s="98" t="str">
        <f t="shared" si="11"/>
        <v>Desarrollo del Sistema de Educación Superior</v>
      </c>
      <c r="K246" s="98" t="s">
        <v>411</v>
      </c>
    </row>
    <row r="247" spans="3:11" x14ac:dyDescent="0.25">
      <c r="C247" s="141"/>
      <c r="D247" s="158"/>
      <c r="E247" s="123"/>
      <c r="F247" s="97">
        <f t="shared" si="10"/>
        <v>0</v>
      </c>
      <c r="G247" s="161"/>
      <c r="H247" s="142"/>
      <c r="I247" s="130" t="e">
        <f>VLOOKUP(H247,Presupuesto!$B$11:$C$565,2,0)</f>
        <v>#N/A</v>
      </c>
      <c r="J247" s="98" t="str">
        <f t="shared" si="11"/>
        <v>Desarrollo del Sistema de Educación Superior</v>
      </c>
      <c r="K247" s="98" t="s">
        <v>400</v>
      </c>
    </row>
    <row r="248" spans="3:11" x14ac:dyDescent="0.25">
      <c r="C248" s="141"/>
      <c r="D248" s="158"/>
      <c r="E248" s="123"/>
      <c r="F248" s="97">
        <f t="shared" si="10"/>
        <v>0</v>
      </c>
      <c r="G248" s="161"/>
      <c r="H248" s="142"/>
      <c r="I248" s="130" t="e">
        <f>VLOOKUP(H248,Presupuesto!$B$11:$C$565,2,0)</f>
        <v>#N/A</v>
      </c>
      <c r="J248" s="98" t="str">
        <f t="shared" si="11"/>
        <v>Desarrollo del Sistema de Educación Superior</v>
      </c>
      <c r="K248" s="98" t="s">
        <v>411</v>
      </c>
    </row>
    <row r="249" spans="3:11" x14ac:dyDescent="0.25">
      <c r="C249" s="141"/>
      <c r="D249" s="158"/>
      <c r="E249" s="123"/>
      <c r="F249" s="97">
        <f t="shared" si="10"/>
        <v>0</v>
      </c>
      <c r="G249" s="161"/>
      <c r="H249" s="142"/>
      <c r="I249" s="130" t="e">
        <f>VLOOKUP(H249,Presupuesto!$B$11:$C$565,2,0)</f>
        <v>#N/A</v>
      </c>
      <c r="J249" s="98" t="str">
        <f t="shared" si="11"/>
        <v>Desarrollo del Sistema de Educación Superior</v>
      </c>
      <c r="K249" s="98" t="s">
        <v>411</v>
      </c>
    </row>
    <row r="250" spans="3:11" x14ac:dyDescent="0.25">
      <c r="C250" s="141"/>
      <c r="D250" s="158"/>
      <c r="E250" s="123"/>
      <c r="F250" s="97">
        <f t="shared" si="10"/>
        <v>0</v>
      </c>
      <c r="G250" s="161"/>
      <c r="H250" s="142"/>
      <c r="I250" s="130" t="e">
        <f>VLOOKUP(H250,Presupuesto!$B$11:$C$565,2,0)</f>
        <v>#N/A</v>
      </c>
      <c r="J250" s="98" t="str">
        <f t="shared" si="11"/>
        <v>Desarrollo del Sistema de Educación Superior</v>
      </c>
      <c r="K250" s="98" t="s">
        <v>411</v>
      </c>
    </row>
    <row r="251" spans="3:11" x14ac:dyDescent="0.25">
      <c r="C251" s="141"/>
      <c r="D251" s="158"/>
      <c r="E251" s="123"/>
      <c r="F251" s="97">
        <f t="shared" si="10"/>
        <v>0</v>
      </c>
      <c r="G251" s="161"/>
      <c r="H251" s="142"/>
      <c r="I251" s="130" t="e">
        <f>VLOOKUP(H251,Presupuesto!$B$11:$C$565,2,0)</f>
        <v>#N/A</v>
      </c>
      <c r="J251" s="98" t="str">
        <f t="shared" si="11"/>
        <v>Desarrollo del Sistema de Educación Superior</v>
      </c>
      <c r="K251" s="98" t="s">
        <v>411</v>
      </c>
    </row>
    <row r="252" spans="3:11" x14ac:dyDescent="0.25">
      <c r="C252" s="141"/>
      <c r="D252" s="158"/>
      <c r="E252" s="123"/>
      <c r="F252" s="97">
        <f t="shared" si="10"/>
        <v>0</v>
      </c>
      <c r="G252" s="161"/>
      <c r="H252" s="142"/>
      <c r="I252" s="130" t="e">
        <f>VLOOKUP(H252,Presupuesto!$B$11:$C$565,2,0)</f>
        <v>#N/A</v>
      </c>
      <c r="J252" s="98" t="str">
        <f t="shared" si="11"/>
        <v>Desarrollo del Sistema de Educación Superior</v>
      </c>
      <c r="K252" s="98" t="s">
        <v>411</v>
      </c>
    </row>
    <row r="253" spans="3:11" x14ac:dyDescent="0.25">
      <c r="C253" s="141"/>
      <c r="D253" s="158"/>
      <c r="E253" s="123"/>
      <c r="F253" s="97">
        <f t="shared" si="10"/>
        <v>0</v>
      </c>
      <c r="G253" s="161"/>
      <c r="H253" s="142"/>
      <c r="I253" s="130" t="e">
        <f>VLOOKUP(H253,Presupuesto!$B$11:$C$565,2,0)</f>
        <v>#N/A</v>
      </c>
      <c r="J253" s="98" t="str">
        <f t="shared" si="11"/>
        <v>Desarrollo del Sistema de Educación Superior</v>
      </c>
      <c r="K253" s="98" t="s">
        <v>411</v>
      </c>
    </row>
    <row r="254" spans="3:11" x14ac:dyDescent="0.25">
      <c r="C254" s="141"/>
      <c r="D254" s="158"/>
      <c r="E254" s="123"/>
      <c r="F254" s="97">
        <f t="shared" si="10"/>
        <v>0</v>
      </c>
      <c r="G254" s="161"/>
      <c r="H254" s="142"/>
      <c r="I254" s="130" t="e">
        <f>VLOOKUP(H254,Presupuesto!$B$11:$C$565,2,0)</f>
        <v>#N/A</v>
      </c>
      <c r="J254" s="98" t="str">
        <f t="shared" si="11"/>
        <v>Desarrollo del Sistema de Educación Superior</v>
      </c>
      <c r="K254" s="98" t="s">
        <v>411</v>
      </c>
    </row>
    <row r="255" spans="3:11" x14ac:dyDescent="0.25">
      <c r="C255" s="141"/>
      <c r="D255" s="158"/>
      <c r="E255" s="123"/>
      <c r="F255" s="97">
        <f t="shared" si="10"/>
        <v>0</v>
      </c>
      <c r="G255" s="161"/>
      <c r="H255" s="142"/>
      <c r="I255" s="130" t="e">
        <f>VLOOKUP(H255,Presupuesto!$B$11:$C$565,2,0)</f>
        <v>#N/A</v>
      </c>
      <c r="J255" s="98" t="str">
        <f t="shared" si="11"/>
        <v>Desarrollo del Sistema de Educación Superior</v>
      </c>
      <c r="K255" s="98" t="s">
        <v>411</v>
      </c>
    </row>
    <row r="256" spans="3:11" x14ac:dyDescent="0.25">
      <c r="C256" s="141"/>
      <c r="D256" s="158"/>
      <c r="E256" s="123"/>
      <c r="F256" s="97">
        <f t="shared" si="10"/>
        <v>0</v>
      </c>
      <c r="G256" s="161"/>
      <c r="H256" s="142"/>
      <c r="I256" s="130" t="e">
        <f>VLOOKUP(H256,Presupuesto!$B$11:$C$565,2,0)</f>
        <v>#N/A</v>
      </c>
      <c r="J256" s="98" t="str">
        <f t="shared" si="11"/>
        <v>Desarrollo del Sistema de Educación Superior</v>
      </c>
      <c r="K256" s="98" t="s">
        <v>411</v>
      </c>
    </row>
    <row r="257" spans="3:11" x14ac:dyDescent="0.25">
      <c r="C257" s="141"/>
      <c r="D257" s="158"/>
      <c r="E257" s="123"/>
      <c r="F257" s="97">
        <f t="shared" si="10"/>
        <v>0</v>
      </c>
      <c r="G257" s="161"/>
      <c r="H257" s="142"/>
      <c r="I257" s="130" t="e">
        <f>VLOOKUP(H257,Presupuesto!$B$11:$C$565,2,0)</f>
        <v>#N/A</v>
      </c>
      <c r="J257" s="98" t="str">
        <f t="shared" si="11"/>
        <v>Desarrollo del Sistema de Educación Superior</v>
      </c>
      <c r="K257" s="98" t="s">
        <v>411</v>
      </c>
    </row>
    <row r="258" spans="3:11" x14ac:dyDescent="0.25">
      <c r="C258" s="141"/>
      <c r="D258" s="158"/>
      <c r="E258" s="123"/>
      <c r="F258" s="97">
        <f t="shared" si="10"/>
        <v>0</v>
      </c>
      <c r="G258" s="161"/>
      <c r="H258" s="142"/>
      <c r="I258" s="130" t="e">
        <f>VLOOKUP(H258,Presupuesto!$B$11:$C$565,2,0)</f>
        <v>#N/A</v>
      </c>
      <c r="J258" s="98" t="str">
        <f t="shared" si="11"/>
        <v>Desarrollo del Sistema de Educación Superior</v>
      </c>
      <c r="K258" s="98" t="s">
        <v>411</v>
      </c>
    </row>
    <row r="259" spans="3:11" x14ac:dyDescent="0.25">
      <c r="C259" s="141"/>
      <c r="D259" s="158"/>
      <c r="E259" s="123"/>
      <c r="F259" s="97">
        <f t="shared" si="10"/>
        <v>0</v>
      </c>
      <c r="G259" s="161"/>
      <c r="H259" s="142"/>
      <c r="I259" s="130" t="e">
        <f>VLOOKUP(H259,Presupuesto!$B$11:$C$565,2,0)</f>
        <v>#N/A</v>
      </c>
      <c r="J259" s="98" t="str">
        <f t="shared" si="11"/>
        <v>Desarrollo del Sistema de Educación Superior</v>
      </c>
      <c r="K259" s="98" t="s">
        <v>411</v>
      </c>
    </row>
    <row r="260" spans="3:11" x14ac:dyDescent="0.25">
      <c r="C260" s="141"/>
      <c r="D260" s="158"/>
      <c r="E260" s="123"/>
      <c r="F260" s="97">
        <f t="shared" si="10"/>
        <v>0</v>
      </c>
      <c r="G260" s="161"/>
      <c r="H260" s="142"/>
      <c r="I260" s="130" t="e">
        <f>VLOOKUP(H260,Presupuesto!$B$11:$C$565,2,0)</f>
        <v>#N/A</v>
      </c>
      <c r="J260" s="98" t="str">
        <f t="shared" si="11"/>
        <v>Desarrollo del Sistema de Educación Superior</v>
      </c>
      <c r="K260" s="98" t="s">
        <v>411</v>
      </c>
    </row>
    <row r="261" spans="3:11" x14ac:dyDescent="0.25">
      <c r="C261" s="141"/>
      <c r="D261" s="158"/>
      <c r="E261" s="123"/>
      <c r="F261" s="97">
        <f t="shared" si="10"/>
        <v>0</v>
      </c>
      <c r="G261" s="161"/>
      <c r="H261" s="142"/>
      <c r="I261" s="130" t="e">
        <f>VLOOKUP(H261,Presupuesto!$B$11:$C$565,2,0)</f>
        <v>#N/A</v>
      </c>
      <c r="J261" s="98" t="str">
        <f t="shared" si="11"/>
        <v>Desarrollo del Sistema de Educación Superior</v>
      </c>
      <c r="K261" s="98" t="s">
        <v>411</v>
      </c>
    </row>
    <row r="262" spans="3:11" x14ac:dyDescent="0.25">
      <c r="C262" s="141"/>
      <c r="D262" s="158"/>
      <c r="E262" s="123"/>
      <c r="F262" s="97">
        <f t="shared" si="10"/>
        <v>0</v>
      </c>
      <c r="G262" s="161"/>
      <c r="H262" s="142"/>
      <c r="I262" s="130" t="e">
        <f>VLOOKUP(H262,Presupuesto!$B$11:$C$565,2,0)</f>
        <v>#N/A</v>
      </c>
      <c r="J262" s="98" t="str">
        <f t="shared" si="11"/>
        <v>Desarrollo del Sistema de Educación Superior</v>
      </c>
      <c r="K262" s="98" t="s">
        <v>411</v>
      </c>
    </row>
    <row r="263" spans="3:11" x14ac:dyDescent="0.25">
      <c r="C263" s="141"/>
      <c r="D263" s="158"/>
      <c r="E263" s="123"/>
      <c r="F263" s="97">
        <f t="shared" si="10"/>
        <v>0</v>
      </c>
      <c r="G263" s="161"/>
      <c r="H263" s="142"/>
      <c r="I263" s="130" t="e">
        <f>VLOOKUP(H263,Presupuesto!$B$11:$C$565,2,0)</f>
        <v>#N/A</v>
      </c>
      <c r="J263" s="98" t="str">
        <f t="shared" si="11"/>
        <v>Desarrollo del Sistema de Educación Superior</v>
      </c>
      <c r="K263" s="98" t="s">
        <v>411</v>
      </c>
    </row>
    <row r="264" spans="3:11" x14ac:dyDescent="0.25">
      <c r="C264" s="143"/>
      <c r="D264" s="151"/>
      <c r="E264" s="118"/>
      <c r="F264" s="97">
        <f t="shared" si="10"/>
        <v>0</v>
      </c>
      <c r="G264" s="161"/>
      <c r="H264" s="144"/>
      <c r="I264" s="130" t="e">
        <f>VLOOKUP(H264,Presupuesto!$B$11:$C$565,2,0)</f>
        <v>#N/A</v>
      </c>
      <c r="J264" s="98" t="str">
        <f t="shared" si="11"/>
        <v>Desarrollo del Sistema de Educación Superior</v>
      </c>
      <c r="K264" s="98" t="s">
        <v>411</v>
      </c>
    </row>
    <row r="265" spans="3:11" x14ac:dyDescent="0.25">
      <c r="C265" s="143"/>
      <c r="D265" s="151"/>
      <c r="E265" s="118"/>
      <c r="F265" s="97">
        <f t="shared" si="10"/>
        <v>0</v>
      </c>
      <c r="G265" s="161"/>
      <c r="H265" s="144"/>
      <c r="I265" s="130" t="e">
        <f>VLOOKUP(H265,Presupuesto!$B$11:$C$565,2,0)</f>
        <v>#N/A</v>
      </c>
      <c r="J265" s="98" t="str">
        <f t="shared" si="11"/>
        <v>Desarrollo del Sistema de Educación Superior</v>
      </c>
      <c r="K265" s="98" t="s">
        <v>411</v>
      </c>
    </row>
    <row r="266" spans="3:11" x14ac:dyDescent="0.25">
      <c r="C266" s="143"/>
      <c r="D266" s="151"/>
      <c r="E266" s="118"/>
      <c r="F266" s="97">
        <f t="shared" si="10"/>
        <v>0</v>
      </c>
      <c r="G266" s="161"/>
      <c r="H266" s="144"/>
      <c r="I266" s="130" t="e">
        <f>VLOOKUP(H266,Presupuesto!$B$11:$C$565,2,0)</f>
        <v>#N/A</v>
      </c>
      <c r="J266" s="98" t="str">
        <f t="shared" si="11"/>
        <v>Desarrollo del Sistema de Educación Superior</v>
      </c>
      <c r="K266" s="98" t="s">
        <v>411</v>
      </c>
    </row>
    <row r="267" spans="3:11" x14ac:dyDescent="0.25">
      <c r="C267" s="143"/>
      <c r="D267" s="151"/>
      <c r="E267" s="118"/>
      <c r="F267" s="97">
        <f t="shared" si="10"/>
        <v>0</v>
      </c>
      <c r="G267" s="161"/>
      <c r="H267" s="144"/>
      <c r="I267" s="130" t="e">
        <f>VLOOKUP(H267,Presupuesto!$B$11:$C$565,2,0)</f>
        <v>#N/A</v>
      </c>
      <c r="J267" s="98" t="str">
        <f t="shared" si="11"/>
        <v>Desarrollo del Sistema de Educación Superior</v>
      </c>
      <c r="K267" s="98" t="s">
        <v>411</v>
      </c>
    </row>
    <row r="268" spans="3:11" x14ac:dyDescent="0.25">
      <c r="C268" s="143"/>
      <c r="D268" s="151"/>
      <c r="E268" s="118"/>
      <c r="F268" s="97">
        <f t="shared" si="10"/>
        <v>0</v>
      </c>
      <c r="G268" s="161"/>
      <c r="H268" s="144"/>
      <c r="I268" s="130" t="e">
        <f>VLOOKUP(H268,Presupuesto!$B$11:$C$565,2,0)</f>
        <v>#N/A</v>
      </c>
      <c r="J268" s="98" t="str">
        <f t="shared" si="11"/>
        <v>Desarrollo del Sistema de Educación Superior</v>
      </c>
      <c r="K268" s="98" t="s">
        <v>411</v>
      </c>
    </row>
    <row r="269" spans="3:11" x14ac:dyDescent="0.25">
      <c r="C269" s="143"/>
      <c r="D269" s="151"/>
      <c r="E269" s="118"/>
      <c r="F269" s="97">
        <f t="shared" si="10"/>
        <v>0</v>
      </c>
      <c r="G269" s="161"/>
      <c r="H269" s="144"/>
      <c r="I269" s="130" t="e">
        <f>VLOOKUP(H269,Presupuesto!$B$11:$C$565,2,0)</f>
        <v>#N/A</v>
      </c>
      <c r="J269" s="98" t="str">
        <f t="shared" si="11"/>
        <v>Desarrollo del Sistema de Educación Superior</v>
      </c>
      <c r="K269" s="98" t="s">
        <v>411</v>
      </c>
    </row>
    <row r="270" spans="3:11" x14ac:dyDescent="0.25">
      <c r="C270" s="143"/>
      <c r="D270" s="151"/>
      <c r="E270" s="118"/>
      <c r="F270" s="97">
        <f t="shared" si="10"/>
        <v>0</v>
      </c>
      <c r="G270" s="161"/>
      <c r="H270" s="144"/>
      <c r="I270" s="130" t="e">
        <f>VLOOKUP(H270,Presupuesto!$B$11:$C$565,2,0)</f>
        <v>#N/A</v>
      </c>
      <c r="J270" s="98" t="str">
        <f t="shared" si="11"/>
        <v>Desarrollo del Sistema de Educación Superior</v>
      </c>
      <c r="K270" s="98" t="s">
        <v>411</v>
      </c>
    </row>
    <row r="271" spans="3:11" x14ac:dyDescent="0.25">
      <c r="C271" s="143"/>
      <c r="D271" s="151"/>
      <c r="E271" s="118"/>
      <c r="F271" s="97">
        <f t="shared" si="10"/>
        <v>0</v>
      </c>
      <c r="G271" s="161"/>
      <c r="H271" s="144"/>
      <c r="I271" s="130" t="e">
        <f>VLOOKUP(H271,Presupuesto!$B$11:$C$565,2,0)</f>
        <v>#N/A</v>
      </c>
      <c r="J271" s="98" t="str">
        <f t="shared" si="11"/>
        <v>Desarrollo del Sistema de Educación Superior</v>
      </c>
      <c r="K271" s="98" t="s">
        <v>411</v>
      </c>
    </row>
    <row r="272" spans="3:11" x14ac:dyDescent="0.25">
      <c r="C272" s="145"/>
      <c r="D272" s="151"/>
      <c r="E272" s="118"/>
      <c r="F272" s="97">
        <f t="shared" si="10"/>
        <v>0</v>
      </c>
      <c r="G272" s="161"/>
      <c r="H272" s="146"/>
      <c r="I272" s="130" t="e">
        <f>VLOOKUP(H272,Presupuesto!$B$11:$C$565,2,0)</f>
        <v>#N/A</v>
      </c>
      <c r="J272" s="98" t="str">
        <f t="shared" si="11"/>
        <v>Desarrollo del Sistema de Educación Superior</v>
      </c>
      <c r="K272" s="98" t="s">
        <v>402</v>
      </c>
    </row>
    <row r="273" spans="3:11" x14ac:dyDescent="0.25">
      <c r="C273" s="145"/>
      <c r="D273" s="151"/>
      <c r="E273" s="118"/>
      <c r="F273" s="97">
        <f t="shared" si="10"/>
        <v>0</v>
      </c>
      <c r="G273" s="161"/>
      <c r="H273" s="146"/>
      <c r="I273" s="130" t="e">
        <f>VLOOKUP(H273,Presupuesto!$B$11:$C$565,2,0)</f>
        <v>#N/A</v>
      </c>
      <c r="J273" s="98" t="str">
        <f t="shared" si="11"/>
        <v>Desarrollo del Sistema de Educación Superior</v>
      </c>
      <c r="K273" s="98" t="s">
        <v>411</v>
      </c>
    </row>
    <row r="274" spans="3:11" x14ac:dyDescent="0.25">
      <c r="C274" s="145"/>
      <c r="D274" s="151"/>
      <c r="E274" s="118"/>
      <c r="F274" s="97">
        <f t="shared" si="10"/>
        <v>0</v>
      </c>
      <c r="G274" s="161"/>
      <c r="H274" s="146"/>
      <c r="I274" s="130" t="e">
        <f>VLOOKUP(H274,Presupuesto!$B$11:$C$565,2,0)</f>
        <v>#N/A</v>
      </c>
      <c r="J274" s="98" t="str">
        <f t="shared" si="11"/>
        <v>Desarrollo del Sistema de Educación Superior</v>
      </c>
      <c r="K274" s="98" t="s">
        <v>411</v>
      </c>
    </row>
    <row r="275" spans="3:11" x14ac:dyDescent="0.25">
      <c r="C275" s="145"/>
      <c r="D275" s="151"/>
      <c r="E275" s="118"/>
      <c r="F275" s="97">
        <f t="shared" si="10"/>
        <v>0</v>
      </c>
      <c r="G275" s="161"/>
      <c r="H275" s="146"/>
      <c r="I275" s="130" t="e">
        <f>VLOOKUP(H275,Presupuesto!$B$11:$C$565,2,0)</f>
        <v>#N/A</v>
      </c>
      <c r="J275" s="98" t="str">
        <f t="shared" si="11"/>
        <v>Desarrollo del Sistema de Educación Superior</v>
      </c>
      <c r="K275" s="98" t="s">
        <v>411</v>
      </c>
    </row>
    <row r="276" spans="3:11" ht="15.75" thickBot="1" x14ac:dyDescent="0.3">
      <c r="C276" s="147"/>
      <c r="D276" s="159"/>
      <c r="E276" s="103"/>
      <c r="F276" s="105">
        <f t="shared" si="10"/>
        <v>0</v>
      </c>
      <c r="G276" s="162"/>
      <c r="H276" s="148"/>
      <c r="I276" s="132" t="e">
        <f>VLOOKUP(H276,Presupuesto!$B$11:$C$565,2,0)</f>
        <v>#N/A</v>
      </c>
      <c r="J276" s="106" t="str">
        <f t="shared" si="11"/>
        <v>Desarrollo del Sistema de Educación Superior</v>
      </c>
      <c r="K276" s="124" t="s">
        <v>393</v>
      </c>
    </row>
    <row r="278" spans="3:11" ht="15.75" thickBot="1" x14ac:dyDescent="0.3">
      <c r="F278" s="90"/>
      <c r="G278" s="89"/>
      <c r="H278" s="90"/>
      <c r="I278" s="90"/>
    </row>
    <row r="279" spans="3:11" ht="15.75" thickBot="1" x14ac:dyDescent="0.3">
      <c r="C279" s="157" t="s">
        <v>53</v>
      </c>
      <c r="D279" s="372">
        <f>SUM(F286:F316)</f>
        <v>2000000</v>
      </c>
      <c r="F279" s="70"/>
      <c r="G279" s="79"/>
      <c r="H279" s="70"/>
      <c r="I279" s="70"/>
    </row>
    <row r="280" spans="3:11" x14ac:dyDescent="0.25">
      <c r="C280" s="70"/>
      <c r="D280" s="31"/>
      <c r="E280" s="93"/>
      <c r="F280" s="93"/>
      <c r="G280" s="93"/>
      <c r="H280" s="76"/>
      <c r="I280" s="76"/>
      <c r="J280" s="76"/>
      <c r="K280" s="112"/>
    </row>
    <row r="281" spans="3:11" x14ac:dyDescent="0.25">
      <c r="C281" s="70"/>
      <c r="D281" s="31"/>
      <c r="E281" s="93"/>
      <c r="F281" s="93"/>
      <c r="G281" s="93"/>
      <c r="H281" s="76"/>
      <c r="I281" s="76"/>
      <c r="J281" s="76"/>
      <c r="K281" s="112"/>
    </row>
    <row r="282" spans="3:11" ht="15.75" x14ac:dyDescent="0.25">
      <c r="C282" s="202" t="s">
        <v>391</v>
      </c>
      <c r="D282" s="368" t="s">
        <v>1917</v>
      </c>
      <c r="E282" s="93"/>
      <c r="F282" s="93"/>
      <c r="G282" s="93"/>
      <c r="H282" s="76"/>
      <c r="I282" s="76"/>
      <c r="J282" s="76"/>
      <c r="K282" s="112"/>
    </row>
    <row r="283" spans="3:11" ht="18.75" x14ac:dyDescent="0.25">
      <c r="C283" s="210" t="str">
        <f>IFERROR(VLOOKUP(D282,'1. Desarrollo e Innov. Curricu.'!$F:$G,2,FALSE),IFERROR(VLOOKUP(D282,'2. Investigación Científica'!$F:$G,2,FALSE),IFERROR(VLOOKUP(D282,'3. Vinculación Univ. Sociedad'!$F:$G,2,FALSE),IFERROR(VLOOKUP(D282,'4. Docencia y Profesorado Univ.'!$F:$G,2,FALSE),IFERROR(VLOOKUP(D282,'5. Estudiantes y Graduados'!$F:$G,2,FALSE),IFERROR(VLOOKUP(D282,'11. Gestion Administrativa'!$F:$G,2,FALSE),IFERROR(VLOOKUP(D282,'13. Gestión Académica'!$F:$G,2,FALSE),IFERROR(VLOOKUP(D282,'9. Asegura. de la Calid. y M'!$F:$G,2,FALSE),IFERROR(VLOOKUP(D282,'6. Gestión del Conocimiento'!$F:$G,2,FALSE),IFERROR(VLOOKUP(D282,'15. Gobernabilidad y Proceso...'!$F:$G,2,FALSE),IFERROR(VLOOKUP(D282,'12. Gestión del Talento Humano'!$F:$G,2,FALSE),IFERROR(VLOOKUP(D282,'14. Internacional... de la E.S.'!$F:$G,2,FALSE),IFERROR(VLOOKUP(D282,'10. Posgrado'!$F:$G,2,FALSE),IFERROR(VLOOKUP(D282,'17. Gestión TIC'!$F:$G,2,FALSE),IFERROR(VLOOKUP(D282,'16. Desa. del Sistema Educ.Sup.'!$F:$G,2,FALSE),IFERROR(VLOOKUP(D282,'8. Cultura de Inno. Insti...'!$F:$G,2,FALSE),VLOOKUP(D282,'7. Lo Esencial de la Reforma U.'!$F:$G,2,0)))))))))))))))))</f>
        <v xml:space="preserve">Participación de la Delegación Artistica Universitaria de la UNAH en el Ficcua -Nicaragua.  </v>
      </c>
      <c r="D283" s="31"/>
      <c r="E283" s="93"/>
      <c r="F283" s="93"/>
      <c r="G283" s="93"/>
      <c r="H283" s="76"/>
      <c r="I283" s="76"/>
      <c r="J283" s="76"/>
      <c r="K283" s="112"/>
    </row>
    <row r="284" spans="3:11" ht="15.75" thickBot="1" x14ac:dyDescent="0.3">
      <c r="F284" s="93"/>
      <c r="G284" s="76"/>
      <c r="H284" s="76"/>
      <c r="I284" s="76"/>
    </row>
    <row r="285" spans="3:11" ht="30.75" thickBot="1" x14ac:dyDescent="0.3">
      <c r="C285" s="129" t="s">
        <v>44</v>
      </c>
      <c r="D285" s="129" t="s">
        <v>55</v>
      </c>
      <c r="E285" s="136" t="s">
        <v>57</v>
      </c>
      <c r="F285" s="135" t="s">
        <v>27</v>
      </c>
      <c r="G285" s="133" t="s">
        <v>130</v>
      </c>
      <c r="H285" s="136" t="s">
        <v>46</v>
      </c>
      <c r="I285" s="133" t="s">
        <v>131</v>
      </c>
      <c r="J285" s="133" t="s">
        <v>409</v>
      </c>
      <c r="K285" s="133" t="s">
        <v>410</v>
      </c>
    </row>
    <row r="286" spans="3:11" x14ac:dyDescent="0.25">
      <c r="C286" s="220" t="s">
        <v>429</v>
      </c>
      <c r="D286" s="221"/>
      <c r="E286" s="219">
        <f>HLOOKUP(C286,$AH$2:$BU$3,2,0)</f>
        <v>1150</v>
      </c>
      <c r="F286" s="97">
        <f t="shared" ref="F286:F316" si="12">D286*E286</f>
        <v>0</v>
      </c>
      <c r="G286" s="161" t="s">
        <v>1698</v>
      </c>
      <c r="H286" s="142" t="s">
        <v>307</v>
      </c>
      <c r="I286" s="130" t="str">
        <f>VLOOKUP(H286,Presupuesto!$B$11:$C$565,2,0)</f>
        <v>VIATICOS AL EXTERIOR</v>
      </c>
      <c r="J286" s="218" t="s">
        <v>1359</v>
      </c>
      <c r="K286" s="98" t="s">
        <v>395</v>
      </c>
    </row>
    <row r="287" spans="3:11" x14ac:dyDescent="0.25">
      <c r="C287" s="141" t="s">
        <v>2092</v>
      </c>
      <c r="D287" s="158">
        <v>1</v>
      </c>
      <c r="E287" s="123">
        <v>2000000</v>
      </c>
      <c r="F287" s="97">
        <f t="shared" si="12"/>
        <v>2000000</v>
      </c>
      <c r="G287" s="161" t="s">
        <v>1698</v>
      </c>
      <c r="H287" s="468" t="s">
        <v>297</v>
      </c>
      <c r="I287" s="130" t="str">
        <f>VLOOKUP(H287,Presupuesto!$B$11:$C$565,2,0)</f>
        <v>OTROS SERVICIOS COMERCIALES Y FINANCIEROS N.C.</v>
      </c>
      <c r="J287" s="98" t="str">
        <f t="shared" ref="J287:J316" si="13">$J$286</f>
        <v>Estudiantes y Graduados</v>
      </c>
      <c r="K287" s="98" t="s">
        <v>393</v>
      </c>
    </row>
    <row r="288" spans="3:11" x14ac:dyDescent="0.25">
      <c r="C288" s="526"/>
      <c r="D288" s="158"/>
      <c r="E288" s="555"/>
      <c r="F288" s="97"/>
      <c r="G288" s="161"/>
      <c r="H288" s="142"/>
      <c r="I288" s="130" t="e">
        <f>VLOOKUP(H288,Presupuesto!$B$11:$C$565,2,0)</f>
        <v>#N/A</v>
      </c>
      <c r="J288" s="98" t="str">
        <f t="shared" si="13"/>
        <v>Estudiantes y Graduados</v>
      </c>
      <c r="K288" s="98" t="s">
        <v>411</v>
      </c>
    </row>
    <row r="289" spans="3:11" x14ac:dyDescent="0.25">
      <c r="C289" s="527"/>
      <c r="D289" s="158"/>
      <c r="E289" s="555"/>
      <c r="F289" s="97"/>
      <c r="G289" s="161"/>
      <c r="H289" s="142"/>
      <c r="I289" s="130" t="e">
        <f>VLOOKUP(H289,Presupuesto!$B$11:$C$565,2,0)</f>
        <v>#N/A</v>
      </c>
      <c r="J289" s="98" t="str">
        <f t="shared" si="13"/>
        <v>Estudiantes y Graduados</v>
      </c>
      <c r="K289" s="98" t="s">
        <v>411</v>
      </c>
    </row>
    <row r="290" spans="3:11" x14ac:dyDescent="0.25">
      <c r="C290" s="141"/>
      <c r="D290" s="158"/>
      <c r="E290" s="555"/>
      <c r="F290" s="97"/>
      <c r="G290" s="161"/>
      <c r="H290" s="142"/>
      <c r="I290" s="130" t="e">
        <f>VLOOKUP(H290,Presupuesto!$B$11:$C$565,2,0)</f>
        <v>#N/A</v>
      </c>
      <c r="J290" s="98" t="str">
        <f t="shared" si="13"/>
        <v>Estudiantes y Graduados</v>
      </c>
      <c r="K290" s="98" t="s">
        <v>411</v>
      </c>
    </row>
    <row r="291" spans="3:11" x14ac:dyDescent="0.25">
      <c r="C291" s="141"/>
      <c r="D291" s="158"/>
      <c r="E291" s="555"/>
      <c r="F291" s="97"/>
      <c r="G291" s="161"/>
      <c r="H291" s="142"/>
      <c r="I291" s="130" t="e">
        <f>VLOOKUP(H291,Presupuesto!$B$11:$C$565,2,0)</f>
        <v>#N/A</v>
      </c>
      <c r="J291" s="98" t="str">
        <f t="shared" si="13"/>
        <v>Estudiantes y Graduados</v>
      </c>
      <c r="K291" s="98" t="s">
        <v>411</v>
      </c>
    </row>
    <row r="292" spans="3:11" x14ac:dyDescent="0.25">
      <c r="C292" s="141"/>
      <c r="D292" s="158"/>
      <c r="E292" s="555"/>
      <c r="F292" s="97"/>
      <c r="G292" s="161"/>
      <c r="H292" s="142"/>
      <c r="I292" s="130" t="e">
        <f>VLOOKUP(H292,Presupuesto!$B$11:$C$565,2,0)</f>
        <v>#N/A</v>
      </c>
      <c r="J292" s="98" t="str">
        <f t="shared" si="13"/>
        <v>Estudiantes y Graduados</v>
      </c>
      <c r="K292" s="98" t="s">
        <v>411</v>
      </c>
    </row>
    <row r="293" spans="3:11" x14ac:dyDescent="0.25">
      <c r="C293" s="141"/>
      <c r="D293" s="158"/>
      <c r="E293" s="555"/>
      <c r="F293" s="97"/>
      <c r="G293" s="161"/>
      <c r="H293" s="142"/>
      <c r="I293" s="130" t="e">
        <f>VLOOKUP(H293,Presupuesto!$B$11:$C$565,2,0)</f>
        <v>#N/A</v>
      </c>
      <c r="J293" s="98" t="str">
        <f t="shared" si="13"/>
        <v>Estudiantes y Graduados</v>
      </c>
      <c r="K293" s="98" t="s">
        <v>411</v>
      </c>
    </row>
    <row r="294" spans="3:11" x14ac:dyDescent="0.25">
      <c r="C294" s="141"/>
      <c r="D294" s="158"/>
      <c r="E294" s="555"/>
      <c r="F294" s="97"/>
      <c r="G294" s="161"/>
      <c r="H294" s="142"/>
      <c r="I294" s="130" t="e">
        <f>VLOOKUP(H294,Presupuesto!$B$11:$C$565,2,0)</f>
        <v>#N/A</v>
      </c>
      <c r="J294" s="98" t="str">
        <f t="shared" si="13"/>
        <v>Estudiantes y Graduados</v>
      </c>
      <c r="K294" s="98" t="s">
        <v>411</v>
      </c>
    </row>
    <row r="295" spans="3:11" ht="15.75" thickBot="1" x14ac:dyDescent="0.3">
      <c r="C295" s="147"/>
      <c r="D295" s="556"/>
      <c r="E295" s="557"/>
      <c r="F295" s="97"/>
      <c r="G295" s="161"/>
      <c r="H295" s="142"/>
      <c r="I295" s="130" t="e">
        <f>VLOOKUP(H295,Presupuesto!$B$11:$C$565,2,0)</f>
        <v>#N/A</v>
      </c>
      <c r="J295" s="98" t="str">
        <f t="shared" si="13"/>
        <v>Estudiantes y Graduados</v>
      </c>
      <c r="K295" s="98" t="s">
        <v>411</v>
      </c>
    </row>
    <row r="296" spans="3:11" x14ac:dyDescent="0.25">
      <c r="C296" s="141"/>
      <c r="D296" s="158"/>
      <c r="E296" s="123"/>
      <c r="F296" s="97">
        <f t="shared" si="12"/>
        <v>0</v>
      </c>
      <c r="G296" s="161"/>
      <c r="H296" s="142"/>
      <c r="I296" s="130" t="e">
        <f>VLOOKUP(H296,Presupuesto!$B$11:$C$565,2,0)</f>
        <v>#N/A</v>
      </c>
      <c r="J296" s="98" t="str">
        <f t="shared" si="13"/>
        <v>Estudiantes y Graduados</v>
      </c>
      <c r="K296" s="98" t="s">
        <v>411</v>
      </c>
    </row>
    <row r="297" spans="3:11" x14ac:dyDescent="0.25">
      <c r="C297" s="141"/>
      <c r="D297" s="158"/>
      <c r="E297" s="123"/>
      <c r="F297" s="97">
        <f t="shared" si="12"/>
        <v>0</v>
      </c>
      <c r="G297" s="161"/>
      <c r="H297" s="142"/>
      <c r="I297" s="130" t="e">
        <f>VLOOKUP(H297,Presupuesto!$B$11:$C$565,2,0)</f>
        <v>#N/A</v>
      </c>
      <c r="J297" s="98" t="str">
        <f t="shared" si="13"/>
        <v>Estudiantes y Graduados</v>
      </c>
      <c r="K297" s="98" t="s">
        <v>411</v>
      </c>
    </row>
    <row r="298" spans="3:11" x14ac:dyDescent="0.25">
      <c r="C298" s="141"/>
      <c r="D298" s="158"/>
      <c r="E298" s="123"/>
      <c r="F298" s="97">
        <f t="shared" si="12"/>
        <v>0</v>
      </c>
      <c r="G298" s="161"/>
      <c r="H298" s="142"/>
      <c r="I298" s="130" t="e">
        <f>VLOOKUP(H298,Presupuesto!$B$11:$C$565,2,0)</f>
        <v>#N/A</v>
      </c>
      <c r="J298" s="98" t="str">
        <f t="shared" si="13"/>
        <v>Estudiantes y Graduados</v>
      </c>
      <c r="K298" s="98" t="s">
        <v>411</v>
      </c>
    </row>
    <row r="299" spans="3:11" x14ac:dyDescent="0.25">
      <c r="C299" s="141"/>
      <c r="D299" s="158"/>
      <c r="E299" s="123"/>
      <c r="F299" s="97">
        <f t="shared" si="12"/>
        <v>0</v>
      </c>
      <c r="G299" s="161"/>
      <c r="H299" s="142"/>
      <c r="I299" s="130" t="e">
        <f>VLOOKUP(H299,Presupuesto!$B$11:$C$565,2,0)</f>
        <v>#N/A</v>
      </c>
      <c r="J299" s="98" t="str">
        <f t="shared" si="13"/>
        <v>Estudiantes y Graduados</v>
      </c>
      <c r="K299" s="98" t="s">
        <v>411</v>
      </c>
    </row>
    <row r="300" spans="3:11" x14ac:dyDescent="0.25">
      <c r="C300" s="141"/>
      <c r="D300" s="158"/>
      <c r="E300" s="123"/>
      <c r="F300" s="97">
        <f t="shared" si="12"/>
        <v>0</v>
      </c>
      <c r="G300" s="161"/>
      <c r="H300" s="142"/>
      <c r="I300" s="130" t="e">
        <f>VLOOKUP(H300,Presupuesto!$B$11:$C$565,2,0)</f>
        <v>#N/A</v>
      </c>
      <c r="J300" s="98" t="str">
        <f t="shared" si="13"/>
        <v>Estudiantes y Graduados</v>
      </c>
      <c r="K300" s="98" t="s">
        <v>411</v>
      </c>
    </row>
    <row r="301" spans="3:11" x14ac:dyDescent="0.25">
      <c r="C301" s="141"/>
      <c r="D301" s="158"/>
      <c r="E301" s="123"/>
      <c r="F301" s="97">
        <f t="shared" si="12"/>
        <v>0</v>
      </c>
      <c r="G301" s="161"/>
      <c r="H301" s="142"/>
      <c r="I301" s="130" t="e">
        <f>VLOOKUP(H301,Presupuesto!$B$11:$C$565,2,0)</f>
        <v>#N/A</v>
      </c>
      <c r="J301" s="98" t="str">
        <f t="shared" si="13"/>
        <v>Estudiantes y Graduados</v>
      </c>
      <c r="K301" s="98" t="s">
        <v>411</v>
      </c>
    </row>
    <row r="302" spans="3:11" x14ac:dyDescent="0.25">
      <c r="C302" s="141"/>
      <c r="D302" s="158"/>
      <c r="E302" s="123"/>
      <c r="F302" s="97">
        <f t="shared" si="12"/>
        <v>0</v>
      </c>
      <c r="G302" s="161"/>
      <c r="H302" s="142"/>
      <c r="I302" s="130" t="e">
        <f>VLOOKUP(H302,Presupuesto!$B$11:$C$565,2,0)</f>
        <v>#N/A</v>
      </c>
      <c r="J302" s="98" t="str">
        <f t="shared" si="13"/>
        <v>Estudiantes y Graduados</v>
      </c>
      <c r="K302" s="98" t="s">
        <v>411</v>
      </c>
    </row>
    <row r="303" spans="3:11" x14ac:dyDescent="0.25">
      <c r="C303" s="141"/>
      <c r="D303" s="158"/>
      <c r="E303" s="123"/>
      <c r="F303" s="97">
        <f t="shared" si="12"/>
        <v>0</v>
      </c>
      <c r="G303" s="161"/>
      <c r="H303" s="142"/>
      <c r="I303" s="130" t="e">
        <f>VLOOKUP(H303,Presupuesto!$B$11:$C$565,2,0)</f>
        <v>#N/A</v>
      </c>
      <c r="J303" s="98" t="str">
        <f t="shared" si="13"/>
        <v>Estudiantes y Graduados</v>
      </c>
      <c r="K303" s="98" t="s">
        <v>411</v>
      </c>
    </row>
    <row r="304" spans="3:11" x14ac:dyDescent="0.25">
      <c r="C304" s="143"/>
      <c r="D304" s="151"/>
      <c r="E304" s="118"/>
      <c r="F304" s="97">
        <f t="shared" si="12"/>
        <v>0</v>
      </c>
      <c r="G304" s="161"/>
      <c r="H304" s="144"/>
      <c r="I304" s="130" t="e">
        <f>VLOOKUP(H304,Presupuesto!$B$11:$C$565,2,0)</f>
        <v>#N/A</v>
      </c>
      <c r="J304" s="98" t="str">
        <f t="shared" si="13"/>
        <v>Estudiantes y Graduados</v>
      </c>
      <c r="K304" s="98" t="s">
        <v>411</v>
      </c>
    </row>
    <row r="305" spans="3:11" x14ac:dyDescent="0.25">
      <c r="C305" s="143"/>
      <c r="D305" s="151"/>
      <c r="E305" s="118"/>
      <c r="F305" s="97">
        <f t="shared" si="12"/>
        <v>0</v>
      </c>
      <c r="G305" s="161"/>
      <c r="H305" s="144"/>
      <c r="I305" s="130" t="e">
        <f>VLOOKUP(H305,Presupuesto!$B$11:$C$565,2,0)</f>
        <v>#N/A</v>
      </c>
      <c r="J305" s="98" t="str">
        <f t="shared" si="13"/>
        <v>Estudiantes y Graduados</v>
      </c>
      <c r="K305" s="98" t="s">
        <v>411</v>
      </c>
    </row>
    <row r="306" spans="3:11" x14ac:dyDescent="0.25">
      <c r="C306" s="143"/>
      <c r="D306" s="151"/>
      <c r="E306" s="118"/>
      <c r="F306" s="97">
        <f t="shared" si="12"/>
        <v>0</v>
      </c>
      <c r="G306" s="161"/>
      <c r="H306" s="144"/>
      <c r="I306" s="130" t="e">
        <f>VLOOKUP(H306,Presupuesto!$B$11:$C$565,2,0)</f>
        <v>#N/A</v>
      </c>
      <c r="J306" s="98" t="str">
        <f t="shared" si="13"/>
        <v>Estudiantes y Graduados</v>
      </c>
      <c r="K306" s="98" t="s">
        <v>411</v>
      </c>
    </row>
    <row r="307" spans="3:11" x14ac:dyDescent="0.25">
      <c r="C307" s="143"/>
      <c r="D307" s="151"/>
      <c r="E307" s="118"/>
      <c r="F307" s="97">
        <f t="shared" si="12"/>
        <v>0</v>
      </c>
      <c r="G307" s="161"/>
      <c r="H307" s="144"/>
      <c r="I307" s="130" t="e">
        <f>VLOOKUP(H307,Presupuesto!$B$11:$C$565,2,0)</f>
        <v>#N/A</v>
      </c>
      <c r="J307" s="98" t="str">
        <f t="shared" si="13"/>
        <v>Estudiantes y Graduados</v>
      </c>
      <c r="K307" s="98" t="s">
        <v>411</v>
      </c>
    </row>
    <row r="308" spans="3:11" x14ac:dyDescent="0.25">
      <c r="C308" s="143"/>
      <c r="D308" s="151"/>
      <c r="E308" s="118"/>
      <c r="F308" s="97">
        <f t="shared" si="12"/>
        <v>0</v>
      </c>
      <c r="G308" s="161"/>
      <c r="H308" s="144"/>
      <c r="I308" s="130" t="e">
        <f>VLOOKUP(H308,Presupuesto!$B$11:$C$565,2,0)</f>
        <v>#N/A</v>
      </c>
      <c r="J308" s="98" t="str">
        <f t="shared" si="13"/>
        <v>Estudiantes y Graduados</v>
      </c>
      <c r="K308" s="98" t="s">
        <v>411</v>
      </c>
    </row>
    <row r="309" spans="3:11" x14ac:dyDescent="0.25">
      <c r="C309" s="143"/>
      <c r="D309" s="151"/>
      <c r="E309" s="118"/>
      <c r="F309" s="97">
        <f t="shared" si="12"/>
        <v>0</v>
      </c>
      <c r="G309" s="161"/>
      <c r="H309" s="144"/>
      <c r="I309" s="130" t="e">
        <f>VLOOKUP(H309,Presupuesto!$B$11:$C$565,2,0)</f>
        <v>#N/A</v>
      </c>
      <c r="J309" s="98" t="str">
        <f t="shared" si="13"/>
        <v>Estudiantes y Graduados</v>
      </c>
      <c r="K309" s="98" t="s">
        <v>411</v>
      </c>
    </row>
    <row r="310" spans="3:11" x14ac:dyDescent="0.25">
      <c r="C310" s="143"/>
      <c r="D310" s="151"/>
      <c r="E310" s="118"/>
      <c r="F310" s="97">
        <f t="shared" si="12"/>
        <v>0</v>
      </c>
      <c r="G310" s="161"/>
      <c r="H310" s="144"/>
      <c r="I310" s="130" t="e">
        <f>VLOOKUP(H310,Presupuesto!$B$11:$C$565,2,0)</f>
        <v>#N/A</v>
      </c>
      <c r="J310" s="98" t="str">
        <f t="shared" si="13"/>
        <v>Estudiantes y Graduados</v>
      </c>
      <c r="K310" s="98" t="s">
        <v>411</v>
      </c>
    </row>
    <row r="311" spans="3:11" x14ac:dyDescent="0.25">
      <c r="C311" s="143"/>
      <c r="D311" s="151"/>
      <c r="E311" s="118"/>
      <c r="F311" s="97">
        <f t="shared" si="12"/>
        <v>0</v>
      </c>
      <c r="G311" s="161"/>
      <c r="H311" s="144"/>
      <c r="I311" s="130" t="e">
        <f>VLOOKUP(H311,Presupuesto!$B$11:$C$565,2,0)</f>
        <v>#N/A</v>
      </c>
      <c r="J311" s="98" t="str">
        <f t="shared" si="13"/>
        <v>Estudiantes y Graduados</v>
      </c>
      <c r="K311" s="98" t="s">
        <v>411</v>
      </c>
    </row>
    <row r="312" spans="3:11" x14ac:dyDescent="0.25">
      <c r="C312" s="145"/>
      <c r="D312" s="151"/>
      <c r="E312" s="118"/>
      <c r="F312" s="97">
        <f t="shared" si="12"/>
        <v>0</v>
      </c>
      <c r="G312" s="161"/>
      <c r="H312" s="146"/>
      <c r="I312" s="130" t="e">
        <f>VLOOKUP(H312,Presupuesto!$B$11:$C$565,2,0)</f>
        <v>#N/A</v>
      </c>
      <c r="J312" s="98" t="str">
        <f t="shared" si="13"/>
        <v>Estudiantes y Graduados</v>
      </c>
      <c r="K312" s="98" t="s">
        <v>402</v>
      </c>
    </row>
    <row r="313" spans="3:11" x14ac:dyDescent="0.25">
      <c r="C313" s="145"/>
      <c r="D313" s="151"/>
      <c r="E313" s="118"/>
      <c r="F313" s="97">
        <f t="shared" si="12"/>
        <v>0</v>
      </c>
      <c r="G313" s="161"/>
      <c r="H313" s="146"/>
      <c r="I313" s="130" t="e">
        <f>VLOOKUP(H313,Presupuesto!$B$11:$C$565,2,0)</f>
        <v>#N/A</v>
      </c>
      <c r="J313" s="98" t="str">
        <f t="shared" si="13"/>
        <v>Estudiantes y Graduados</v>
      </c>
      <c r="K313" s="98" t="s">
        <v>411</v>
      </c>
    </row>
    <row r="314" spans="3:11" x14ac:dyDescent="0.25">
      <c r="C314" s="145"/>
      <c r="D314" s="151"/>
      <c r="E314" s="118"/>
      <c r="F314" s="97">
        <f t="shared" si="12"/>
        <v>0</v>
      </c>
      <c r="G314" s="161"/>
      <c r="H314" s="146"/>
      <c r="I314" s="130" t="e">
        <f>VLOOKUP(H314,Presupuesto!$B$11:$C$565,2,0)</f>
        <v>#N/A</v>
      </c>
      <c r="J314" s="98" t="str">
        <f t="shared" si="13"/>
        <v>Estudiantes y Graduados</v>
      </c>
      <c r="K314" s="98" t="s">
        <v>411</v>
      </c>
    </row>
    <row r="315" spans="3:11" x14ac:dyDescent="0.25">
      <c r="C315" s="145"/>
      <c r="D315" s="151"/>
      <c r="E315" s="118"/>
      <c r="F315" s="97">
        <f t="shared" si="12"/>
        <v>0</v>
      </c>
      <c r="G315" s="161"/>
      <c r="H315" s="146"/>
      <c r="I315" s="130" t="e">
        <f>VLOOKUP(H315,Presupuesto!$B$11:$C$565,2,0)</f>
        <v>#N/A</v>
      </c>
      <c r="J315" s="98" t="str">
        <f t="shared" si="13"/>
        <v>Estudiantes y Graduados</v>
      </c>
      <c r="K315" s="98" t="s">
        <v>411</v>
      </c>
    </row>
    <row r="316" spans="3:11" ht="15.75" thickBot="1" x14ac:dyDescent="0.3">
      <c r="C316" s="147"/>
      <c r="D316" s="159"/>
      <c r="E316" s="103"/>
      <c r="F316" s="105">
        <f t="shared" si="12"/>
        <v>0</v>
      </c>
      <c r="G316" s="162"/>
      <c r="H316" s="148"/>
      <c r="I316" s="132" t="e">
        <f>VLOOKUP(H316,Presupuesto!$B$11:$C$565,2,0)</f>
        <v>#N/A</v>
      </c>
      <c r="J316" s="106" t="str">
        <f t="shared" si="13"/>
        <v>Estudiantes y Graduados</v>
      </c>
      <c r="K316" s="124" t="s">
        <v>393</v>
      </c>
    </row>
    <row r="318" spans="3:11" ht="15.75" thickBot="1" x14ac:dyDescent="0.3"/>
    <row r="319" spans="3:11" ht="15.75" thickBot="1" x14ac:dyDescent="0.3">
      <c r="C319" s="157" t="s">
        <v>53</v>
      </c>
      <c r="D319" s="372">
        <f>SUM(F326:F360)</f>
        <v>299954</v>
      </c>
      <c r="F319" s="70"/>
      <c r="G319" s="79"/>
      <c r="H319" s="70"/>
      <c r="I319" s="70"/>
    </row>
    <row r="320" spans="3:11" x14ac:dyDescent="0.25">
      <c r="C320" s="70"/>
      <c r="D320" s="31"/>
      <c r="E320" s="93"/>
      <c r="F320" s="93"/>
      <c r="G320" s="93"/>
      <c r="H320" s="76"/>
      <c r="I320" s="76"/>
      <c r="J320" s="76"/>
      <c r="K320" s="112"/>
    </row>
    <row r="321" spans="3:11" x14ac:dyDescent="0.25">
      <c r="C321" s="70"/>
      <c r="D321" s="31"/>
      <c r="E321" s="93"/>
      <c r="F321" s="93"/>
      <c r="G321" s="93"/>
      <c r="H321" s="76"/>
      <c r="I321" s="76"/>
      <c r="J321" s="76"/>
      <c r="K321" s="112"/>
    </row>
    <row r="322" spans="3:11" ht="15.75" x14ac:dyDescent="0.25">
      <c r="C322" s="202" t="s">
        <v>391</v>
      </c>
      <c r="D322" s="368" t="s">
        <v>1925</v>
      </c>
      <c r="E322" s="93"/>
      <c r="F322" s="93"/>
      <c r="G322" s="93"/>
      <c r="H322" s="76"/>
      <c r="I322" s="76"/>
      <c r="J322" s="76"/>
      <c r="K322" s="112"/>
    </row>
    <row r="323" spans="3:11" ht="18.75" x14ac:dyDescent="0.25">
      <c r="C323" s="210" t="str">
        <f>IFERROR(VLOOKUP(D322,'1. Desarrollo e Innov. Curricu.'!$F:$G,2,FALSE),IFERROR(VLOOKUP(D322,'2. Investigación Científica'!$F:$G,2,FALSE),IFERROR(VLOOKUP(D322,'3. Vinculación Univ. Sociedad'!$F:$G,2,FALSE),IFERROR(VLOOKUP(D322,'4. Docencia y Profesorado Univ.'!$F:$G,2,FALSE),IFERROR(VLOOKUP(D322,'5. Estudiantes y Graduados'!$F:$G,2,FALSE),IFERROR(VLOOKUP(D322,'11. Gestion Administrativa'!$F:$G,2,FALSE),IFERROR(VLOOKUP(D322,'13. Gestión Académica'!$F:$G,2,FALSE),IFERROR(VLOOKUP(D322,'9. Asegura. de la Calid. y M'!$F:$G,2,FALSE),IFERROR(VLOOKUP(D322,'6. Gestión del Conocimiento'!$F:$G,2,FALSE),IFERROR(VLOOKUP(D322,'15. Gobernabilidad y Proceso...'!$F:$G,2,FALSE),IFERROR(VLOOKUP(D322,'12. Gestión del Talento Humano'!$F:$G,2,FALSE),IFERROR(VLOOKUP(D322,'14. Internacional... de la E.S.'!$F:$G,2,FALSE),IFERROR(VLOOKUP(D322,'10. Posgrado'!$F:$G,2,FALSE),IFERROR(VLOOKUP(D322,'17. Gestión TIC'!$F:$G,2,FALSE),IFERROR(VLOOKUP(D322,'16. Desa. del Sistema Educ.Sup.'!$F:$G,2,FALSE),IFERROR(VLOOKUP(D322,'8. Cultura de Inno. Insti...'!$F:$G,2,FALSE),VLOOKUP(D322,'7. Lo Esencial de la Reforma U.'!$F:$G,2,0)))))))))))))))))</f>
        <v>Talleres  de diferentes manifestaciones artisticas, culturales,etc.</v>
      </c>
      <c r="D323" s="31"/>
      <c r="E323" s="93"/>
      <c r="F323" s="93"/>
      <c r="G323" s="93"/>
      <c r="H323" s="76"/>
      <c r="I323" s="76"/>
      <c r="J323" s="76"/>
      <c r="K323" s="112"/>
    </row>
    <row r="324" spans="3:11" ht="15.75" thickBot="1" x14ac:dyDescent="0.3">
      <c r="F324" s="93"/>
      <c r="G324" s="76"/>
      <c r="H324" s="76"/>
      <c r="I324" s="76"/>
    </row>
    <row r="325" spans="3:11" ht="30.75" thickBot="1" x14ac:dyDescent="0.3">
      <c r="C325" s="129" t="s">
        <v>44</v>
      </c>
      <c r="D325" s="129" t="s">
        <v>55</v>
      </c>
      <c r="E325" s="136" t="s">
        <v>57</v>
      </c>
      <c r="F325" s="135" t="s">
        <v>27</v>
      </c>
      <c r="G325" s="133" t="s">
        <v>130</v>
      </c>
      <c r="H325" s="136" t="s">
        <v>46</v>
      </c>
      <c r="I325" s="133" t="s">
        <v>131</v>
      </c>
      <c r="J325" s="133" t="s">
        <v>409</v>
      </c>
      <c r="K325" s="133" t="s">
        <v>410</v>
      </c>
    </row>
    <row r="326" spans="3:11" x14ac:dyDescent="0.25">
      <c r="C326" s="220" t="s">
        <v>427</v>
      </c>
      <c r="D326" s="221">
        <v>9</v>
      </c>
      <c r="E326" s="219">
        <f>HLOOKUP(C326,$AH$2:$BU$3,2,0)</f>
        <v>2000</v>
      </c>
      <c r="F326" s="97">
        <f t="shared" ref="F326:F360" si="14">D326*E326</f>
        <v>18000</v>
      </c>
      <c r="G326" s="161" t="s">
        <v>128</v>
      </c>
      <c r="H326" s="142" t="s">
        <v>760</v>
      </c>
      <c r="I326" s="130" t="str">
        <f>VLOOKUP(H326,Presupuesto!$B$11:$C$565,2,0)</f>
        <v>VIATICOS NACIONALES</v>
      </c>
      <c r="J326" s="218" t="s">
        <v>1359</v>
      </c>
      <c r="K326" s="98" t="s">
        <v>393</v>
      </c>
    </row>
    <row r="327" spans="3:11" x14ac:dyDescent="0.25">
      <c r="C327" s="141" t="s">
        <v>2122</v>
      </c>
      <c r="D327" s="158">
        <v>12</v>
      </c>
      <c r="E327" s="555">
        <v>8000</v>
      </c>
      <c r="F327" s="559">
        <f t="shared" si="14"/>
        <v>96000</v>
      </c>
      <c r="G327" s="161" t="s">
        <v>128</v>
      </c>
      <c r="H327" s="142" t="s">
        <v>698</v>
      </c>
      <c r="I327" s="130" t="str">
        <f>VLOOKUP(H327,Presupuesto!$B$11:$C$565,2,0)</f>
        <v>SERVICIOS DE CAPACITACION.</v>
      </c>
      <c r="J327" s="98" t="str">
        <f>$J$326</f>
        <v>Estudiantes y Graduados</v>
      </c>
      <c r="K327" s="98" t="s">
        <v>411</v>
      </c>
    </row>
    <row r="328" spans="3:11" x14ac:dyDescent="0.25">
      <c r="C328" s="141" t="s">
        <v>2093</v>
      </c>
      <c r="D328" s="158">
        <v>9</v>
      </c>
      <c r="E328" s="555">
        <v>2000</v>
      </c>
      <c r="F328" s="559">
        <f t="shared" si="14"/>
        <v>18000</v>
      </c>
      <c r="G328" s="161" t="s">
        <v>128</v>
      </c>
      <c r="H328" s="629" t="s">
        <v>293</v>
      </c>
      <c r="I328" s="130" t="str">
        <f>VLOOKUP(H328,Presupuesto!$B$11:$C$565,2,0)</f>
        <v>IMPRENTA, PUBLIC. Y REPRODUC. (25300-00)</v>
      </c>
      <c r="J328" s="98" t="str">
        <f t="shared" ref="J328:J360" si="15">$J$326</f>
        <v>Estudiantes y Graduados</v>
      </c>
      <c r="K328" s="98" t="s">
        <v>411</v>
      </c>
    </row>
    <row r="329" spans="3:11" x14ac:dyDescent="0.25">
      <c r="C329" s="141" t="s">
        <v>2094</v>
      </c>
      <c r="D329" s="158">
        <v>30</v>
      </c>
      <c r="E329" s="555">
        <v>950</v>
      </c>
      <c r="F329" s="559">
        <f t="shared" si="14"/>
        <v>28500</v>
      </c>
      <c r="G329" s="161" t="s">
        <v>128</v>
      </c>
      <c r="H329" s="142" t="s">
        <v>954</v>
      </c>
      <c r="I329" s="130" t="str">
        <f>VLOOKUP(H329,Presupuesto!$B$11:$C$565,2,0)</f>
        <v>OTROS RESPUESTOS Y ACCESORIOS MENORES</v>
      </c>
      <c r="J329" s="98" t="str">
        <f t="shared" si="15"/>
        <v>Estudiantes y Graduados</v>
      </c>
      <c r="K329" s="98" t="s">
        <v>411</v>
      </c>
    </row>
    <row r="330" spans="3:11" x14ac:dyDescent="0.25">
      <c r="C330" s="141" t="s">
        <v>2095</v>
      </c>
      <c r="D330" s="158">
        <v>20</v>
      </c>
      <c r="E330" s="555">
        <v>230</v>
      </c>
      <c r="F330" s="559">
        <f t="shared" si="14"/>
        <v>4600</v>
      </c>
      <c r="G330" s="161" t="s">
        <v>128</v>
      </c>
      <c r="H330" s="142" t="s">
        <v>820</v>
      </c>
      <c r="I330" s="130" t="str">
        <f>VLOOKUP(H330,Presupuesto!$B$11:$C$565,2,0)</f>
        <v>PRODUCTOS PAPEL Y CARTON</v>
      </c>
      <c r="J330" s="98" t="str">
        <f t="shared" si="15"/>
        <v>Estudiantes y Graduados</v>
      </c>
      <c r="K330" s="98" t="s">
        <v>411</v>
      </c>
    </row>
    <row r="331" spans="3:11" x14ac:dyDescent="0.25">
      <c r="C331" s="141" t="s">
        <v>2096</v>
      </c>
      <c r="D331" s="158">
        <v>20</v>
      </c>
      <c r="E331" s="555">
        <v>120</v>
      </c>
      <c r="F331" s="559">
        <f t="shared" si="14"/>
        <v>2400</v>
      </c>
      <c r="G331" s="161" t="s">
        <v>128</v>
      </c>
      <c r="H331" s="142" t="s">
        <v>820</v>
      </c>
      <c r="I331" s="130" t="str">
        <f>VLOOKUP(H331,Presupuesto!$B$11:$C$565,2,0)</f>
        <v>PRODUCTOS PAPEL Y CARTON</v>
      </c>
      <c r="J331" s="98" t="str">
        <f t="shared" si="15"/>
        <v>Estudiantes y Graduados</v>
      </c>
      <c r="K331" s="98" t="s">
        <v>411</v>
      </c>
    </row>
    <row r="332" spans="3:11" x14ac:dyDescent="0.25">
      <c r="C332" s="141" t="s">
        <v>2097</v>
      </c>
      <c r="D332" s="158">
        <v>3</v>
      </c>
      <c r="E332" s="555">
        <v>5000</v>
      </c>
      <c r="F332" s="559">
        <f t="shared" si="14"/>
        <v>15000</v>
      </c>
      <c r="G332" s="161" t="s">
        <v>128</v>
      </c>
      <c r="H332" s="142" t="s">
        <v>295</v>
      </c>
      <c r="I332" s="130" t="str">
        <f>VLOOKUP(H332,Presupuesto!$B$11:$C$565,2,0)</f>
        <v>PUBLICIDAD Y PROPAGANDA</v>
      </c>
      <c r="J332" s="98" t="str">
        <f t="shared" si="15"/>
        <v>Estudiantes y Graduados</v>
      </c>
      <c r="K332" s="98" t="s">
        <v>411</v>
      </c>
    </row>
    <row r="333" spans="3:11" x14ac:dyDescent="0.25">
      <c r="C333" s="141" t="s">
        <v>2098</v>
      </c>
      <c r="D333" s="158">
        <v>3</v>
      </c>
      <c r="E333" s="555">
        <v>15000</v>
      </c>
      <c r="F333" s="559">
        <f t="shared" si="14"/>
        <v>45000</v>
      </c>
      <c r="G333" s="161" t="s">
        <v>128</v>
      </c>
      <c r="H333" s="142" t="s">
        <v>791</v>
      </c>
      <c r="I333" s="130" t="str">
        <f>VLOOKUP(H333,Presupuesto!$B$11:$C$565,2,0)</f>
        <v>ALIMENTOS B EBIDAS PARA PERSONAS</v>
      </c>
      <c r="J333" s="98" t="str">
        <f t="shared" si="15"/>
        <v>Estudiantes y Graduados</v>
      </c>
      <c r="K333" s="98" t="s">
        <v>402</v>
      </c>
    </row>
    <row r="334" spans="3:11" x14ac:dyDescent="0.25">
      <c r="C334" s="143" t="s">
        <v>2099</v>
      </c>
      <c r="D334" s="158">
        <v>5</v>
      </c>
      <c r="E334" s="555">
        <v>150</v>
      </c>
      <c r="F334" s="559">
        <f t="shared" si="14"/>
        <v>750</v>
      </c>
      <c r="G334" s="161" t="s">
        <v>128</v>
      </c>
      <c r="H334" s="142" t="s">
        <v>820</v>
      </c>
      <c r="I334" s="130" t="str">
        <f>VLOOKUP(H334,Presupuesto!$B$11:$C$565,2,0)</f>
        <v>PRODUCTOS PAPEL Y CARTON</v>
      </c>
      <c r="J334" s="98" t="str">
        <f t="shared" si="15"/>
        <v>Estudiantes y Graduados</v>
      </c>
      <c r="K334" s="98" t="s">
        <v>411</v>
      </c>
    </row>
    <row r="335" spans="3:11" x14ac:dyDescent="0.25">
      <c r="C335" s="526" t="s">
        <v>2100</v>
      </c>
      <c r="D335" s="158">
        <v>10</v>
      </c>
      <c r="E335" s="555">
        <v>365</v>
      </c>
      <c r="F335" s="559">
        <f t="shared" si="14"/>
        <v>3650</v>
      </c>
      <c r="G335" s="161" t="s">
        <v>128</v>
      </c>
      <c r="H335" s="142" t="s">
        <v>867</v>
      </c>
      <c r="I335" s="130" t="str">
        <f>VLOOKUP(H335,Presupuesto!$B$11:$C$565,2,0)</f>
        <v>TINTES, PINTURAS Y COLORANTES</v>
      </c>
      <c r="J335" s="98" t="str">
        <f t="shared" si="15"/>
        <v>Estudiantes y Graduados</v>
      </c>
      <c r="K335" s="98" t="s">
        <v>411</v>
      </c>
    </row>
    <row r="336" spans="3:11" x14ac:dyDescent="0.25">
      <c r="C336" s="526" t="s">
        <v>2101</v>
      </c>
      <c r="D336" s="158">
        <v>10</v>
      </c>
      <c r="E336" s="555">
        <v>365</v>
      </c>
      <c r="F336" s="559">
        <f t="shared" si="14"/>
        <v>3650</v>
      </c>
      <c r="G336" s="161" t="s">
        <v>128</v>
      </c>
      <c r="H336" s="142" t="s">
        <v>867</v>
      </c>
      <c r="I336" s="130" t="str">
        <f>VLOOKUP(H336,Presupuesto!$B$11:$C$565,2,0)</f>
        <v>TINTES, PINTURAS Y COLORANTES</v>
      </c>
      <c r="J336" s="98" t="str">
        <f t="shared" si="15"/>
        <v>Estudiantes y Graduados</v>
      </c>
      <c r="K336" s="98" t="s">
        <v>411</v>
      </c>
    </row>
    <row r="337" spans="3:11" x14ac:dyDescent="0.25">
      <c r="C337" s="526" t="s">
        <v>2102</v>
      </c>
      <c r="D337" s="158">
        <v>10</v>
      </c>
      <c r="E337" s="555">
        <v>365</v>
      </c>
      <c r="F337" s="559">
        <f t="shared" si="14"/>
        <v>3650</v>
      </c>
      <c r="G337" s="161" t="s">
        <v>128</v>
      </c>
      <c r="H337" s="142" t="s">
        <v>867</v>
      </c>
      <c r="I337" s="130" t="str">
        <f>VLOOKUP(H337,Presupuesto!$B$11:$C$565,2,0)</f>
        <v>TINTES, PINTURAS Y COLORANTES</v>
      </c>
      <c r="J337" s="98" t="str">
        <f t="shared" si="15"/>
        <v>Estudiantes y Graduados</v>
      </c>
      <c r="K337" s="98" t="s">
        <v>411</v>
      </c>
    </row>
    <row r="338" spans="3:11" x14ac:dyDescent="0.25">
      <c r="C338" s="526" t="s">
        <v>2103</v>
      </c>
      <c r="D338" s="158">
        <v>10</v>
      </c>
      <c r="E338" s="555">
        <v>365</v>
      </c>
      <c r="F338" s="559">
        <f t="shared" si="14"/>
        <v>3650</v>
      </c>
      <c r="G338" s="161" t="s">
        <v>128</v>
      </c>
      <c r="H338" s="142" t="s">
        <v>867</v>
      </c>
      <c r="I338" s="130" t="str">
        <f>VLOOKUP(H338,Presupuesto!$B$11:$C$565,2,0)</f>
        <v>TINTES, PINTURAS Y COLORANTES</v>
      </c>
      <c r="J338" s="98" t="str">
        <f t="shared" si="15"/>
        <v>Estudiantes y Graduados</v>
      </c>
      <c r="K338" s="98" t="s">
        <v>411</v>
      </c>
    </row>
    <row r="339" spans="3:11" x14ac:dyDescent="0.25">
      <c r="C339" s="526" t="s">
        <v>2104</v>
      </c>
      <c r="D339" s="158">
        <v>10</v>
      </c>
      <c r="E339" s="555">
        <v>365</v>
      </c>
      <c r="F339" s="559">
        <f t="shared" si="14"/>
        <v>3650</v>
      </c>
      <c r="G339" s="161" t="s">
        <v>128</v>
      </c>
      <c r="H339" s="142" t="s">
        <v>867</v>
      </c>
      <c r="I339" s="130" t="str">
        <f>VLOOKUP(H339,Presupuesto!$B$11:$C$565,2,0)</f>
        <v>TINTES, PINTURAS Y COLORANTES</v>
      </c>
      <c r="J339" s="98" t="str">
        <f t="shared" si="15"/>
        <v>Estudiantes y Graduados</v>
      </c>
      <c r="K339" s="98" t="s">
        <v>411</v>
      </c>
    </row>
    <row r="340" spans="3:11" x14ac:dyDescent="0.25">
      <c r="C340" s="526" t="s">
        <v>2105</v>
      </c>
      <c r="D340" s="158">
        <v>10</v>
      </c>
      <c r="E340" s="555">
        <v>365</v>
      </c>
      <c r="F340" s="559">
        <f t="shared" si="14"/>
        <v>3650</v>
      </c>
      <c r="G340" s="161" t="s">
        <v>128</v>
      </c>
      <c r="H340" s="142" t="s">
        <v>867</v>
      </c>
      <c r="I340" s="130" t="str">
        <f>VLOOKUP(H340,Presupuesto!$B$11:$C$565,2,0)</f>
        <v>TINTES, PINTURAS Y COLORANTES</v>
      </c>
      <c r="J340" s="98" t="str">
        <f t="shared" si="15"/>
        <v>Estudiantes y Graduados</v>
      </c>
      <c r="K340" s="98" t="s">
        <v>411</v>
      </c>
    </row>
    <row r="341" spans="3:11" x14ac:dyDescent="0.25">
      <c r="C341" s="526" t="s">
        <v>2106</v>
      </c>
      <c r="D341" s="158">
        <v>10</v>
      </c>
      <c r="E341" s="555">
        <v>365</v>
      </c>
      <c r="F341" s="559">
        <f t="shared" si="14"/>
        <v>3650</v>
      </c>
      <c r="G341" s="161" t="s">
        <v>128</v>
      </c>
      <c r="H341" s="142" t="s">
        <v>867</v>
      </c>
      <c r="I341" s="130" t="str">
        <f>VLOOKUP(H341,Presupuesto!$B$11:$C$565,2,0)</f>
        <v>TINTES, PINTURAS Y COLORANTES</v>
      </c>
      <c r="J341" s="98" t="str">
        <f t="shared" si="15"/>
        <v>Estudiantes y Graduados</v>
      </c>
      <c r="K341" s="98" t="s">
        <v>411</v>
      </c>
    </row>
    <row r="342" spans="3:11" x14ac:dyDescent="0.25">
      <c r="C342" s="526" t="s">
        <v>2107</v>
      </c>
      <c r="D342" s="158">
        <v>10</v>
      </c>
      <c r="E342" s="555">
        <v>365</v>
      </c>
      <c r="F342" s="559">
        <f t="shared" si="14"/>
        <v>3650</v>
      </c>
      <c r="G342" s="161" t="s">
        <v>128</v>
      </c>
      <c r="H342" s="142" t="s">
        <v>867</v>
      </c>
      <c r="I342" s="130" t="str">
        <f>VLOOKUP(H342,Presupuesto!$B$11:$C$565,2,0)</f>
        <v>TINTES, PINTURAS Y COLORANTES</v>
      </c>
      <c r="J342" s="98" t="str">
        <f t="shared" si="15"/>
        <v>Estudiantes y Graduados</v>
      </c>
      <c r="K342" s="98" t="s">
        <v>411</v>
      </c>
    </row>
    <row r="343" spans="3:11" x14ac:dyDescent="0.25">
      <c r="C343" s="526" t="s">
        <v>2108</v>
      </c>
      <c r="D343" s="158">
        <v>10</v>
      </c>
      <c r="E343" s="555">
        <v>365</v>
      </c>
      <c r="F343" s="559">
        <f t="shared" si="14"/>
        <v>3650</v>
      </c>
      <c r="G343" s="161" t="s">
        <v>128</v>
      </c>
      <c r="H343" s="142" t="s">
        <v>867</v>
      </c>
      <c r="I343" s="130" t="str">
        <f>VLOOKUP(H343,Presupuesto!$B$11:$C$565,2,0)</f>
        <v>TINTES, PINTURAS Y COLORANTES</v>
      </c>
      <c r="J343" s="98" t="str">
        <f t="shared" si="15"/>
        <v>Estudiantes y Graduados</v>
      </c>
      <c r="K343" s="98" t="s">
        <v>411</v>
      </c>
    </row>
    <row r="344" spans="3:11" ht="30" x14ac:dyDescent="0.25">
      <c r="C344" s="526" t="s">
        <v>2109</v>
      </c>
      <c r="D344" s="158">
        <v>10</v>
      </c>
      <c r="E344" s="555">
        <v>365</v>
      </c>
      <c r="F344" s="559">
        <f t="shared" si="14"/>
        <v>3650</v>
      </c>
      <c r="G344" s="161" t="s">
        <v>128</v>
      </c>
      <c r="H344" s="142" t="s">
        <v>867</v>
      </c>
      <c r="I344" s="130" t="str">
        <f>VLOOKUP(H344,Presupuesto!$B$11:$C$565,2,0)</f>
        <v>TINTES, PINTURAS Y COLORANTES</v>
      </c>
      <c r="J344" s="98" t="str">
        <f t="shared" si="15"/>
        <v>Estudiantes y Graduados</v>
      </c>
      <c r="K344" s="98" t="s">
        <v>411</v>
      </c>
    </row>
    <row r="345" spans="3:11" x14ac:dyDescent="0.25">
      <c r="C345" s="141" t="s">
        <v>2110</v>
      </c>
      <c r="D345" s="158">
        <v>10</v>
      </c>
      <c r="E345" s="555">
        <v>610</v>
      </c>
      <c r="F345" s="559">
        <f t="shared" si="14"/>
        <v>6100</v>
      </c>
      <c r="G345" s="161" t="s">
        <v>128</v>
      </c>
      <c r="H345" s="142" t="s">
        <v>820</v>
      </c>
      <c r="I345" s="130" t="str">
        <f>VLOOKUP(H345,Presupuesto!$B$11:$C$565,2,0)</f>
        <v>PRODUCTOS PAPEL Y CARTON</v>
      </c>
      <c r="J345" s="98" t="str">
        <f t="shared" si="15"/>
        <v>Estudiantes y Graduados</v>
      </c>
      <c r="K345" s="98" t="s">
        <v>411</v>
      </c>
    </row>
    <row r="346" spans="3:11" x14ac:dyDescent="0.25">
      <c r="C346" s="143" t="s">
        <v>2111</v>
      </c>
      <c r="D346" s="151">
        <v>20</v>
      </c>
      <c r="E346" s="558">
        <v>580</v>
      </c>
      <c r="F346" s="559">
        <f t="shared" si="14"/>
        <v>11600</v>
      </c>
      <c r="G346" s="161" t="s">
        <v>128</v>
      </c>
      <c r="H346" s="142" t="s">
        <v>820</v>
      </c>
      <c r="I346" s="130" t="str">
        <f>VLOOKUP(H346,Presupuesto!$B$11:$C$565,2,0)</f>
        <v>PRODUCTOS PAPEL Y CARTON</v>
      </c>
      <c r="J346" s="98" t="str">
        <f t="shared" si="15"/>
        <v>Estudiantes y Graduados</v>
      </c>
      <c r="K346" s="98" t="s">
        <v>411</v>
      </c>
    </row>
    <row r="347" spans="3:11" x14ac:dyDescent="0.25">
      <c r="C347" s="143" t="s">
        <v>2112</v>
      </c>
      <c r="D347" s="151">
        <v>10</v>
      </c>
      <c r="E347" s="558">
        <v>250</v>
      </c>
      <c r="F347" s="559">
        <f t="shared" si="14"/>
        <v>2500</v>
      </c>
      <c r="G347" s="161" t="s">
        <v>128</v>
      </c>
      <c r="H347" s="142" t="s">
        <v>867</v>
      </c>
      <c r="I347" s="130" t="str">
        <f>VLOOKUP(H347,Presupuesto!$B$11:$C$565,2,0)</f>
        <v>TINTES, PINTURAS Y COLORANTES</v>
      </c>
      <c r="J347" s="98" t="str">
        <f t="shared" si="15"/>
        <v>Estudiantes y Graduados</v>
      </c>
      <c r="K347" s="98" t="s">
        <v>411</v>
      </c>
    </row>
    <row r="348" spans="3:11" x14ac:dyDescent="0.25">
      <c r="C348" s="143" t="s">
        <v>2113</v>
      </c>
      <c r="D348" s="151">
        <v>2</v>
      </c>
      <c r="E348" s="558">
        <v>792</v>
      </c>
      <c r="F348" s="559">
        <f t="shared" si="14"/>
        <v>1584</v>
      </c>
      <c r="G348" s="161" t="s">
        <v>128</v>
      </c>
      <c r="H348" s="144" t="s">
        <v>943</v>
      </c>
      <c r="I348" s="130" t="str">
        <f>VLOOKUP(H348,Presupuesto!$B$11:$C$565,2,0)</f>
        <v>UTILES DE ESCRITORIO, OFICINA Y ENSE¥ANZA PROYECTO FORTALECIMIENTO ORG. ESTUDIAN</v>
      </c>
      <c r="J348" s="98" t="str">
        <f t="shared" si="15"/>
        <v>Estudiantes y Graduados</v>
      </c>
      <c r="K348" s="98" t="s">
        <v>411</v>
      </c>
    </row>
    <row r="349" spans="3:11" x14ac:dyDescent="0.25">
      <c r="C349" s="143" t="s">
        <v>2114</v>
      </c>
      <c r="D349" s="151">
        <v>10</v>
      </c>
      <c r="E349" s="558">
        <v>350</v>
      </c>
      <c r="F349" s="559">
        <f t="shared" si="14"/>
        <v>3500</v>
      </c>
      <c r="G349" s="161" t="s">
        <v>128</v>
      </c>
      <c r="H349" s="144" t="s">
        <v>943</v>
      </c>
      <c r="I349" s="130" t="str">
        <f>VLOOKUP(H349,Presupuesto!$B$11:$C$565,2,0)</f>
        <v>UTILES DE ESCRITORIO, OFICINA Y ENSE¥ANZA PROYECTO FORTALECIMIENTO ORG. ESTUDIAN</v>
      </c>
      <c r="J349" s="98" t="str">
        <f t="shared" si="15"/>
        <v>Estudiantes y Graduados</v>
      </c>
      <c r="K349" s="98" t="s">
        <v>411</v>
      </c>
    </row>
    <row r="350" spans="3:11" x14ac:dyDescent="0.25">
      <c r="C350" s="143" t="s">
        <v>2115</v>
      </c>
      <c r="D350" s="151">
        <v>50</v>
      </c>
      <c r="E350" s="558">
        <v>50</v>
      </c>
      <c r="F350" s="559">
        <f t="shared" si="14"/>
        <v>2500</v>
      </c>
      <c r="G350" s="161" t="s">
        <v>128</v>
      </c>
      <c r="H350" s="144" t="s">
        <v>867</v>
      </c>
      <c r="I350" s="130" t="str">
        <f>VLOOKUP(H350,Presupuesto!$B$11:$C$565,2,0)</f>
        <v>TINTES, PINTURAS Y COLORANTES</v>
      </c>
      <c r="J350" s="98" t="str">
        <f t="shared" si="15"/>
        <v>Estudiantes y Graduados</v>
      </c>
      <c r="K350" s="98" t="s">
        <v>411</v>
      </c>
    </row>
    <row r="351" spans="3:11" x14ac:dyDescent="0.25">
      <c r="C351" s="143" t="s">
        <v>2116</v>
      </c>
      <c r="D351" s="151">
        <v>15</v>
      </c>
      <c r="E351" s="558">
        <v>28</v>
      </c>
      <c r="F351" s="559">
        <f t="shared" si="14"/>
        <v>420</v>
      </c>
      <c r="G351" s="161" t="s">
        <v>128</v>
      </c>
      <c r="H351" s="144" t="s">
        <v>867</v>
      </c>
      <c r="I351" s="130" t="str">
        <f>VLOOKUP(H351,Presupuesto!$B$11:$C$565,2,0)</f>
        <v>TINTES, PINTURAS Y COLORANTES</v>
      </c>
      <c r="J351" s="98" t="str">
        <f t="shared" si="15"/>
        <v>Estudiantes y Graduados</v>
      </c>
      <c r="K351" s="98" t="s">
        <v>411</v>
      </c>
    </row>
    <row r="352" spans="3:11" x14ac:dyDescent="0.25">
      <c r="C352" s="143" t="s">
        <v>2117</v>
      </c>
      <c r="D352" s="151">
        <v>10</v>
      </c>
      <c r="E352" s="558">
        <v>50</v>
      </c>
      <c r="F352" s="559">
        <f t="shared" si="14"/>
        <v>500</v>
      </c>
      <c r="G352" s="161" t="s">
        <v>128</v>
      </c>
      <c r="H352" s="144" t="s">
        <v>313</v>
      </c>
      <c r="I352" s="130" t="str">
        <f>VLOOKUP(H352,Presupuesto!$B$11:$C$565,2,0)</f>
        <v>ACABADOS Y TEXTILES</v>
      </c>
      <c r="J352" s="98" t="str">
        <f t="shared" si="15"/>
        <v>Estudiantes y Graduados</v>
      </c>
      <c r="K352" s="98" t="s">
        <v>411</v>
      </c>
    </row>
    <row r="353" spans="3:11" x14ac:dyDescent="0.25">
      <c r="C353" s="143" t="s">
        <v>2118</v>
      </c>
      <c r="D353" s="151">
        <v>10</v>
      </c>
      <c r="E353" s="558">
        <v>60</v>
      </c>
      <c r="F353" s="559">
        <f t="shared" si="14"/>
        <v>600</v>
      </c>
      <c r="G353" s="161" t="s">
        <v>128</v>
      </c>
      <c r="H353" s="144" t="s">
        <v>867</v>
      </c>
      <c r="I353" s="130" t="str">
        <f>VLOOKUP(H353,Presupuesto!$B$11:$C$565,2,0)</f>
        <v>TINTES, PINTURAS Y COLORANTES</v>
      </c>
      <c r="J353" s="98" t="str">
        <f t="shared" si="15"/>
        <v>Estudiantes y Graduados</v>
      </c>
      <c r="K353" s="98" t="s">
        <v>411</v>
      </c>
    </row>
    <row r="354" spans="3:11" x14ac:dyDescent="0.25">
      <c r="C354" s="145" t="s">
        <v>2119</v>
      </c>
      <c r="D354" s="151">
        <v>50</v>
      </c>
      <c r="E354" s="558">
        <v>48</v>
      </c>
      <c r="F354" s="559">
        <f t="shared" si="14"/>
        <v>2400</v>
      </c>
      <c r="G354" s="161" t="s">
        <v>128</v>
      </c>
      <c r="H354" s="144" t="s">
        <v>867</v>
      </c>
      <c r="I354" s="130" t="str">
        <f>VLOOKUP(H354,Presupuesto!$B$11:$C$565,2,0)</f>
        <v>TINTES, PINTURAS Y COLORANTES</v>
      </c>
      <c r="J354" s="98" t="str">
        <f t="shared" si="15"/>
        <v>Estudiantes y Graduados</v>
      </c>
      <c r="K354" s="98" t="s">
        <v>411</v>
      </c>
    </row>
    <row r="355" spans="3:11" x14ac:dyDescent="0.25">
      <c r="C355" s="145" t="s">
        <v>2120</v>
      </c>
      <c r="D355" s="151">
        <v>50</v>
      </c>
      <c r="E355" s="558">
        <v>30</v>
      </c>
      <c r="F355" s="559">
        <f t="shared" si="14"/>
        <v>1500</v>
      </c>
      <c r="G355" s="161" t="s">
        <v>128</v>
      </c>
      <c r="H355" s="144" t="s">
        <v>867</v>
      </c>
      <c r="I355" s="130" t="str">
        <f>VLOOKUP(H355,Presupuesto!$B$11:$C$565,2,0)</f>
        <v>TINTES, PINTURAS Y COLORANTES</v>
      </c>
      <c r="J355" s="98" t="str">
        <f t="shared" si="15"/>
        <v>Estudiantes y Graduados</v>
      </c>
      <c r="K355" s="98" t="s">
        <v>411</v>
      </c>
    </row>
    <row r="356" spans="3:11" ht="15.75" thickBot="1" x14ac:dyDescent="0.3">
      <c r="C356" s="147" t="s">
        <v>2121</v>
      </c>
      <c r="D356" s="556">
        <v>20</v>
      </c>
      <c r="E356" s="557">
        <v>100</v>
      </c>
      <c r="F356" s="560">
        <f t="shared" si="14"/>
        <v>2000</v>
      </c>
      <c r="G356" s="161" t="s">
        <v>128</v>
      </c>
      <c r="H356" s="146" t="s">
        <v>894</v>
      </c>
      <c r="I356" s="130" t="str">
        <f>VLOOKUP(H356,Presupuesto!$B$11:$C$565,2,0)</f>
        <v>PRODUCTOS METALICOS</v>
      </c>
      <c r="J356" s="98" t="str">
        <f t="shared" si="15"/>
        <v>Estudiantes y Graduados</v>
      </c>
      <c r="K356" s="98" t="s">
        <v>411</v>
      </c>
    </row>
    <row r="357" spans="3:11" x14ac:dyDescent="0.25">
      <c r="C357" s="145"/>
      <c r="D357" s="151"/>
      <c r="E357" s="118"/>
      <c r="F357" s="97">
        <f t="shared" si="14"/>
        <v>0</v>
      </c>
      <c r="G357" s="161" t="s">
        <v>128</v>
      </c>
      <c r="H357" s="146"/>
      <c r="I357" s="130" t="e">
        <f>VLOOKUP(H357,Presupuesto!$B$11:$C$565,2,0)</f>
        <v>#N/A</v>
      </c>
      <c r="J357" s="98" t="str">
        <f t="shared" si="15"/>
        <v>Estudiantes y Graduados</v>
      </c>
      <c r="K357" s="98" t="s">
        <v>411</v>
      </c>
    </row>
    <row r="358" spans="3:11" x14ac:dyDescent="0.25">
      <c r="C358" s="145"/>
      <c r="D358" s="151"/>
      <c r="E358" s="118"/>
      <c r="F358" s="97">
        <f t="shared" si="14"/>
        <v>0</v>
      </c>
      <c r="G358" s="161" t="s">
        <v>128</v>
      </c>
      <c r="H358" s="146"/>
      <c r="I358" s="130" t="e">
        <f>VLOOKUP(H358,Presupuesto!$B$11:$C$565,2,0)</f>
        <v>#N/A</v>
      </c>
      <c r="J358" s="98" t="str">
        <f t="shared" si="15"/>
        <v>Estudiantes y Graduados</v>
      </c>
      <c r="K358" s="98" t="s">
        <v>411</v>
      </c>
    </row>
    <row r="359" spans="3:11" x14ac:dyDescent="0.25">
      <c r="C359" s="145"/>
      <c r="D359" s="151"/>
      <c r="E359" s="118"/>
      <c r="F359" s="97">
        <f t="shared" si="14"/>
        <v>0</v>
      </c>
      <c r="G359" s="161" t="s">
        <v>128</v>
      </c>
      <c r="H359" s="146"/>
      <c r="I359" s="130" t="e">
        <f>VLOOKUP(H359,Presupuesto!$B$11:$C$565,2,0)</f>
        <v>#N/A</v>
      </c>
      <c r="J359" s="98" t="str">
        <f t="shared" si="15"/>
        <v>Estudiantes y Graduados</v>
      </c>
      <c r="K359" s="98" t="s">
        <v>411</v>
      </c>
    </row>
    <row r="360" spans="3:11" ht="15.75" thickBot="1" x14ac:dyDescent="0.3">
      <c r="C360" s="147"/>
      <c r="D360" s="159"/>
      <c r="E360" s="103"/>
      <c r="F360" s="105">
        <f t="shared" si="14"/>
        <v>0</v>
      </c>
      <c r="G360" s="161" t="s">
        <v>128</v>
      </c>
      <c r="H360" s="148"/>
      <c r="I360" s="132" t="e">
        <f>VLOOKUP(H360,Presupuesto!$B$11:$C$565,2,0)</f>
        <v>#N/A</v>
      </c>
      <c r="J360" s="106" t="str">
        <f t="shared" si="15"/>
        <v>Estudiantes y Graduados</v>
      </c>
      <c r="K360" s="124" t="s">
        <v>393</v>
      </c>
    </row>
    <row r="362" spans="3:11" ht="15.75" thickBot="1" x14ac:dyDescent="0.3">
      <c r="F362" s="90"/>
      <c r="G362" s="89"/>
      <c r="H362" s="90"/>
      <c r="I362" s="90"/>
    </row>
    <row r="363" spans="3:11" ht="15.75" thickBot="1" x14ac:dyDescent="0.3">
      <c r="C363" s="157" t="s">
        <v>53</v>
      </c>
      <c r="D363" s="372">
        <f>SUM(F370:F404)</f>
        <v>150000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8" t="s">
        <v>1931</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 xml:space="preserve">Registro, Asesoría y Apoyo a las agrupaciones culturales, artísticas, científicas y recreativas. </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ht="15.75" thickBot="1" x14ac:dyDescent="0.3">
      <c r="C370" s="220" t="s">
        <v>438</v>
      </c>
      <c r="D370" s="221"/>
      <c r="E370" s="219">
        <f>HLOOKUP(C370,$AH$2:$BU$3,2,0)</f>
        <v>620</v>
      </c>
      <c r="F370" s="97">
        <f t="shared" ref="F370:F404" si="16">D370*E370</f>
        <v>0</v>
      </c>
      <c r="G370" s="161"/>
      <c r="H370" s="142"/>
      <c r="I370" s="130" t="e">
        <f>VLOOKUP(H370,Presupuesto!$B$11:$C$565,2,0)</f>
        <v>#N/A</v>
      </c>
      <c r="J370" s="218" t="s">
        <v>1359</v>
      </c>
      <c r="K370" s="98" t="s">
        <v>393</v>
      </c>
    </row>
    <row r="371" spans="3:11" x14ac:dyDescent="0.25">
      <c r="C371" s="561" t="s">
        <v>2124</v>
      </c>
      <c r="D371" s="562">
        <v>7</v>
      </c>
      <c r="E371" s="563">
        <v>2000</v>
      </c>
      <c r="F371" s="97">
        <f t="shared" si="16"/>
        <v>14000</v>
      </c>
      <c r="G371" s="161" t="s">
        <v>128</v>
      </c>
      <c r="H371" s="142" t="s">
        <v>716</v>
      </c>
      <c r="I371" s="130" t="str">
        <f>VLOOKUP(H371,Presupuesto!$B$11:$C$565,2,0)</f>
        <v>SERVICIOS DE IMPRENTA PUBLIC.Y REPRODUCCION</v>
      </c>
      <c r="J371" s="98" t="str">
        <f>$J$370</f>
        <v>Estudiantes y Graduados</v>
      </c>
      <c r="K371" s="98" t="s">
        <v>394</v>
      </c>
    </row>
    <row r="372" spans="3:11" ht="30" x14ac:dyDescent="0.25">
      <c r="C372" s="564" t="s">
        <v>2123</v>
      </c>
      <c r="D372" s="565">
        <v>1000</v>
      </c>
      <c r="E372" s="566">
        <v>120</v>
      </c>
      <c r="F372" s="97">
        <f t="shared" si="16"/>
        <v>120000</v>
      </c>
      <c r="G372" s="161" t="s">
        <v>128</v>
      </c>
      <c r="H372" s="142" t="s">
        <v>313</v>
      </c>
      <c r="I372" s="130" t="str">
        <f>VLOOKUP(H372,Presupuesto!$B$11:$C$565,2,0)</f>
        <v>ACABADOS Y TEXTILES</v>
      </c>
      <c r="J372" s="98" t="str">
        <f t="shared" ref="J372:J404" si="17">$J$370</f>
        <v>Estudiantes y Graduados</v>
      </c>
      <c r="K372" s="98" t="s">
        <v>394</v>
      </c>
    </row>
    <row r="373" spans="3:11" x14ac:dyDescent="0.25">
      <c r="C373" s="567" t="s">
        <v>2125</v>
      </c>
      <c r="D373" s="568">
        <v>3</v>
      </c>
      <c r="E373" s="566">
        <v>120</v>
      </c>
      <c r="F373" s="97">
        <f t="shared" si="16"/>
        <v>360</v>
      </c>
      <c r="G373" s="161" t="s">
        <v>128</v>
      </c>
      <c r="H373" s="142" t="s">
        <v>820</v>
      </c>
      <c r="I373" s="130" t="str">
        <f>VLOOKUP(H373,Presupuesto!$B$11:$C$565,2,0)</f>
        <v>PRODUCTOS PAPEL Y CARTON</v>
      </c>
      <c r="J373" s="98" t="str">
        <f t="shared" si="17"/>
        <v>Estudiantes y Graduados</v>
      </c>
      <c r="K373" s="98" t="s">
        <v>411</v>
      </c>
    </row>
    <row r="374" spans="3:11" x14ac:dyDescent="0.25">
      <c r="C374" s="567" t="s">
        <v>2126</v>
      </c>
      <c r="D374" s="568">
        <v>3</v>
      </c>
      <c r="E374" s="566">
        <v>330</v>
      </c>
      <c r="F374" s="97">
        <f t="shared" si="16"/>
        <v>990</v>
      </c>
      <c r="G374" s="161" t="s">
        <v>128</v>
      </c>
      <c r="H374" s="142" t="s">
        <v>820</v>
      </c>
      <c r="I374" s="130" t="str">
        <f>VLOOKUP(H374,Presupuesto!$B$11:$C$565,2,0)</f>
        <v>PRODUCTOS PAPEL Y CARTON</v>
      </c>
      <c r="J374" s="98" t="str">
        <f t="shared" si="17"/>
        <v>Estudiantes y Graduados</v>
      </c>
      <c r="K374" s="98" t="s">
        <v>411</v>
      </c>
    </row>
    <row r="375" spans="3:11" x14ac:dyDescent="0.25">
      <c r="C375" s="567" t="s">
        <v>2127</v>
      </c>
      <c r="D375" s="568">
        <v>5</v>
      </c>
      <c r="E375" s="566">
        <v>230</v>
      </c>
      <c r="F375" s="97">
        <f t="shared" si="16"/>
        <v>1150</v>
      </c>
      <c r="G375" s="161" t="s">
        <v>128</v>
      </c>
      <c r="H375" s="142" t="s">
        <v>820</v>
      </c>
      <c r="I375" s="130" t="str">
        <f>VLOOKUP(H375,Presupuesto!$B$11:$C$565,2,0)</f>
        <v>PRODUCTOS PAPEL Y CARTON</v>
      </c>
      <c r="J375" s="98" t="str">
        <f t="shared" si="17"/>
        <v>Estudiantes y Graduados</v>
      </c>
      <c r="K375" s="98" t="s">
        <v>411</v>
      </c>
    </row>
    <row r="376" spans="3:11" x14ac:dyDescent="0.25">
      <c r="C376" s="567" t="s">
        <v>2128</v>
      </c>
      <c r="D376" s="568">
        <v>200</v>
      </c>
      <c r="E376" s="566">
        <v>40</v>
      </c>
      <c r="F376" s="97">
        <f t="shared" si="16"/>
        <v>8000</v>
      </c>
      <c r="G376" s="161" t="s">
        <v>128</v>
      </c>
      <c r="H376" s="142" t="s">
        <v>716</v>
      </c>
      <c r="I376" s="130" t="str">
        <f>VLOOKUP(H376,Presupuesto!$B$11:$C$565,2,0)</f>
        <v>SERVICIOS DE IMPRENTA PUBLIC.Y REPRODUCCION</v>
      </c>
      <c r="J376" s="98" t="str">
        <f t="shared" si="17"/>
        <v>Estudiantes y Graduados</v>
      </c>
      <c r="K376" s="98" t="s">
        <v>411</v>
      </c>
    </row>
    <row r="377" spans="3:11" x14ac:dyDescent="0.25">
      <c r="C377" s="567" t="s">
        <v>2129</v>
      </c>
      <c r="D377" s="568">
        <v>250</v>
      </c>
      <c r="E377" s="566">
        <v>2</v>
      </c>
      <c r="F377" s="97">
        <f t="shared" si="16"/>
        <v>500</v>
      </c>
      <c r="G377" s="161" t="s">
        <v>128</v>
      </c>
      <c r="H377" s="142" t="s">
        <v>791</v>
      </c>
      <c r="I377" s="130" t="str">
        <f>VLOOKUP(H377,Presupuesto!$B$11:$C$565,2,0)</f>
        <v>ALIMENTOS B EBIDAS PARA PERSONAS</v>
      </c>
      <c r="J377" s="98" t="str">
        <f t="shared" si="17"/>
        <v>Estudiantes y Graduados</v>
      </c>
      <c r="K377" s="98" t="s">
        <v>394</v>
      </c>
    </row>
    <row r="378" spans="3:11" x14ac:dyDescent="0.25">
      <c r="C378" s="567" t="s">
        <v>2130</v>
      </c>
      <c r="D378" s="568">
        <v>1</v>
      </c>
      <c r="E378" s="566">
        <v>1000</v>
      </c>
      <c r="F378" s="97">
        <f t="shared" si="16"/>
        <v>1000</v>
      </c>
      <c r="G378" s="161" t="s">
        <v>128</v>
      </c>
      <c r="H378" s="142" t="s">
        <v>791</v>
      </c>
      <c r="I378" s="130" t="str">
        <f>VLOOKUP(H378,Presupuesto!$B$11:$C$565,2,0)</f>
        <v>ALIMENTOS B EBIDAS PARA PERSONAS</v>
      </c>
      <c r="J378" s="98" t="str">
        <f t="shared" si="17"/>
        <v>Estudiantes y Graduados</v>
      </c>
      <c r="K378" s="98" t="s">
        <v>394</v>
      </c>
    </row>
    <row r="379" spans="3:11" x14ac:dyDescent="0.25">
      <c r="C379" s="567" t="s">
        <v>2131</v>
      </c>
      <c r="D379" s="568">
        <v>1</v>
      </c>
      <c r="E379" s="566">
        <v>1000</v>
      </c>
      <c r="F379" s="97">
        <f t="shared" si="16"/>
        <v>1000</v>
      </c>
      <c r="G379" s="161" t="s">
        <v>128</v>
      </c>
      <c r="H379" s="142" t="s">
        <v>791</v>
      </c>
      <c r="I379" s="130" t="str">
        <f>VLOOKUP(H379,Presupuesto!$B$11:$C$565,2,0)</f>
        <v>ALIMENTOS B EBIDAS PARA PERSONAS</v>
      </c>
      <c r="J379" s="98" t="str">
        <f t="shared" si="17"/>
        <v>Estudiantes y Graduados</v>
      </c>
      <c r="K379" s="98" t="s">
        <v>395</v>
      </c>
    </row>
    <row r="380" spans="3:11" x14ac:dyDescent="0.25">
      <c r="C380" s="567" t="s">
        <v>2132</v>
      </c>
      <c r="D380" s="568">
        <v>1</v>
      </c>
      <c r="E380" s="566">
        <v>1000</v>
      </c>
      <c r="F380" s="97">
        <f t="shared" si="16"/>
        <v>1000</v>
      </c>
      <c r="G380" s="161" t="s">
        <v>128</v>
      </c>
      <c r="H380" s="142" t="s">
        <v>791</v>
      </c>
      <c r="I380" s="130" t="str">
        <f>VLOOKUP(H380,Presupuesto!$B$11:$C$565,2,0)</f>
        <v>ALIMENTOS B EBIDAS PARA PERSONAS</v>
      </c>
      <c r="J380" s="98" t="str">
        <f t="shared" si="17"/>
        <v>Estudiantes y Graduados</v>
      </c>
      <c r="K380" s="98" t="s">
        <v>394</v>
      </c>
    </row>
    <row r="381" spans="3:11" x14ac:dyDescent="0.25">
      <c r="C381" s="567" t="s">
        <v>2133</v>
      </c>
      <c r="D381" s="569">
        <v>1</v>
      </c>
      <c r="E381" s="570">
        <v>1000</v>
      </c>
      <c r="F381" s="97">
        <f t="shared" si="16"/>
        <v>1000</v>
      </c>
      <c r="G381" s="161" t="s">
        <v>128</v>
      </c>
      <c r="H381" s="142" t="s">
        <v>791</v>
      </c>
      <c r="I381" s="130" t="str">
        <f>VLOOKUP(H381,Presupuesto!$B$11:$C$565,2,0)</f>
        <v>ALIMENTOS B EBIDAS PARA PERSONAS</v>
      </c>
      <c r="J381" s="98" t="str">
        <f t="shared" si="17"/>
        <v>Estudiantes y Graduados</v>
      </c>
      <c r="K381" s="98" t="s">
        <v>395</v>
      </c>
    </row>
    <row r="382" spans="3:11" ht="15.75" thickBot="1" x14ac:dyDescent="0.3">
      <c r="C382" s="571" t="s">
        <v>2134</v>
      </c>
      <c r="D382" s="572">
        <v>1</v>
      </c>
      <c r="E382" s="573">
        <v>1000</v>
      </c>
      <c r="F382" s="97">
        <f t="shared" si="16"/>
        <v>1000</v>
      </c>
      <c r="G382" s="161" t="s">
        <v>128</v>
      </c>
      <c r="H382" s="142" t="s">
        <v>791</v>
      </c>
      <c r="I382" s="130" t="str">
        <f>VLOOKUP(H382,Presupuesto!$B$11:$C$565,2,0)</f>
        <v>ALIMENTOS B EBIDAS PARA PERSONAS</v>
      </c>
      <c r="J382" s="98" t="str">
        <f t="shared" si="17"/>
        <v>Estudiantes y Graduados</v>
      </c>
      <c r="K382" s="98" t="s">
        <v>396</v>
      </c>
    </row>
    <row r="383" spans="3:11" x14ac:dyDescent="0.25">
      <c r="C383" s="141"/>
      <c r="D383" s="158"/>
      <c r="E383" s="123"/>
      <c r="F383" s="97">
        <f t="shared" si="16"/>
        <v>0</v>
      </c>
      <c r="G383" s="161" t="s">
        <v>128</v>
      </c>
      <c r="H383" s="142"/>
      <c r="I383" s="130" t="e">
        <f>VLOOKUP(H383,Presupuesto!$B$11:$C$565,2,0)</f>
        <v>#N/A</v>
      </c>
      <c r="J383" s="98" t="str">
        <f t="shared" si="17"/>
        <v>Estudiantes y Graduados</v>
      </c>
      <c r="K383" s="98" t="s">
        <v>411</v>
      </c>
    </row>
    <row r="384" spans="3:11" x14ac:dyDescent="0.25">
      <c r="C384" s="141"/>
      <c r="D384" s="158"/>
      <c r="E384" s="123"/>
      <c r="F384" s="97">
        <f t="shared" si="16"/>
        <v>0</v>
      </c>
      <c r="G384" s="161" t="s">
        <v>128</v>
      </c>
      <c r="H384" s="142"/>
      <c r="I384" s="130" t="e">
        <f>VLOOKUP(H384,Presupuesto!$B$11:$C$565,2,0)</f>
        <v>#N/A</v>
      </c>
      <c r="J384" s="98" t="str">
        <f t="shared" si="17"/>
        <v>Estudiantes y Graduados</v>
      </c>
      <c r="K384" s="98" t="s">
        <v>411</v>
      </c>
    </row>
    <row r="385" spans="3:11" x14ac:dyDescent="0.25">
      <c r="C385" s="141"/>
      <c r="D385" s="158"/>
      <c r="E385" s="123"/>
      <c r="F385" s="97">
        <f t="shared" si="16"/>
        <v>0</v>
      </c>
      <c r="G385" s="161" t="s">
        <v>128</v>
      </c>
      <c r="H385" s="142"/>
      <c r="I385" s="130" t="e">
        <f>VLOOKUP(H385,Presupuesto!$B$11:$C$565,2,0)</f>
        <v>#N/A</v>
      </c>
      <c r="J385" s="98" t="str">
        <f t="shared" si="17"/>
        <v>Estudiantes y Graduados</v>
      </c>
      <c r="K385" s="98" t="s">
        <v>411</v>
      </c>
    </row>
    <row r="386" spans="3:11" x14ac:dyDescent="0.25">
      <c r="C386" s="141"/>
      <c r="D386" s="158"/>
      <c r="E386" s="123"/>
      <c r="F386" s="97">
        <f t="shared" si="16"/>
        <v>0</v>
      </c>
      <c r="G386" s="161" t="s">
        <v>128</v>
      </c>
      <c r="H386" s="142"/>
      <c r="I386" s="130" t="e">
        <f>VLOOKUP(H386,Presupuesto!$B$11:$C$565,2,0)</f>
        <v>#N/A</v>
      </c>
      <c r="J386" s="98" t="str">
        <f t="shared" si="17"/>
        <v>Estudiantes y Graduados</v>
      </c>
      <c r="K386" s="98" t="s">
        <v>411</v>
      </c>
    </row>
    <row r="387" spans="3:11" x14ac:dyDescent="0.25">
      <c r="C387" s="141"/>
      <c r="D387" s="158"/>
      <c r="E387" s="123"/>
      <c r="F387" s="97">
        <f t="shared" si="16"/>
        <v>0</v>
      </c>
      <c r="G387" s="161" t="s">
        <v>128</v>
      </c>
      <c r="H387" s="142"/>
      <c r="I387" s="130" t="e">
        <f>VLOOKUP(H387,Presupuesto!$B$11:$C$565,2,0)</f>
        <v>#N/A</v>
      </c>
      <c r="J387" s="98" t="str">
        <f t="shared" si="17"/>
        <v>Estudiantes y Graduados</v>
      </c>
      <c r="K387" s="98" t="s">
        <v>411</v>
      </c>
    </row>
    <row r="388" spans="3:11" x14ac:dyDescent="0.25">
      <c r="C388" s="141"/>
      <c r="D388" s="158"/>
      <c r="E388" s="123"/>
      <c r="F388" s="97">
        <f t="shared" si="16"/>
        <v>0</v>
      </c>
      <c r="G388" s="161" t="s">
        <v>128</v>
      </c>
      <c r="H388" s="142"/>
      <c r="I388" s="130" t="e">
        <f>VLOOKUP(H388,Presupuesto!$B$11:$C$565,2,0)</f>
        <v>#N/A</v>
      </c>
      <c r="J388" s="98" t="str">
        <f t="shared" si="17"/>
        <v>Estudiantes y Graduados</v>
      </c>
      <c r="K388" s="98" t="s">
        <v>411</v>
      </c>
    </row>
    <row r="389" spans="3:11" x14ac:dyDescent="0.25">
      <c r="C389" s="141"/>
      <c r="D389" s="158"/>
      <c r="E389" s="123"/>
      <c r="F389" s="97">
        <f t="shared" si="16"/>
        <v>0</v>
      </c>
      <c r="G389" s="161" t="s">
        <v>128</v>
      </c>
      <c r="H389" s="142"/>
      <c r="I389" s="130" t="e">
        <f>VLOOKUP(H389,Presupuesto!$B$11:$C$565,2,0)</f>
        <v>#N/A</v>
      </c>
      <c r="J389" s="98" t="str">
        <f t="shared" si="17"/>
        <v>Estudiantes y Graduados</v>
      </c>
      <c r="K389" s="98" t="s">
        <v>411</v>
      </c>
    </row>
    <row r="390" spans="3:11" x14ac:dyDescent="0.25">
      <c r="C390" s="141"/>
      <c r="D390" s="158"/>
      <c r="E390" s="123"/>
      <c r="F390" s="97">
        <f t="shared" si="16"/>
        <v>0</v>
      </c>
      <c r="G390" s="161" t="s">
        <v>128</v>
      </c>
      <c r="H390" s="142"/>
      <c r="I390" s="130" t="e">
        <f>VLOOKUP(H390,Presupuesto!$B$11:$C$565,2,0)</f>
        <v>#N/A</v>
      </c>
      <c r="J390" s="98" t="str">
        <f t="shared" si="17"/>
        <v>Estudiantes y Graduados</v>
      </c>
      <c r="K390" s="98" t="s">
        <v>411</v>
      </c>
    </row>
    <row r="391" spans="3:11" x14ac:dyDescent="0.25">
      <c r="C391" s="141"/>
      <c r="D391" s="158"/>
      <c r="E391" s="123"/>
      <c r="F391" s="97">
        <f t="shared" si="16"/>
        <v>0</v>
      </c>
      <c r="G391" s="161" t="s">
        <v>128</v>
      </c>
      <c r="H391" s="142"/>
      <c r="I391" s="130" t="e">
        <f>VLOOKUP(H391,Presupuesto!$B$11:$C$565,2,0)</f>
        <v>#N/A</v>
      </c>
      <c r="J391" s="98" t="str">
        <f t="shared" si="17"/>
        <v>Estudiantes y Graduados</v>
      </c>
      <c r="K391" s="98" t="s">
        <v>411</v>
      </c>
    </row>
    <row r="392" spans="3:11" x14ac:dyDescent="0.25">
      <c r="C392" s="143"/>
      <c r="D392" s="151"/>
      <c r="E392" s="118"/>
      <c r="F392" s="97">
        <f t="shared" si="16"/>
        <v>0</v>
      </c>
      <c r="G392" s="161" t="s">
        <v>128</v>
      </c>
      <c r="H392" s="144"/>
      <c r="I392" s="130" t="e">
        <f>VLOOKUP(H392,Presupuesto!$B$11:$C$565,2,0)</f>
        <v>#N/A</v>
      </c>
      <c r="J392" s="98" t="str">
        <f t="shared" si="17"/>
        <v>Estudiantes y Graduados</v>
      </c>
      <c r="K392" s="98" t="s">
        <v>411</v>
      </c>
    </row>
    <row r="393" spans="3:11" x14ac:dyDescent="0.25">
      <c r="C393" s="143"/>
      <c r="D393" s="151"/>
      <c r="E393" s="118"/>
      <c r="F393" s="97">
        <f t="shared" si="16"/>
        <v>0</v>
      </c>
      <c r="G393" s="161" t="s">
        <v>128</v>
      </c>
      <c r="H393" s="144"/>
      <c r="I393" s="130" t="e">
        <f>VLOOKUP(H393,Presupuesto!$B$11:$C$565,2,0)</f>
        <v>#N/A</v>
      </c>
      <c r="J393" s="98" t="str">
        <f t="shared" si="17"/>
        <v>Estudiantes y Graduados</v>
      </c>
      <c r="K393" s="98" t="s">
        <v>411</v>
      </c>
    </row>
    <row r="394" spans="3:11" x14ac:dyDescent="0.25">
      <c r="C394" s="143"/>
      <c r="D394" s="151"/>
      <c r="E394" s="118"/>
      <c r="F394" s="97">
        <f t="shared" si="16"/>
        <v>0</v>
      </c>
      <c r="G394" s="161" t="s">
        <v>128</v>
      </c>
      <c r="H394" s="144"/>
      <c r="I394" s="130" t="e">
        <f>VLOOKUP(H394,Presupuesto!$B$11:$C$565,2,0)</f>
        <v>#N/A</v>
      </c>
      <c r="J394" s="98" t="str">
        <f t="shared" si="17"/>
        <v>Estudiantes y Graduados</v>
      </c>
      <c r="K394" s="98" t="s">
        <v>411</v>
      </c>
    </row>
    <row r="395" spans="3:11" x14ac:dyDescent="0.25">
      <c r="C395" s="143"/>
      <c r="D395" s="151"/>
      <c r="E395" s="118"/>
      <c r="F395" s="97">
        <f t="shared" si="16"/>
        <v>0</v>
      </c>
      <c r="G395" s="161" t="s">
        <v>128</v>
      </c>
      <c r="H395" s="144"/>
      <c r="I395" s="130" t="e">
        <f>VLOOKUP(H395,Presupuesto!$B$11:$C$565,2,0)</f>
        <v>#N/A</v>
      </c>
      <c r="J395" s="98" t="str">
        <f t="shared" si="17"/>
        <v>Estudiantes y Graduados</v>
      </c>
      <c r="K395" s="98" t="s">
        <v>411</v>
      </c>
    </row>
    <row r="396" spans="3:11" x14ac:dyDescent="0.25">
      <c r="C396" s="143"/>
      <c r="D396" s="151"/>
      <c r="E396" s="118"/>
      <c r="F396" s="97">
        <f t="shared" si="16"/>
        <v>0</v>
      </c>
      <c r="G396" s="161" t="s">
        <v>128</v>
      </c>
      <c r="H396" s="144"/>
      <c r="I396" s="130" t="e">
        <f>VLOOKUP(H396,Presupuesto!$B$11:$C$565,2,0)</f>
        <v>#N/A</v>
      </c>
      <c r="J396" s="98" t="str">
        <f t="shared" si="17"/>
        <v>Estudiantes y Graduados</v>
      </c>
      <c r="K396" s="98" t="s">
        <v>411</v>
      </c>
    </row>
    <row r="397" spans="3:11" x14ac:dyDescent="0.25">
      <c r="C397" s="143"/>
      <c r="D397" s="151"/>
      <c r="E397" s="118"/>
      <c r="F397" s="97">
        <f t="shared" si="16"/>
        <v>0</v>
      </c>
      <c r="G397" s="161" t="s">
        <v>128</v>
      </c>
      <c r="H397" s="144"/>
      <c r="I397" s="130" t="e">
        <f>VLOOKUP(H397,Presupuesto!$B$11:$C$565,2,0)</f>
        <v>#N/A</v>
      </c>
      <c r="J397" s="98" t="str">
        <f t="shared" si="17"/>
        <v>Estudiantes y Graduados</v>
      </c>
      <c r="K397" s="98" t="s">
        <v>411</v>
      </c>
    </row>
    <row r="398" spans="3:11" x14ac:dyDescent="0.25">
      <c r="C398" s="143"/>
      <c r="D398" s="151"/>
      <c r="E398" s="118"/>
      <c r="F398" s="97">
        <f t="shared" si="16"/>
        <v>0</v>
      </c>
      <c r="G398" s="161" t="s">
        <v>128</v>
      </c>
      <c r="H398" s="144"/>
      <c r="I398" s="130" t="e">
        <f>VLOOKUP(H398,Presupuesto!$B$11:$C$565,2,0)</f>
        <v>#N/A</v>
      </c>
      <c r="J398" s="98" t="str">
        <f t="shared" si="17"/>
        <v>Estudiantes y Graduados</v>
      </c>
      <c r="K398" s="98" t="s">
        <v>411</v>
      </c>
    </row>
    <row r="399" spans="3:11" x14ac:dyDescent="0.25">
      <c r="C399" s="143"/>
      <c r="D399" s="151"/>
      <c r="E399" s="118"/>
      <c r="F399" s="97">
        <f t="shared" si="16"/>
        <v>0</v>
      </c>
      <c r="G399" s="161" t="s">
        <v>128</v>
      </c>
      <c r="H399" s="144"/>
      <c r="I399" s="130" t="e">
        <f>VLOOKUP(H399,Presupuesto!$B$11:$C$565,2,0)</f>
        <v>#N/A</v>
      </c>
      <c r="J399" s="98" t="str">
        <f t="shared" si="17"/>
        <v>Estudiantes y Graduados</v>
      </c>
      <c r="K399" s="98" t="s">
        <v>411</v>
      </c>
    </row>
    <row r="400" spans="3:11" x14ac:dyDescent="0.25">
      <c r="C400" s="145"/>
      <c r="D400" s="151"/>
      <c r="E400" s="118"/>
      <c r="F400" s="97">
        <f t="shared" si="16"/>
        <v>0</v>
      </c>
      <c r="G400" s="161" t="s">
        <v>128</v>
      </c>
      <c r="H400" s="146"/>
      <c r="I400" s="130" t="e">
        <f>VLOOKUP(H400,Presupuesto!$B$11:$C$565,2,0)</f>
        <v>#N/A</v>
      </c>
      <c r="J400" s="98" t="str">
        <f t="shared" si="17"/>
        <v>Estudiantes y Graduados</v>
      </c>
      <c r="K400" s="98" t="s">
        <v>402</v>
      </c>
    </row>
    <row r="401" spans="3:11" x14ac:dyDescent="0.25">
      <c r="C401" s="145"/>
      <c r="D401" s="151"/>
      <c r="E401" s="118"/>
      <c r="F401" s="97">
        <f t="shared" si="16"/>
        <v>0</v>
      </c>
      <c r="G401" s="161" t="s">
        <v>128</v>
      </c>
      <c r="H401" s="146"/>
      <c r="I401" s="130" t="e">
        <f>VLOOKUP(H401,Presupuesto!$B$11:$C$565,2,0)</f>
        <v>#N/A</v>
      </c>
      <c r="J401" s="98" t="str">
        <f t="shared" si="17"/>
        <v>Estudiantes y Graduados</v>
      </c>
      <c r="K401" s="98" t="s">
        <v>411</v>
      </c>
    </row>
    <row r="402" spans="3:11" x14ac:dyDescent="0.25">
      <c r="C402" s="145"/>
      <c r="D402" s="151"/>
      <c r="E402" s="118"/>
      <c r="F402" s="97">
        <f t="shared" si="16"/>
        <v>0</v>
      </c>
      <c r="G402" s="161" t="s">
        <v>128</v>
      </c>
      <c r="H402" s="146"/>
      <c r="I402" s="130" t="e">
        <f>VLOOKUP(H402,Presupuesto!$B$11:$C$565,2,0)</f>
        <v>#N/A</v>
      </c>
      <c r="J402" s="98" t="str">
        <f t="shared" si="17"/>
        <v>Estudiantes y Graduados</v>
      </c>
      <c r="K402" s="98" t="s">
        <v>411</v>
      </c>
    </row>
    <row r="403" spans="3:11" x14ac:dyDescent="0.25">
      <c r="C403" s="145"/>
      <c r="D403" s="151"/>
      <c r="E403" s="118"/>
      <c r="F403" s="97">
        <f t="shared" si="16"/>
        <v>0</v>
      </c>
      <c r="G403" s="161" t="s">
        <v>128</v>
      </c>
      <c r="H403" s="146"/>
      <c r="I403" s="130" t="e">
        <f>VLOOKUP(H403,Presupuesto!$B$11:$C$565,2,0)</f>
        <v>#N/A</v>
      </c>
      <c r="J403" s="98" t="str">
        <f t="shared" si="17"/>
        <v>Estudiantes y Graduados</v>
      </c>
      <c r="K403" s="98" t="s">
        <v>411</v>
      </c>
    </row>
    <row r="404" spans="3:11" ht="15.75" thickBot="1" x14ac:dyDescent="0.3">
      <c r="C404" s="147"/>
      <c r="D404" s="159"/>
      <c r="E404" s="103"/>
      <c r="F404" s="105">
        <f t="shared" si="16"/>
        <v>0</v>
      </c>
      <c r="G404" s="161" t="s">
        <v>128</v>
      </c>
      <c r="H404" s="148"/>
      <c r="I404" s="132" t="e">
        <f>VLOOKUP(H404,Presupuesto!$B$11:$C$565,2,0)</f>
        <v>#N/A</v>
      </c>
      <c r="J404" s="106" t="str">
        <f t="shared" si="17"/>
        <v>Estudiantes y Graduados</v>
      </c>
      <c r="K404" s="124" t="s">
        <v>393</v>
      </c>
    </row>
    <row r="407" spans="3:11" ht="15.75" thickBot="1" x14ac:dyDescent="0.3"/>
    <row r="408" spans="3:11" ht="15.75" thickBot="1" x14ac:dyDescent="0.3">
      <c r="C408" s="157" t="s">
        <v>53</v>
      </c>
      <c r="D408" s="372">
        <f>SUM(F415:F449)</f>
        <v>195950</v>
      </c>
      <c r="F408" s="70"/>
      <c r="G408" s="79"/>
      <c r="H408" s="70"/>
      <c r="I408" s="70"/>
    </row>
    <row r="409" spans="3:11" x14ac:dyDescent="0.25">
      <c r="C409" s="70"/>
      <c r="D409" s="31"/>
      <c r="E409" s="93"/>
      <c r="F409" s="93"/>
      <c r="G409" s="93"/>
      <c r="H409" s="76"/>
      <c r="I409" s="76"/>
      <c r="J409" s="76"/>
      <c r="K409" s="112"/>
    </row>
    <row r="410" spans="3:11" x14ac:dyDescent="0.25">
      <c r="C410" s="70"/>
      <c r="D410" s="31"/>
      <c r="E410" s="93"/>
      <c r="F410" s="93"/>
      <c r="G410" s="93"/>
      <c r="H410" s="76"/>
      <c r="I410" s="76"/>
      <c r="J410" s="76"/>
      <c r="K410" s="112"/>
    </row>
    <row r="411" spans="3:11" ht="15.75" x14ac:dyDescent="0.25">
      <c r="C411" s="202" t="s">
        <v>391</v>
      </c>
      <c r="D411" s="368" t="s">
        <v>1932</v>
      </c>
      <c r="E411" s="93"/>
      <c r="F411" s="93"/>
      <c r="G411" s="93"/>
      <c r="H411" s="76"/>
      <c r="I411" s="76"/>
      <c r="J411" s="76"/>
      <c r="K411" s="112"/>
    </row>
    <row r="412" spans="3:11" ht="18.75" x14ac:dyDescent="0.25">
      <c r="C412" s="210" t="str">
        <f>IFERROR(VLOOKUP(D411,'1. Desarrollo e Innov. Curricu.'!$F:$G,2,FALSE),IFERROR(VLOOKUP(D411,'2. Investigación Científica'!$F:$G,2,FALSE),IFERROR(VLOOKUP(D411,'3. Vinculación Univ. Sociedad'!$F:$G,2,FALSE),IFERROR(VLOOKUP(D411,'4. Docencia y Profesorado Univ.'!$F:$G,2,FALSE),IFERROR(VLOOKUP(D411,'5. Estudiantes y Graduados'!$F:$G,2,FALSE),IFERROR(VLOOKUP(D411,'11. Gestion Administrativa'!$F:$G,2,FALSE),IFERROR(VLOOKUP(D411,'13. Gestión Académica'!$F:$G,2,FALSE),IFERROR(VLOOKUP(D411,'9. Asegura. de la Calid. y M'!$F:$G,2,FALSE),IFERROR(VLOOKUP(D411,'6. Gestión del Conocimiento'!$F:$G,2,FALSE),IFERROR(VLOOKUP(D411,'15. Gobernabilidad y Proceso...'!$F:$G,2,FALSE),IFERROR(VLOOKUP(D411,'12. Gestión del Talento Humano'!$F:$G,2,FALSE),IFERROR(VLOOKUP(D411,'14. Internacional... de la E.S.'!$F:$G,2,FALSE),IFERROR(VLOOKUP(D411,'10. Posgrado'!$F:$G,2,FALSE),IFERROR(VLOOKUP(D411,'17. Gestión TIC'!$F:$G,2,FALSE),IFERROR(VLOOKUP(D411,'16. Desa. del Sistema Educ.Sup.'!$F:$G,2,FALSE),IFERROR(VLOOKUP(D411,'8. Cultura de Inno. Insti...'!$F:$G,2,FALSE),VLOOKUP(D411,'7. Lo Esencial de la Reforma U.'!$F:$G,2,0)))))))))))))))))</f>
        <v>Publicación  y exposición de Obras de estudiantes artistas en las manifestaciones Literarias, músical,teatral y visuales.</v>
      </c>
      <c r="D412" s="31"/>
      <c r="E412" s="93"/>
      <c r="F412" s="93"/>
      <c r="G412" s="93"/>
      <c r="H412" s="76"/>
      <c r="I412" s="76"/>
      <c r="J412" s="76"/>
      <c r="K412" s="112"/>
    </row>
    <row r="413" spans="3:11" ht="15.75" thickBot="1" x14ac:dyDescent="0.3">
      <c r="F413" s="93"/>
      <c r="G413" s="76"/>
      <c r="H413" s="76"/>
      <c r="I413" s="76"/>
    </row>
    <row r="414" spans="3:11" ht="30.75" thickBot="1" x14ac:dyDescent="0.3">
      <c r="C414" s="129" t="s">
        <v>44</v>
      </c>
      <c r="D414" s="129" t="s">
        <v>55</v>
      </c>
      <c r="E414" s="136" t="s">
        <v>57</v>
      </c>
      <c r="F414" s="135" t="s">
        <v>27</v>
      </c>
      <c r="G414" s="133" t="s">
        <v>130</v>
      </c>
      <c r="H414" s="136" t="s">
        <v>46</v>
      </c>
      <c r="I414" s="133" t="s">
        <v>131</v>
      </c>
      <c r="J414" s="133" t="s">
        <v>409</v>
      </c>
      <c r="K414" s="133" t="s">
        <v>410</v>
      </c>
    </row>
    <row r="415" spans="3:11" ht="15.75" thickBot="1" x14ac:dyDescent="0.3">
      <c r="C415" s="220" t="s">
        <v>438</v>
      </c>
      <c r="D415" s="221"/>
      <c r="E415" s="219">
        <f>HLOOKUP(C415,$AH$2:$BU$3,2,0)</f>
        <v>620</v>
      </c>
      <c r="F415" s="97">
        <f t="shared" ref="F415:F449" si="18">D415*E415</f>
        <v>0</v>
      </c>
      <c r="G415" s="161"/>
      <c r="H415" s="142"/>
      <c r="I415" s="130" t="e">
        <f>VLOOKUP(H415,Presupuesto!$B$11:$C$565,2,0)</f>
        <v>#N/A</v>
      </c>
      <c r="J415" s="218" t="s">
        <v>1359</v>
      </c>
      <c r="K415" s="98" t="s">
        <v>393</v>
      </c>
    </row>
    <row r="416" spans="3:11" x14ac:dyDescent="0.25">
      <c r="C416" s="561" t="s">
        <v>2135</v>
      </c>
      <c r="D416" s="158">
        <v>2</v>
      </c>
      <c r="E416" s="555">
        <v>2000</v>
      </c>
      <c r="F416" s="97">
        <f t="shared" si="18"/>
        <v>4000</v>
      </c>
      <c r="G416" s="161" t="s">
        <v>128</v>
      </c>
      <c r="H416" s="142" t="s">
        <v>716</v>
      </c>
      <c r="I416" s="130" t="str">
        <f>VLOOKUP(H416,Presupuesto!$B$11:$C$565,2,0)</f>
        <v>SERVICIOS DE IMPRENTA PUBLIC.Y REPRODUCCION</v>
      </c>
      <c r="J416" s="98" t="str">
        <f>$J$415</f>
        <v>Estudiantes y Graduados</v>
      </c>
      <c r="K416" s="98" t="s">
        <v>401</v>
      </c>
    </row>
    <row r="417" spans="3:11" x14ac:dyDescent="0.25">
      <c r="C417" s="567" t="s">
        <v>2128</v>
      </c>
      <c r="D417" s="568">
        <v>200</v>
      </c>
      <c r="E417" s="574">
        <v>40</v>
      </c>
      <c r="F417" s="97">
        <f t="shared" si="18"/>
        <v>8000</v>
      </c>
      <c r="G417" s="161" t="s">
        <v>128</v>
      </c>
      <c r="H417" s="142" t="s">
        <v>716</v>
      </c>
      <c r="I417" s="130" t="str">
        <f>VLOOKUP(H417,Presupuesto!$B$11:$C$565,2,0)</f>
        <v>SERVICIOS DE IMPRENTA PUBLIC.Y REPRODUCCION</v>
      </c>
      <c r="J417" s="98" t="str">
        <f t="shared" ref="J417:J449" si="19">$J$415</f>
        <v>Estudiantes y Graduados</v>
      </c>
      <c r="K417" s="98" t="s">
        <v>401</v>
      </c>
    </row>
    <row r="418" spans="3:11" x14ac:dyDescent="0.25">
      <c r="C418" s="567" t="s">
        <v>2136</v>
      </c>
      <c r="D418" s="158">
        <v>200</v>
      </c>
      <c r="E418" s="555">
        <v>400</v>
      </c>
      <c r="F418" s="97">
        <f t="shared" si="18"/>
        <v>80000</v>
      </c>
      <c r="G418" s="161" t="s">
        <v>128</v>
      </c>
      <c r="H418" s="142" t="s">
        <v>716</v>
      </c>
      <c r="I418" s="130" t="str">
        <f>VLOOKUP(H418,Presupuesto!$B$11:$C$565,2,0)</f>
        <v>SERVICIOS DE IMPRENTA PUBLIC.Y REPRODUCCION</v>
      </c>
      <c r="J418" s="98" t="str">
        <f t="shared" si="19"/>
        <v>Estudiantes y Graduados</v>
      </c>
      <c r="K418" s="98" t="s">
        <v>402</v>
      </c>
    </row>
    <row r="419" spans="3:11" x14ac:dyDescent="0.25">
      <c r="C419" s="567" t="s">
        <v>2137</v>
      </c>
      <c r="D419" s="158">
        <v>150</v>
      </c>
      <c r="E419" s="555">
        <v>100</v>
      </c>
      <c r="F419" s="97">
        <f t="shared" si="18"/>
        <v>15000</v>
      </c>
      <c r="G419" s="161" t="s">
        <v>128</v>
      </c>
      <c r="H419" s="142" t="s">
        <v>791</v>
      </c>
      <c r="I419" s="130" t="str">
        <f>VLOOKUP(H419,Presupuesto!$B$11:$C$565,2,0)</f>
        <v>ALIMENTOS B EBIDAS PARA PERSONAS</v>
      </c>
      <c r="J419" s="98" t="str">
        <f t="shared" si="19"/>
        <v>Estudiantes y Graduados</v>
      </c>
      <c r="K419" s="98" t="s">
        <v>401</v>
      </c>
    </row>
    <row r="420" spans="3:11" x14ac:dyDescent="0.25">
      <c r="C420" s="567" t="s">
        <v>2138</v>
      </c>
      <c r="D420" s="158">
        <v>10</v>
      </c>
      <c r="E420" s="555">
        <v>230</v>
      </c>
      <c r="F420" s="97">
        <f t="shared" si="18"/>
        <v>2300</v>
      </c>
      <c r="G420" s="161" t="s">
        <v>128</v>
      </c>
      <c r="H420" s="142" t="s">
        <v>820</v>
      </c>
      <c r="I420" s="130" t="str">
        <f>VLOOKUP(H420,Presupuesto!$B$11:$C$565,2,0)</f>
        <v>PRODUCTOS PAPEL Y CARTON</v>
      </c>
      <c r="J420" s="98" t="str">
        <f t="shared" si="19"/>
        <v>Estudiantes y Graduados</v>
      </c>
      <c r="K420" s="98" t="s">
        <v>401</v>
      </c>
    </row>
    <row r="421" spans="3:11" x14ac:dyDescent="0.25">
      <c r="C421" s="567" t="s">
        <v>2139</v>
      </c>
      <c r="D421" s="158">
        <v>15</v>
      </c>
      <c r="E421" s="555">
        <v>270</v>
      </c>
      <c r="F421" s="97">
        <f t="shared" si="18"/>
        <v>4050</v>
      </c>
      <c r="G421" s="161" t="s">
        <v>128</v>
      </c>
      <c r="H421" s="142" t="s">
        <v>820</v>
      </c>
      <c r="I421" s="130" t="str">
        <f>VLOOKUP(H421,Presupuesto!$B$11:$C$565,2,0)</f>
        <v>PRODUCTOS PAPEL Y CARTON</v>
      </c>
      <c r="J421" s="98" t="str">
        <f t="shared" si="19"/>
        <v>Estudiantes y Graduados</v>
      </c>
      <c r="K421" s="98" t="s">
        <v>402</v>
      </c>
    </row>
    <row r="422" spans="3:11" x14ac:dyDescent="0.25">
      <c r="C422" s="567" t="s">
        <v>2140</v>
      </c>
      <c r="D422" s="158">
        <v>100</v>
      </c>
      <c r="E422" s="555">
        <v>400</v>
      </c>
      <c r="F422" s="97">
        <f t="shared" si="18"/>
        <v>40000</v>
      </c>
      <c r="G422" s="161" t="s">
        <v>128</v>
      </c>
      <c r="H422" s="142" t="s">
        <v>716</v>
      </c>
      <c r="I422" s="130" t="str">
        <f>VLOOKUP(H422,Presupuesto!$B$11:$C$565,2,0)</f>
        <v>SERVICIOS DE IMPRENTA PUBLIC.Y REPRODUCCION</v>
      </c>
      <c r="J422" s="98" t="str">
        <f t="shared" si="19"/>
        <v>Estudiantes y Graduados</v>
      </c>
      <c r="K422" s="98" t="s">
        <v>403</v>
      </c>
    </row>
    <row r="423" spans="3:11" ht="30" x14ac:dyDescent="0.25">
      <c r="C423" s="575" t="s">
        <v>2141</v>
      </c>
      <c r="D423" s="158">
        <v>150</v>
      </c>
      <c r="E423" s="555">
        <v>100</v>
      </c>
      <c r="F423" s="97">
        <f t="shared" si="18"/>
        <v>15000</v>
      </c>
      <c r="G423" s="161" t="s">
        <v>128</v>
      </c>
      <c r="H423" s="142" t="s">
        <v>791</v>
      </c>
      <c r="I423" s="130" t="str">
        <f>VLOOKUP(H423,Presupuesto!$B$11:$C$565,2,0)</f>
        <v>ALIMENTOS B EBIDAS PARA PERSONAS</v>
      </c>
      <c r="J423" s="98" t="str">
        <f t="shared" si="19"/>
        <v>Estudiantes y Graduados</v>
      </c>
      <c r="K423" s="98" t="s">
        <v>402</v>
      </c>
    </row>
    <row r="424" spans="3:11" x14ac:dyDescent="0.25">
      <c r="C424" s="141" t="s">
        <v>2142</v>
      </c>
      <c r="D424" s="158">
        <v>3</v>
      </c>
      <c r="E424" s="555">
        <v>5000</v>
      </c>
      <c r="F424" s="97">
        <f t="shared" si="18"/>
        <v>15000</v>
      </c>
      <c r="G424" s="161" t="s">
        <v>128</v>
      </c>
      <c r="H424" s="142" t="s">
        <v>295</v>
      </c>
      <c r="I424" s="130" t="str">
        <f>VLOOKUP(H424,Presupuesto!$B$11:$C$565,2,0)</f>
        <v>PUBLICIDAD Y PROPAGANDA</v>
      </c>
      <c r="J424" s="98" t="str">
        <f t="shared" si="19"/>
        <v>Estudiantes y Graduados</v>
      </c>
      <c r="K424" s="98" t="s">
        <v>401</v>
      </c>
    </row>
    <row r="425" spans="3:11" x14ac:dyDescent="0.25">
      <c r="C425" s="141" t="s">
        <v>2143</v>
      </c>
      <c r="D425" s="158">
        <v>100</v>
      </c>
      <c r="E425" s="555">
        <v>20</v>
      </c>
      <c r="F425" s="97">
        <f t="shared" si="18"/>
        <v>2000</v>
      </c>
      <c r="G425" s="161" t="s">
        <v>128</v>
      </c>
      <c r="H425" s="142" t="s">
        <v>742</v>
      </c>
      <c r="I425" s="130" t="str">
        <f>VLOOKUP(H425,Presupuesto!$B$11:$C$565,2,0)</f>
        <v>OTROS SERVICIOS COMERCIALES Y FINANCIEROS</v>
      </c>
      <c r="J425" s="98" t="str">
        <f t="shared" si="19"/>
        <v>Estudiantes y Graduados</v>
      </c>
      <c r="K425" s="98" t="s">
        <v>400</v>
      </c>
    </row>
    <row r="426" spans="3:11" x14ac:dyDescent="0.25">
      <c r="C426" s="141" t="s">
        <v>2144</v>
      </c>
      <c r="D426" s="158">
        <v>50</v>
      </c>
      <c r="E426" s="555">
        <v>200</v>
      </c>
      <c r="F426" s="97">
        <f t="shared" si="18"/>
        <v>10000</v>
      </c>
      <c r="G426" s="161" t="s">
        <v>128</v>
      </c>
      <c r="H426" s="142" t="s">
        <v>791</v>
      </c>
      <c r="I426" s="130" t="str">
        <f>VLOOKUP(H426,Presupuesto!$B$11:$C$565,2,0)</f>
        <v>ALIMENTOS B EBIDAS PARA PERSONAS</v>
      </c>
      <c r="J426" s="98" t="str">
        <f t="shared" si="19"/>
        <v>Estudiantes y Graduados</v>
      </c>
      <c r="K426" s="98" t="s">
        <v>401</v>
      </c>
    </row>
    <row r="427" spans="3:11" ht="15.75" thickBot="1" x14ac:dyDescent="0.3">
      <c r="C427" s="147" t="s">
        <v>2145</v>
      </c>
      <c r="D427" s="159">
        <v>300</v>
      </c>
      <c r="E427" s="103">
        <v>2</v>
      </c>
      <c r="F427" s="97">
        <f t="shared" si="18"/>
        <v>600</v>
      </c>
      <c r="G427" s="161" t="s">
        <v>128</v>
      </c>
      <c r="H427" s="142" t="s">
        <v>791</v>
      </c>
      <c r="I427" s="130" t="str">
        <f>VLOOKUP(H427,Presupuesto!$B$11:$C$565,2,0)</f>
        <v>ALIMENTOS B EBIDAS PARA PERSONAS</v>
      </c>
      <c r="J427" s="98" t="str">
        <f t="shared" si="19"/>
        <v>Estudiantes y Graduados</v>
      </c>
      <c r="K427" s="98" t="s">
        <v>401</v>
      </c>
    </row>
    <row r="428" spans="3:11" x14ac:dyDescent="0.25">
      <c r="C428" s="141"/>
      <c r="D428" s="158"/>
      <c r="E428" s="123"/>
      <c r="F428" s="97">
        <f t="shared" si="18"/>
        <v>0</v>
      </c>
      <c r="G428" s="161" t="s">
        <v>128</v>
      </c>
      <c r="H428" s="142"/>
      <c r="I428" s="130" t="e">
        <f>VLOOKUP(H428,Presupuesto!$B$11:$C$565,2,0)</f>
        <v>#N/A</v>
      </c>
      <c r="J428" s="98" t="str">
        <f t="shared" si="19"/>
        <v>Estudiantes y Graduados</v>
      </c>
      <c r="K428" s="98" t="s">
        <v>411</v>
      </c>
    </row>
    <row r="429" spans="3:11" x14ac:dyDescent="0.25">
      <c r="C429" s="141"/>
      <c r="D429" s="158"/>
      <c r="E429" s="123"/>
      <c r="F429" s="97">
        <f t="shared" si="18"/>
        <v>0</v>
      </c>
      <c r="G429" s="161" t="s">
        <v>128</v>
      </c>
      <c r="H429" s="142"/>
      <c r="I429" s="130" t="e">
        <f>VLOOKUP(H429,Presupuesto!$B$11:$C$565,2,0)</f>
        <v>#N/A</v>
      </c>
      <c r="J429" s="98" t="str">
        <f t="shared" si="19"/>
        <v>Estudiantes y Graduados</v>
      </c>
      <c r="K429" s="98" t="s">
        <v>411</v>
      </c>
    </row>
    <row r="430" spans="3:11" x14ac:dyDescent="0.25">
      <c r="C430" s="141"/>
      <c r="D430" s="158"/>
      <c r="E430" s="123"/>
      <c r="F430" s="97">
        <f t="shared" si="18"/>
        <v>0</v>
      </c>
      <c r="G430" s="161" t="s">
        <v>128</v>
      </c>
      <c r="H430" s="142"/>
      <c r="I430" s="130" t="e">
        <f>VLOOKUP(H430,Presupuesto!$B$11:$C$565,2,0)</f>
        <v>#N/A</v>
      </c>
      <c r="J430" s="98" t="str">
        <f t="shared" si="19"/>
        <v>Estudiantes y Graduados</v>
      </c>
      <c r="K430" s="98" t="s">
        <v>411</v>
      </c>
    </row>
    <row r="431" spans="3:11" x14ac:dyDescent="0.25">
      <c r="C431" s="141"/>
      <c r="D431" s="158"/>
      <c r="E431" s="123"/>
      <c r="F431" s="97">
        <f t="shared" si="18"/>
        <v>0</v>
      </c>
      <c r="G431" s="161" t="s">
        <v>128</v>
      </c>
      <c r="H431" s="142"/>
      <c r="I431" s="130" t="e">
        <f>VLOOKUP(H431,Presupuesto!$B$11:$C$565,2,0)</f>
        <v>#N/A</v>
      </c>
      <c r="J431" s="98" t="str">
        <f t="shared" si="19"/>
        <v>Estudiantes y Graduados</v>
      </c>
      <c r="K431" s="98" t="s">
        <v>411</v>
      </c>
    </row>
    <row r="432" spans="3:11" x14ac:dyDescent="0.25">
      <c r="C432" s="141"/>
      <c r="D432" s="158"/>
      <c r="E432" s="123"/>
      <c r="F432" s="97">
        <f t="shared" si="18"/>
        <v>0</v>
      </c>
      <c r="G432" s="161" t="s">
        <v>128</v>
      </c>
      <c r="H432" s="142"/>
      <c r="I432" s="130" t="e">
        <f>VLOOKUP(H432,Presupuesto!$B$11:$C$565,2,0)</f>
        <v>#N/A</v>
      </c>
      <c r="J432" s="98" t="str">
        <f t="shared" si="19"/>
        <v>Estudiantes y Graduados</v>
      </c>
      <c r="K432" s="98" t="s">
        <v>411</v>
      </c>
    </row>
    <row r="433" spans="3:11" x14ac:dyDescent="0.25">
      <c r="C433" s="141"/>
      <c r="D433" s="158"/>
      <c r="E433" s="123"/>
      <c r="F433" s="97">
        <f t="shared" si="18"/>
        <v>0</v>
      </c>
      <c r="G433" s="161" t="s">
        <v>128</v>
      </c>
      <c r="H433" s="142"/>
      <c r="I433" s="130" t="e">
        <f>VLOOKUP(H433,Presupuesto!$B$11:$C$565,2,0)</f>
        <v>#N/A</v>
      </c>
      <c r="J433" s="98" t="str">
        <f t="shared" si="19"/>
        <v>Estudiantes y Graduados</v>
      </c>
      <c r="K433" s="98" t="s">
        <v>411</v>
      </c>
    </row>
    <row r="434" spans="3:11" x14ac:dyDescent="0.25">
      <c r="C434" s="141"/>
      <c r="D434" s="158"/>
      <c r="E434" s="123"/>
      <c r="F434" s="97">
        <f t="shared" si="18"/>
        <v>0</v>
      </c>
      <c r="G434" s="161" t="s">
        <v>128</v>
      </c>
      <c r="H434" s="142"/>
      <c r="I434" s="130" t="e">
        <f>VLOOKUP(H434,Presupuesto!$B$11:$C$565,2,0)</f>
        <v>#N/A</v>
      </c>
      <c r="J434" s="98" t="str">
        <f t="shared" si="19"/>
        <v>Estudiantes y Graduados</v>
      </c>
      <c r="K434" s="98" t="s">
        <v>411</v>
      </c>
    </row>
    <row r="435" spans="3:11" x14ac:dyDescent="0.25">
      <c r="C435" s="141"/>
      <c r="D435" s="158"/>
      <c r="E435" s="123"/>
      <c r="F435" s="97">
        <f t="shared" si="18"/>
        <v>0</v>
      </c>
      <c r="G435" s="161" t="s">
        <v>128</v>
      </c>
      <c r="H435" s="142"/>
      <c r="I435" s="130" t="e">
        <f>VLOOKUP(H435,Presupuesto!$B$11:$C$565,2,0)</f>
        <v>#N/A</v>
      </c>
      <c r="J435" s="98" t="str">
        <f t="shared" si="19"/>
        <v>Estudiantes y Graduados</v>
      </c>
      <c r="K435" s="98" t="s">
        <v>411</v>
      </c>
    </row>
    <row r="436" spans="3:11" x14ac:dyDescent="0.25">
      <c r="C436" s="141"/>
      <c r="D436" s="158"/>
      <c r="E436" s="123"/>
      <c r="F436" s="97">
        <f t="shared" si="18"/>
        <v>0</v>
      </c>
      <c r="G436" s="161" t="s">
        <v>128</v>
      </c>
      <c r="H436" s="142"/>
      <c r="I436" s="130" t="e">
        <f>VLOOKUP(H436,Presupuesto!$B$11:$C$565,2,0)</f>
        <v>#N/A</v>
      </c>
      <c r="J436" s="98" t="str">
        <f t="shared" si="19"/>
        <v>Estudiantes y Graduados</v>
      </c>
      <c r="K436" s="98" t="s">
        <v>411</v>
      </c>
    </row>
    <row r="437" spans="3:11" x14ac:dyDescent="0.25">
      <c r="C437" s="143"/>
      <c r="D437" s="151"/>
      <c r="E437" s="118"/>
      <c r="F437" s="97">
        <f t="shared" si="18"/>
        <v>0</v>
      </c>
      <c r="G437" s="161" t="s">
        <v>128</v>
      </c>
      <c r="H437" s="144"/>
      <c r="I437" s="130" t="e">
        <f>VLOOKUP(H437,Presupuesto!$B$11:$C$565,2,0)</f>
        <v>#N/A</v>
      </c>
      <c r="J437" s="98" t="str">
        <f t="shared" si="19"/>
        <v>Estudiantes y Graduados</v>
      </c>
      <c r="K437" s="98" t="s">
        <v>411</v>
      </c>
    </row>
    <row r="438" spans="3:11" x14ac:dyDescent="0.25">
      <c r="C438" s="143"/>
      <c r="D438" s="151"/>
      <c r="E438" s="118"/>
      <c r="F438" s="97">
        <f t="shared" si="18"/>
        <v>0</v>
      </c>
      <c r="G438" s="161" t="s">
        <v>128</v>
      </c>
      <c r="H438" s="144"/>
      <c r="I438" s="130" t="e">
        <f>VLOOKUP(H438,Presupuesto!$B$11:$C$565,2,0)</f>
        <v>#N/A</v>
      </c>
      <c r="J438" s="98" t="str">
        <f t="shared" si="19"/>
        <v>Estudiantes y Graduados</v>
      </c>
      <c r="K438" s="98" t="s">
        <v>411</v>
      </c>
    </row>
    <row r="439" spans="3:11" x14ac:dyDescent="0.25">
      <c r="C439" s="143"/>
      <c r="D439" s="151"/>
      <c r="E439" s="118"/>
      <c r="F439" s="97">
        <f t="shared" si="18"/>
        <v>0</v>
      </c>
      <c r="G439" s="161" t="s">
        <v>128</v>
      </c>
      <c r="H439" s="144"/>
      <c r="I439" s="130" t="e">
        <f>VLOOKUP(H439,Presupuesto!$B$11:$C$565,2,0)</f>
        <v>#N/A</v>
      </c>
      <c r="J439" s="98" t="str">
        <f t="shared" si="19"/>
        <v>Estudiantes y Graduados</v>
      </c>
      <c r="K439" s="98" t="s">
        <v>411</v>
      </c>
    </row>
    <row r="440" spans="3:11" x14ac:dyDescent="0.25">
      <c r="C440" s="143"/>
      <c r="D440" s="151"/>
      <c r="E440" s="118"/>
      <c r="F440" s="97">
        <f t="shared" si="18"/>
        <v>0</v>
      </c>
      <c r="G440" s="161" t="s">
        <v>128</v>
      </c>
      <c r="H440" s="144"/>
      <c r="I440" s="130" t="e">
        <f>VLOOKUP(H440,Presupuesto!$B$11:$C$565,2,0)</f>
        <v>#N/A</v>
      </c>
      <c r="J440" s="98" t="str">
        <f t="shared" si="19"/>
        <v>Estudiantes y Graduados</v>
      </c>
      <c r="K440" s="98" t="s">
        <v>411</v>
      </c>
    </row>
    <row r="441" spans="3:11" x14ac:dyDescent="0.25">
      <c r="C441" s="143"/>
      <c r="D441" s="151"/>
      <c r="E441" s="118"/>
      <c r="F441" s="97">
        <f t="shared" si="18"/>
        <v>0</v>
      </c>
      <c r="G441" s="161" t="s">
        <v>128</v>
      </c>
      <c r="H441" s="144"/>
      <c r="I441" s="130" t="e">
        <f>VLOOKUP(H441,Presupuesto!$B$11:$C$565,2,0)</f>
        <v>#N/A</v>
      </c>
      <c r="J441" s="98" t="str">
        <f t="shared" si="19"/>
        <v>Estudiantes y Graduados</v>
      </c>
      <c r="K441" s="98" t="s">
        <v>411</v>
      </c>
    </row>
    <row r="442" spans="3:11" x14ac:dyDescent="0.25">
      <c r="C442" s="143"/>
      <c r="D442" s="151"/>
      <c r="E442" s="118"/>
      <c r="F442" s="97">
        <f t="shared" si="18"/>
        <v>0</v>
      </c>
      <c r="G442" s="161" t="s">
        <v>128</v>
      </c>
      <c r="H442" s="144"/>
      <c r="I442" s="130" t="e">
        <f>VLOOKUP(H442,Presupuesto!$B$11:$C$565,2,0)</f>
        <v>#N/A</v>
      </c>
      <c r="J442" s="98" t="str">
        <f t="shared" si="19"/>
        <v>Estudiantes y Graduados</v>
      </c>
      <c r="K442" s="98" t="s">
        <v>411</v>
      </c>
    </row>
    <row r="443" spans="3:11" x14ac:dyDescent="0.25">
      <c r="C443" s="143"/>
      <c r="D443" s="151"/>
      <c r="E443" s="118"/>
      <c r="F443" s="97">
        <f t="shared" si="18"/>
        <v>0</v>
      </c>
      <c r="G443" s="161" t="s">
        <v>128</v>
      </c>
      <c r="H443" s="144"/>
      <c r="I443" s="130" t="e">
        <f>VLOOKUP(H443,Presupuesto!$B$11:$C$565,2,0)</f>
        <v>#N/A</v>
      </c>
      <c r="J443" s="98" t="str">
        <f t="shared" si="19"/>
        <v>Estudiantes y Graduados</v>
      </c>
      <c r="K443" s="98" t="s">
        <v>411</v>
      </c>
    </row>
    <row r="444" spans="3:11" x14ac:dyDescent="0.25">
      <c r="C444" s="143"/>
      <c r="D444" s="151"/>
      <c r="E444" s="118"/>
      <c r="F444" s="97">
        <f t="shared" si="18"/>
        <v>0</v>
      </c>
      <c r="G444" s="161" t="s">
        <v>128</v>
      </c>
      <c r="H444" s="144"/>
      <c r="I444" s="130" t="e">
        <f>VLOOKUP(H444,Presupuesto!$B$11:$C$565,2,0)</f>
        <v>#N/A</v>
      </c>
      <c r="J444" s="98" t="str">
        <f t="shared" si="19"/>
        <v>Estudiantes y Graduados</v>
      </c>
      <c r="K444" s="98" t="s">
        <v>411</v>
      </c>
    </row>
    <row r="445" spans="3:11" x14ac:dyDescent="0.25">
      <c r="C445" s="145"/>
      <c r="D445" s="151"/>
      <c r="E445" s="118"/>
      <c r="F445" s="97">
        <f t="shared" si="18"/>
        <v>0</v>
      </c>
      <c r="G445" s="161" t="s">
        <v>128</v>
      </c>
      <c r="H445" s="146"/>
      <c r="I445" s="130" t="e">
        <f>VLOOKUP(H445,Presupuesto!$B$11:$C$565,2,0)</f>
        <v>#N/A</v>
      </c>
      <c r="J445" s="98" t="str">
        <f t="shared" si="19"/>
        <v>Estudiantes y Graduados</v>
      </c>
      <c r="K445" s="98" t="s">
        <v>402</v>
      </c>
    </row>
    <row r="446" spans="3:11" x14ac:dyDescent="0.25">
      <c r="C446" s="145"/>
      <c r="D446" s="151"/>
      <c r="E446" s="118"/>
      <c r="F446" s="97">
        <f t="shared" si="18"/>
        <v>0</v>
      </c>
      <c r="G446" s="161" t="s">
        <v>128</v>
      </c>
      <c r="H446" s="146"/>
      <c r="I446" s="130" t="e">
        <f>VLOOKUP(H446,Presupuesto!$B$11:$C$565,2,0)</f>
        <v>#N/A</v>
      </c>
      <c r="J446" s="98" t="str">
        <f t="shared" si="19"/>
        <v>Estudiantes y Graduados</v>
      </c>
      <c r="K446" s="98" t="s">
        <v>411</v>
      </c>
    </row>
    <row r="447" spans="3:11" x14ac:dyDescent="0.25">
      <c r="C447" s="145"/>
      <c r="D447" s="151"/>
      <c r="E447" s="118"/>
      <c r="F447" s="97">
        <f t="shared" si="18"/>
        <v>0</v>
      </c>
      <c r="G447" s="161" t="s">
        <v>128</v>
      </c>
      <c r="H447" s="146"/>
      <c r="I447" s="130" t="e">
        <f>VLOOKUP(H447,Presupuesto!$B$11:$C$565,2,0)</f>
        <v>#N/A</v>
      </c>
      <c r="J447" s="98" t="str">
        <f t="shared" si="19"/>
        <v>Estudiantes y Graduados</v>
      </c>
      <c r="K447" s="98" t="s">
        <v>411</v>
      </c>
    </row>
    <row r="448" spans="3:11" x14ac:dyDescent="0.25">
      <c r="C448" s="145"/>
      <c r="D448" s="151"/>
      <c r="E448" s="118"/>
      <c r="F448" s="97">
        <f t="shared" si="18"/>
        <v>0</v>
      </c>
      <c r="G448" s="161" t="s">
        <v>128</v>
      </c>
      <c r="H448" s="146"/>
      <c r="I448" s="130" t="e">
        <f>VLOOKUP(H448,Presupuesto!$B$11:$C$565,2,0)</f>
        <v>#N/A</v>
      </c>
      <c r="J448" s="98" t="str">
        <f t="shared" si="19"/>
        <v>Estudiantes y Graduados</v>
      </c>
      <c r="K448" s="98" t="s">
        <v>411</v>
      </c>
    </row>
    <row r="449" spans="3:11" ht="15.75" thickBot="1" x14ac:dyDescent="0.3">
      <c r="C449" s="147"/>
      <c r="D449" s="159"/>
      <c r="E449" s="103"/>
      <c r="F449" s="105">
        <f t="shared" si="18"/>
        <v>0</v>
      </c>
      <c r="G449" s="161" t="s">
        <v>128</v>
      </c>
      <c r="H449" s="148"/>
      <c r="I449" s="132" t="e">
        <f>VLOOKUP(H449,Presupuesto!$B$11:$C$565,2,0)</f>
        <v>#N/A</v>
      </c>
      <c r="J449" s="106" t="str">
        <f t="shared" si="19"/>
        <v>Estudiantes y Graduados</v>
      </c>
      <c r="K449" s="124" t="s">
        <v>393</v>
      </c>
    </row>
    <row r="451" spans="3:11" ht="15.75" thickBot="1" x14ac:dyDescent="0.3">
      <c r="F451" s="90"/>
      <c r="G451" s="89"/>
      <c r="H451" s="90"/>
      <c r="I451" s="90"/>
    </row>
    <row r="452" spans="3:11" ht="15.75" thickBot="1" x14ac:dyDescent="0.3">
      <c r="C452" s="157" t="s">
        <v>53</v>
      </c>
      <c r="D452" s="372">
        <f>SUM(F459:F493)</f>
        <v>499550</v>
      </c>
      <c r="F452" s="70"/>
      <c r="G452" s="79"/>
      <c r="H452" s="70"/>
      <c r="I452" s="70"/>
    </row>
    <row r="453" spans="3:11" x14ac:dyDescent="0.25">
      <c r="C453" s="70"/>
      <c r="D453" s="31"/>
      <c r="E453" s="93"/>
      <c r="F453" s="93"/>
      <c r="G453" s="93"/>
      <c r="H453" s="76"/>
      <c r="I453" s="76"/>
      <c r="J453" s="76"/>
      <c r="K453" s="112"/>
    </row>
    <row r="454" spans="3:11" x14ac:dyDescent="0.25">
      <c r="C454" s="70"/>
      <c r="D454" s="31"/>
      <c r="E454" s="93"/>
      <c r="F454" s="93"/>
      <c r="G454" s="93"/>
      <c r="H454" s="76"/>
      <c r="I454" s="76"/>
      <c r="J454" s="76"/>
      <c r="K454" s="112"/>
    </row>
    <row r="455" spans="3:11" ht="15.75" x14ac:dyDescent="0.25">
      <c r="C455" s="202" t="s">
        <v>391</v>
      </c>
      <c r="D455" s="368" t="s">
        <v>1933</v>
      </c>
      <c r="E455" s="93"/>
      <c r="F455" s="93"/>
      <c r="G455" s="93"/>
      <c r="H455" s="76"/>
      <c r="I455" s="76"/>
      <c r="J455" s="76"/>
      <c r="K455" s="112"/>
    </row>
    <row r="456" spans="3:11" ht="18.75" x14ac:dyDescent="0.25">
      <c r="C456" s="210" t="str">
        <f>IFERROR(VLOOKUP(D455,'1. Desarrollo e Innov. Curricu.'!$F:$G,2,FALSE),IFERROR(VLOOKUP(D455,'2. Investigación Científica'!$F:$G,2,FALSE),IFERROR(VLOOKUP(D455,'3. Vinculación Univ. Sociedad'!$F:$G,2,FALSE),IFERROR(VLOOKUP(D455,'4. Docencia y Profesorado Univ.'!$F:$G,2,FALSE),IFERROR(VLOOKUP(D455,'5. Estudiantes y Graduados'!$F:$G,2,FALSE),IFERROR(VLOOKUP(D455,'11. Gestion Administrativa'!$F:$G,2,FALSE),IFERROR(VLOOKUP(D455,'13. Gestión Académica'!$F:$G,2,FALSE),IFERROR(VLOOKUP(D455,'9. Asegura. de la Calid. y M'!$F:$G,2,FALSE),IFERROR(VLOOKUP(D455,'6. Gestión del Conocimiento'!$F:$G,2,FALSE),IFERROR(VLOOKUP(D455,'15. Gobernabilidad y Proceso...'!$F:$G,2,FALSE),IFERROR(VLOOKUP(D455,'12. Gestión del Talento Humano'!$F:$G,2,FALSE),IFERROR(VLOOKUP(D455,'14. Internacional... de la E.S.'!$F:$G,2,FALSE),IFERROR(VLOOKUP(D455,'10. Posgrado'!$F:$G,2,FALSE),IFERROR(VLOOKUP(D455,'17. Gestión TIC'!$F:$G,2,FALSE),IFERROR(VLOOKUP(D455,'16. Desa. del Sistema Educ.Sup.'!$F:$G,2,FALSE),IFERROR(VLOOKUP(D455,'8. Cultura de Inno. Insti...'!$F:$G,2,FALSE),VLOOKUP(D455,'7. Lo Esencial de la Reforma U.'!$F:$G,2,0)))))))))))))))))</f>
        <v xml:space="preserve"> II Festival Cultural Universitario en el marco de la semana del estudiante en  Ciudad Universitaria  y Centros Regionales.  </v>
      </c>
      <c r="D456" s="31"/>
      <c r="E456" s="93"/>
      <c r="F456" s="93"/>
      <c r="G456" s="93"/>
      <c r="H456" s="76"/>
      <c r="I456" s="76"/>
      <c r="J456" s="76"/>
      <c r="K456" s="112"/>
    </row>
    <row r="457" spans="3:11" ht="15.75" thickBot="1" x14ac:dyDescent="0.3">
      <c r="F457" s="93"/>
      <c r="G457" s="76"/>
      <c r="H457" s="76"/>
      <c r="I457" s="76"/>
    </row>
    <row r="458" spans="3:11" ht="30.75" thickBot="1" x14ac:dyDescent="0.3">
      <c r="C458" s="129" t="s">
        <v>44</v>
      </c>
      <c r="D458" s="129" t="s">
        <v>55</v>
      </c>
      <c r="E458" s="136" t="s">
        <v>57</v>
      </c>
      <c r="F458" s="135" t="s">
        <v>27</v>
      </c>
      <c r="G458" s="133" t="s">
        <v>130</v>
      </c>
      <c r="H458" s="136" t="s">
        <v>46</v>
      </c>
      <c r="I458" s="133" t="s">
        <v>131</v>
      </c>
      <c r="J458" s="133" t="s">
        <v>409</v>
      </c>
      <c r="K458" s="133" t="s">
        <v>410</v>
      </c>
    </row>
    <row r="459" spans="3:11" ht="15.75" thickBot="1" x14ac:dyDescent="0.3">
      <c r="C459" s="220" t="s">
        <v>427</v>
      </c>
      <c r="D459" s="221">
        <v>9</v>
      </c>
      <c r="E459" s="219">
        <f>HLOOKUP(C459,$AH$2:$BU$3,2,0)</f>
        <v>2000</v>
      </c>
      <c r="F459" s="97">
        <f t="shared" ref="F459:F493" si="20">D459*E459</f>
        <v>18000</v>
      </c>
      <c r="G459" s="161" t="s">
        <v>128</v>
      </c>
      <c r="H459" s="629" t="s">
        <v>760</v>
      </c>
      <c r="I459" s="130" t="str">
        <f>VLOOKUP(H459,Presupuesto!$B$11:$C$565,2,0)</f>
        <v>VIATICOS NACIONALES</v>
      </c>
      <c r="J459" s="218" t="s">
        <v>1359</v>
      </c>
      <c r="K459" s="98" t="s">
        <v>395</v>
      </c>
    </row>
    <row r="460" spans="3:11" x14ac:dyDescent="0.25">
      <c r="C460" s="220" t="s">
        <v>431</v>
      </c>
      <c r="D460" s="221">
        <v>3</v>
      </c>
      <c r="E460" s="219">
        <f>HLOOKUP(C460,$AH$2:$BU$3,2,0)</f>
        <v>1750</v>
      </c>
      <c r="F460" s="97">
        <f t="shared" si="20"/>
        <v>5250</v>
      </c>
      <c r="G460" s="161" t="s">
        <v>128</v>
      </c>
      <c r="H460" s="629" t="s">
        <v>760</v>
      </c>
      <c r="I460" s="130" t="str">
        <f>VLOOKUP(H460,Presupuesto!$B$11:$C$565,2,0)</f>
        <v>VIATICOS NACIONALES</v>
      </c>
      <c r="J460" s="98" t="str">
        <f>$J$459</f>
        <v>Estudiantes y Graduados</v>
      </c>
      <c r="K460" s="98" t="s">
        <v>395</v>
      </c>
    </row>
    <row r="461" spans="3:11" x14ac:dyDescent="0.25">
      <c r="C461" s="567" t="s">
        <v>2146</v>
      </c>
      <c r="D461" s="158">
        <v>2</v>
      </c>
      <c r="E461" s="555">
        <v>15000</v>
      </c>
      <c r="F461" s="97">
        <f t="shared" si="20"/>
        <v>30000</v>
      </c>
      <c r="G461" s="161" t="s">
        <v>128</v>
      </c>
      <c r="H461" s="142" t="s">
        <v>660</v>
      </c>
      <c r="I461" s="130" t="str">
        <f>VLOOKUP(H461,Presupuesto!$B$11:$C$565,2,0)</f>
        <v>OTROS ALQUILERES</v>
      </c>
      <c r="J461" s="98" t="str">
        <f t="shared" ref="J461:J493" si="21">$J$459</f>
        <v>Estudiantes y Graduados</v>
      </c>
      <c r="K461" s="98" t="s">
        <v>397</v>
      </c>
    </row>
    <row r="462" spans="3:11" x14ac:dyDescent="0.25">
      <c r="C462" s="567" t="s">
        <v>2147</v>
      </c>
      <c r="D462" s="158">
        <v>2</v>
      </c>
      <c r="E462" s="555">
        <v>35000</v>
      </c>
      <c r="F462" s="97">
        <f t="shared" si="20"/>
        <v>70000</v>
      </c>
      <c r="G462" s="161" t="s">
        <v>128</v>
      </c>
      <c r="H462" s="142" t="s">
        <v>660</v>
      </c>
      <c r="I462" s="130" t="str">
        <f>VLOOKUP(H462,Presupuesto!$B$11:$C$565,2,0)</f>
        <v>OTROS ALQUILERES</v>
      </c>
      <c r="J462" s="98" t="str">
        <f t="shared" si="21"/>
        <v>Estudiantes y Graduados</v>
      </c>
      <c r="K462" s="98" t="s">
        <v>397</v>
      </c>
    </row>
    <row r="463" spans="3:11" x14ac:dyDescent="0.25">
      <c r="C463" s="567" t="s">
        <v>2148</v>
      </c>
      <c r="D463" s="576">
        <v>4000</v>
      </c>
      <c r="E463" s="555">
        <v>1</v>
      </c>
      <c r="F463" s="97">
        <f t="shared" si="20"/>
        <v>4000</v>
      </c>
      <c r="G463" s="161" t="s">
        <v>128</v>
      </c>
      <c r="H463" s="142" t="s">
        <v>791</v>
      </c>
      <c r="I463" s="130" t="str">
        <f>VLOOKUP(H463,Presupuesto!$B$11:$C$565,2,0)</f>
        <v>ALIMENTOS B EBIDAS PARA PERSONAS</v>
      </c>
      <c r="J463" s="98" t="str">
        <f t="shared" si="21"/>
        <v>Estudiantes y Graduados</v>
      </c>
      <c r="K463" s="98" t="s">
        <v>397</v>
      </c>
    </row>
    <row r="464" spans="3:11" x14ac:dyDescent="0.25">
      <c r="C464" s="567" t="s">
        <v>2093</v>
      </c>
      <c r="D464" s="158">
        <v>20</v>
      </c>
      <c r="E464" s="555">
        <v>2000</v>
      </c>
      <c r="F464" s="97">
        <f t="shared" si="20"/>
        <v>40000</v>
      </c>
      <c r="G464" s="161" t="s">
        <v>128</v>
      </c>
      <c r="H464" s="629" t="s">
        <v>293</v>
      </c>
      <c r="I464" s="130" t="str">
        <f>VLOOKUP(H464,Presupuesto!$B$11:$C$565,2,0)</f>
        <v>IMPRENTA, PUBLIC. Y REPRODUC. (25300-00)</v>
      </c>
      <c r="J464" s="98" t="str">
        <f t="shared" si="21"/>
        <v>Estudiantes y Graduados</v>
      </c>
      <c r="K464" s="98" t="s">
        <v>396</v>
      </c>
    </row>
    <row r="465" spans="3:11" x14ac:dyDescent="0.25">
      <c r="C465" s="567" t="s">
        <v>2094</v>
      </c>
      <c r="D465" s="158">
        <v>15</v>
      </c>
      <c r="E465" s="555">
        <v>950</v>
      </c>
      <c r="F465" s="97">
        <f t="shared" si="20"/>
        <v>14250</v>
      </c>
      <c r="G465" s="161" t="s">
        <v>128</v>
      </c>
      <c r="H465" s="142" t="s">
        <v>954</v>
      </c>
      <c r="I465" s="130" t="str">
        <f>VLOOKUP(H465,Presupuesto!$B$11:$C$565,2,0)</f>
        <v>OTROS RESPUESTOS Y ACCESORIOS MENORES</v>
      </c>
      <c r="J465" s="98" t="str">
        <f t="shared" si="21"/>
        <v>Estudiantes y Graduados</v>
      </c>
      <c r="K465" s="98" t="s">
        <v>395</v>
      </c>
    </row>
    <row r="466" spans="3:11" x14ac:dyDescent="0.25">
      <c r="C466" s="567" t="s">
        <v>2138</v>
      </c>
      <c r="D466" s="158">
        <v>20</v>
      </c>
      <c r="E466" s="555">
        <v>230</v>
      </c>
      <c r="F466" s="97">
        <f t="shared" si="20"/>
        <v>4600</v>
      </c>
      <c r="G466" s="161" t="s">
        <v>128</v>
      </c>
      <c r="H466" s="142" t="s">
        <v>820</v>
      </c>
      <c r="I466" s="130" t="str">
        <f>VLOOKUP(H466,Presupuesto!$B$11:$C$565,2,0)</f>
        <v>PRODUCTOS PAPEL Y CARTON</v>
      </c>
      <c r="J466" s="98" t="str">
        <f t="shared" si="21"/>
        <v>Estudiantes y Graduados</v>
      </c>
      <c r="K466" s="98" t="s">
        <v>395</v>
      </c>
    </row>
    <row r="467" spans="3:11" x14ac:dyDescent="0.25">
      <c r="C467" s="567" t="s">
        <v>2096</v>
      </c>
      <c r="D467" s="158">
        <v>10</v>
      </c>
      <c r="E467" s="555">
        <v>120</v>
      </c>
      <c r="F467" s="97">
        <f t="shared" si="20"/>
        <v>1200</v>
      </c>
      <c r="G467" s="161" t="s">
        <v>128</v>
      </c>
      <c r="H467" s="142" t="s">
        <v>820</v>
      </c>
      <c r="I467" s="130" t="str">
        <f>VLOOKUP(H467,Presupuesto!$B$11:$C$565,2,0)</f>
        <v>PRODUCTOS PAPEL Y CARTON</v>
      </c>
      <c r="J467" s="98" t="str">
        <f t="shared" si="21"/>
        <v>Estudiantes y Graduados</v>
      </c>
      <c r="K467" s="98" t="s">
        <v>395</v>
      </c>
    </row>
    <row r="468" spans="3:11" x14ac:dyDescent="0.25">
      <c r="C468" s="567" t="s">
        <v>2142</v>
      </c>
      <c r="D468" s="158">
        <v>3</v>
      </c>
      <c r="E468" s="555">
        <v>5000</v>
      </c>
      <c r="F468" s="97">
        <f t="shared" si="20"/>
        <v>15000</v>
      </c>
      <c r="G468" s="161" t="s">
        <v>128</v>
      </c>
      <c r="H468" s="142" t="s">
        <v>295</v>
      </c>
      <c r="I468" s="130" t="str">
        <f>VLOOKUP(H468,Presupuesto!$B$11:$C$565,2,0)</f>
        <v>PUBLICIDAD Y PROPAGANDA</v>
      </c>
      <c r="J468" s="98" t="str">
        <f t="shared" si="21"/>
        <v>Estudiantes y Graduados</v>
      </c>
      <c r="K468" s="98" t="s">
        <v>397</v>
      </c>
    </row>
    <row r="469" spans="3:11" x14ac:dyDescent="0.25">
      <c r="C469" s="567" t="s">
        <v>2128</v>
      </c>
      <c r="D469" s="158">
        <v>200</v>
      </c>
      <c r="E469" s="555">
        <v>40</v>
      </c>
      <c r="F469" s="97">
        <f t="shared" si="20"/>
        <v>8000</v>
      </c>
      <c r="G469" s="161" t="s">
        <v>128</v>
      </c>
      <c r="H469" s="142" t="s">
        <v>716</v>
      </c>
      <c r="I469" s="130" t="str">
        <f>VLOOKUP(H469,Presupuesto!$B$11:$C$565,2,0)</f>
        <v>SERVICIOS DE IMPRENTA PUBLIC.Y REPRODUCCION</v>
      </c>
      <c r="J469" s="98" t="str">
        <f t="shared" si="21"/>
        <v>Estudiantes y Graduados</v>
      </c>
      <c r="K469" s="98" t="s">
        <v>397</v>
      </c>
    </row>
    <row r="470" spans="3:11" x14ac:dyDescent="0.25">
      <c r="C470" s="567" t="s">
        <v>2149</v>
      </c>
      <c r="D470" s="158">
        <v>5</v>
      </c>
      <c r="E470" s="555">
        <v>5500</v>
      </c>
      <c r="F470" s="97">
        <f t="shared" si="20"/>
        <v>27500</v>
      </c>
      <c r="G470" s="161" t="s">
        <v>128</v>
      </c>
      <c r="H470" s="629" t="s">
        <v>293</v>
      </c>
      <c r="I470" s="130" t="str">
        <f>VLOOKUP(H470,Presupuesto!$B$11:$C$565,2,0)</f>
        <v>IMPRENTA, PUBLIC. Y REPRODUC. (25300-00)</v>
      </c>
      <c r="J470" s="98" t="str">
        <f t="shared" si="21"/>
        <v>Estudiantes y Graduados</v>
      </c>
      <c r="K470" s="98" t="s">
        <v>396</v>
      </c>
    </row>
    <row r="471" spans="3:11" x14ac:dyDescent="0.25">
      <c r="C471" s="567" t="s">
        <v>2150</v>
      </c>
      <c r="D471" s="158">
        <v>350</v>
      </c>
      <c r="E471" s="555">
        <v>100</v>
      </c>
      <c r="F471" s="97">
        <f t="shared" si="20"/>
        <v>35000</v>
      </c>
      <c r="G471" s="161" t="s">
        <v>128</v>
      </c>
      <c r="H471" s="142" t="s">
        <v>791</v>
      </c>
      <c r="I471" s="130" t="str">
        <f>VLOOKUP(H471,Presupuesto!$B$11:$C$565,2,0)</f>
        <v>ALIMENTOS B EBIDAS PARA PERSONAS</v>
      </c>
      <c r="J471" s="98" t="str">
        <f t="shared" si="21"/>
        <v>Estudiantes y Graduados</v>
      </c>
      <c r="K471" s="98" t="s">
        <v>397</v>
      </c>
    </row>
    <row r="472" spans="3:11" x14ac:dyDescent="0.25">
      <c r="C472" s="567" t="s">
        <v>2151</v>
      </c>
      <c r="D472" s="158">
        <v>1</v>
      </c>
      <c r="E472" s="555">
        <v>1200</v>
      </c>
      <c r="F472" s="97">
        <f t="shared" si="20"/>
        <v>1200</v>
      </c>
      <c r="G472" s="161" t="s">
        <v>128</v>
      </c>
      <c r="H472" s="142" t="s">
        <v>791</v>
      </c>
      <c r="I472" s="130" t="str">
        <f>VLOOKUP(H472,Presupuesto!$B$11:$C$565,2,0)</f>
        <v>ALIMENTOS B EBIDAS PARA PERSONAS</v>
      </c>
      <c r="J472" s="98" t="str">
        <f t="shared" si="21"/>
        <v>Estudiantes y Graduados</v>
      </c>
      <c r="K472" s="98" t="s">
        <v>397</v>
      </c>
    </row>
    <row r="473" spans="3:11" x14ac:dyDescent="0.25">
      <c r="C473" s="567" t="s">
        <v>2152</v>
      </c>
      <c r="D473" s="158">
        <v>100</v>
      </c>
      <c r="E473" s="555">
        <v>17</v>
      </c>
      <c r="F473" s="97">
        <f t="shared" si="20"/>
        <v>1700</v>
      </c>
      <c r="G473" s="161" t="s">
        <v>128</v>
      </c>
      <c r="H473" s="142" t="s">
        <v>791</v>
      </c>
      <c r="I473" s="130" t="str">
        <f>VLOOKUP(H473,Presupuesto!$B$11:$C$565,2,0)</f>
        <v>ALIMENTOS B EBIDAS PARA PERSONAS</v>
      </c>
      <c r="J473" s="98" t="str">
        <f t="shared" si="21"/>
        <v>Estudiantes y Graduados</v>
      </c>
      <c r="K473" s="98" t="s">
        <v>396</v>
      </c>
    </row>
    <row r="474" spans="3:11" x14ac:dyDescent="0.25">
      <c r="C474" s="567" t="s">
        <v>2153</v>
      </c>
      <c r="D474" s="576">
        <v>150</v>
      </c>
      <c r="E474" s="555">
        <v>100</v>
      </c>
      <c r="F474" s="97">
        <f t="shared" si="20"/>
        <v>15000</v>
      </c>
      <c r="G474" s="161" t="s">
        <v>128</v>
      </c>
      <c r="H474" s="142" t="s">
        <v>791</v>
      </c>
      <c r="I474" s="130" t="str">
        <f>VLOOKUP(H474,Presupuesto!$B$11:$C$565,2,0)</f>
        <v>ALIMENTOS B EBIDAS PARA PERSONAS</v>
      </c>
      <c r="J474" s="98" t="str">
        <f t="shared" si="21"/>
        <v>Estudiantes y Graduados</v>
      </c>
      <c r="K474" s="98" t="s">
        <v>397</v>
      </c>
    </row>
    <row r="475" spans="3:11" x14ac:dyDescent="0.25">
      <c r="C475" s="567" t="s">
        <v>2154</v>
      </c>
      <c r="D475" s="158">
        <v>150</v>
      </c>
      <c r="E475" s="555">
        <v>100</v>
      </c>
      <c r="F475" s="97">
        <f t="shared" si="20"/>
        <v>15000</v>
      </c>
      <c r="G475" s="161" t="s">
        <v>128</v>
      </c>
      <c r="H475" s="142" t="s">
        <v>791</v>
      </c>
      <c r="I475" s="130" t="str">
        <f>VLOOKUP(H475,Presupuesto!$B$11:$C$565,2,0)</f>
        <v>ALIMENTOS B EBIDAS PARA PERSONAS</v>
      </c>
      <c r="J475" s="98" t="str">
        <f t="shared" si="21"/>
        <v>Estudiantes y Graduados</v>
      </c>
      <c r="K475" s="98" t="s">
        <v>397</v>
      </c>
    </row>
    <row r="476" spans="3:11" x14ac:dyDescent="0.25">
      <c r="C476" s="567" t="s">
        <v>2155</v>
      </c>
      <c r="D476" s="158">
        <v>150</v>
      </c>
      <c r="E476" s="555">
        <v>100</v>
      </c>
      <c r="F476" s="97">
        <f t="shared" si="20"/>
        <v>15000</v>
      </c>
      <c r="G476" s="161" t="s">
        <v>128</v>
      </c>
      <c r="H476" s="142" t="s">
        <v>791</v>
      </c>
      <c r="I476" s="130" t="str">
        <f>VLOOKUP(H476,Presupuesto!$B$11:$C$565,2,0)</f>
        <v>ALIMENTOS B EBIDAS PARA PERSONAS</v>
      </c>
      <c r="J476" s="98" t="str">
        <f t="shared" si="21"/>
        <v>Estudiantes y Graduados</v>
      </c>
      <c r="K476" s="98" t="s">
        <v>397</v>
      </c>
    </row>
    <row r="477" spans="3:11" x14ac:dyDescent="0.25">
      <c r="C477" s="567" t="s">
        <v>2156</v>
      </c>
      <c r="D477" s="158">
        <v>150</v>
      </c>
      <c r="E477" s="555">
        <v>100</v>
      </c>
      <c r="F477" s="97">
        <f t="shared" si="20"/>
        <v>15000</v>
      </c>
      <c r="G477" s="161" t="s">
        <v>128</v>
      </c>
      <c r="H477" s="142" t="s">
        <v>791</v>
      </c>
      <c r="I477" s="130" t="str">
        <f>VLOOKUP(H477,Presupuesto!$B$11:$C$565,2,0)</f>
        <v>ALIMENTOS B EBIDAS PARA PERSONAS</v>
      </c>
      <c r="J477" s="98" t="str">
        <f t="shared" si="21"/>
        <v>Estudiantes y Graduados</v>
      </c>
      <c r="K477" s="98" t="s">
        <v>397</v>
      </c>
    </row>
    <row r="478" spans="3:11" x14ac:dyDescent="0.25">
      <c r="C478" s="567" t="s">
        <v>2157</v>
      </c>
      <c r="D478" s="158">
        <v>150</v>
      </c>
      <c r="E478" s="555">
        <v>100</v>
      </c>
      <c r="F478" s="97">
        <f t="shared" si="20"/>
        <v>15000</v>
      </c>
      <c r="G478" s="161" t="s">
        <v>128</v>
      </c>
      <c r="H478" s="142" t="s">
        <v>791</v>
      </c>
      <c r="I478" s="130" t="str">
        <f>VLOOKUP(H478,Presupuesto!$B$11:$C$565,2,0)</f>
        <v>ALIMENTOS B EBIDAS PARA PERSONAS</v>
      </c>
      <c r="J478" s="98" t="str">
        <f t="shared" si="21"/>
        <v>Estudiantes y Graduados</v>
      </c>
      <c r="K478" s="98" t="s">
        <v>397</v>
      </c>
    </row>
    <row r="479" spans="3:11" x14ac:dyDescent="0.25">
      <c r="C479" s="577" t="s">
        <v>2158</v>
      </c>
      <c r="D479" s="151">
        <v>500</v>
      </c>
      <c r="E479" s="558">
        <v>80</v>
      </c>
      <c r="F479" s="97">
        <f t="shared" si="20"/>
        <v>40000</v>
      </c>
      <c r="G479" s="161" t="s">
        <v>128</v>
      </c>
      <c r="H479" s="144" t="s">
        <v>313</v>
      </c>
      <c r="I479" s="130" t="str">
        <f>VLOOKUP(H479,Presupuesto!$B$11:$C$565,2,0)</f>
        <v>ACABADOS Y TEXTILES</v>
      </c>
      <c r="J479" s="98" t="str">
        <f t="shared" si="21"/>
        <v>Estudiantes y Graduados</v>
      </c>
      <c r="K479" s="98" t="s">
        <v>396</v>
      </c>
    </row>
    <row r="480" spans="3:11" x14ac:dyDescent="0.25">
      <c r="C480" s="577" t="s">
        <v>2159</v>
      </c>
      <c r="D480" s="151">
        <v>1000</v>
      </c>
      <c r="E480" s="558">
        <v>100</v>
      </c>
      <c r="F480" s="97">
        <f t="shared" si="20"/>
        <v>100000</v>
      </c>
      <c r="G480" s="161" t="s">
        <v>128</v>
      </c>
      <c r="H480" s="142" t="s">
        <v>791</v>
      </c>
      <c r="I480" s="130" t="str">
        <f>VLOOKUP(H480,Presupuesto!$B$11:$C$565,2,0)</f>
        <v>ALIMENTOS B EBIDAS PARA PERSONAS</v>
      </c>
      <c r="J480" s="98" t="str">
        <f t="shared" si="21"/>
        <v>Estudiantes y Graduados</v>
      </c>
      <c r="K480" s="98" t="s">
        <v>397</v>
      </c>
    </row>
    <row r="481" spans="3:11" x14ac:dyDescent="0.25">
      <c r="C481" s="567" t="s">
        <v>2160</v>
      </c>
      <c r="D481" s="151">
        <v>1000</v>
      </c>
      <c r="E481" s="558">
        <v>4.5</v>
      </c>
      <c r="F481" s="97">
        <f t="shared" si="20"/>
        <v>4500</v>
      </c>
      <c r="G481" s="161" t="s">
        <v>128</v>
      </c>
      <c r="H481" s="628" t="s">
        <v>293</v>
      </c>
      <c r="I481" s="130" t="str">
        <f>VLOOKUP(H481,Presupuesto!$B$11:$C$565,2,0)</f>
        <v>IMPRENTA, PUBLIC. Y REPRODUC. (25300-00)</v>
      </c>
      <c r="J481" s="98" t="str">
        <f t="shared" si="21"/>
        <v>Estudiantes y Graduados</v>
      </c>
      <c r="K481" s="98" t="s">
        <v>396</v>
      </c>
    </row>
    <row r="482" spans="3:11" ht="30.75" thickBot="1" x14ac:dyDescent="0.3">
      <c r="C482" s="578" t="s">
        <v>2161</v>
      </c>
      <c r="D482" s="556">
        <v>30</v>
      </c>
      <c r="E482" s="103">
        <v>145</v>
      </c>
      <c r="F482" s="97">
        <f t="shared" si="20"/>
        <v>4350</v>
      </c>
      <c r="G482" s="161" t="s">
        <v>128</v>
      </c>
      <c r="H482" s="628" t="s">
        <v>293</v>
      </c>
      <c r="I482" s="130" t="str">
        <f>VLOOKUP(H482,Presupuesto!$B$11:$C$565,2,0)</f>
        <v>IMPRENTA, PUBLIC. Y REPRODUC. (25300-00)</v>
      </c>
      <c r="J482" s="98" t="str">
        <f t="shared" si="21"/>
        <v>Estudiantes y Graduados</v>
      </c>
      <c r="K482" s="98" t="s">
        <v>397</v>
      </c>
    </row>
    <row r="483" spans="3:11" x14ac:dyDescent="0.25">
      <c r="C483" s="143"/>
      <c r="D483" s="151"/>
      <c r="E483" s="118"/>
      <c r="F483" s="97">
        <f t="shared" si="20"/>
        <v>0</v>
      </c>
      <c r="G483" s="161" t="s">
        <v>128</v>
      </c>
      <c r="H483" s="144"/>
      <c r="I483" s="130" t="e">
        <f>VLOOKUP(H483,Presupuesto!$B$11:$C$565,2,0)</f>
        <v>#N/A</v>
      </c>
      <c r="J483" s="98" t="str">
        <f t="shared" si="21"/>
        <v>Estudiantes y Graduados</v>
      </c>
      <c r="K483" s="98" t="s">
        <v>411</v>
      </c>
    </row>
    <row r="484" spans="3:11" x14ac:dyDescent="0.25">
      <c r="C484" s="143"/>
      <c r="D484" s="151"/>
      <c r="E484" s="118"/>
      <c r="F484" s="97">
        <f t="shared" si="20"/>
        <v>0</v>
      </c>
      <c r="G484" s="161" t="s">
        <v>128</v>
      </c>
      <c r="H484" s="144"/>
      <c r="I484" s="130" t="e">
        <f>VLOOKUP(H484,Presupuesto!$B$11:$C$565,2,0)</f>
        <v>#N/A</v>
      </c>
      <c r="J484" s="98" t="str">
        <f t="shared" si="21"/>
        <v>Estudiantes y Graduados</v>
      </c>
      <c r="K484" s="98" t="s">
        <v>411</v>
      </c>
    </row>
    <row r="485" spans="3:11" x14ac:dyDescent="0.25">
      <c r="C485" s="143"/>
      <c r="D485" s="151"/>
      <c r="E485" s="118"/>
      <c r="F485" s="97">
        <f t="shared" si="20"/>
        <v>0</v>
      </c>
      <c r="G485" s="161" t="s">
        <v>128</v>
      </c>
      <c r="H485" s="144"/>
      <c r="I485" s="130" t="e">
        <f>VLOOKUP(H485,Presupuesto!$B$11:$C$565,2,0)</f>
        <v>#N/A</v>
      </c>
      <c r="J485" s="98" t="str">
        <f t="shared" si="21"/>
        <v>Estudiantes y Graduados</v>
      </c>
      <c r="K485" s="98" t="s">
        <v>411</v>
      </c>
    </row>
    <row r="486" spans="3:11" x14ac:dyDescent="0.25">
      <c r="C486" s="143"/>
      <c r="D486" s="151"/>
      <c r="E486" s="118"/>
      <c r="F486" s="97">
        <f t="shared" si="20"/>
        <v>0</v>
      </c>
      <c r="G486" s="161" t="s">
        <v>128</v>
      </c>
      <c r="H486" s="144"/>
      <c r="I486" s="130" t="e">
        <f>VLOOKUP(H486,Presupuesto!$B$11:$C$565,2,0)</f>
        <v>#N/A</v>
      </c>
      <c r="J486" s="98" t="str">
        <f t="shared" si="21"/>
        <v>Estudiantes y Graduados</v>
      </c>
      <c r="K486" s="98" t="s">
        <v>411</v>
      </c>
    </row>
    <row r="487" spans="3:11" x14ac:dyDescent="0.25">
      <c r="C487" s="143"/>
      <c r="D487" s="151"/>
      <c r="E487" s="118"/>
      <c r="F487" s="97">
        <f t="shared" si="20"/>
        <v>0</v>
      </c>
      <c r="G487" s="161" t="s">
        <v>128</v>
      </c>
      <c r="H487" s="144"/>
      <c r="I487" s="130" t="e">
        <f>VLOOKUP(H487,Presupuesto!$B$11:$C$565,2,0)</f>
        <v>#N/A</v>
      </c>
      <c r="J487" s="98" t="str">
        <f t="shared" si="21"/>
        <v>Estudiantes y Graduados</v>
      </c>
      <c r="K487" s="98" t="s">
        <v>411</v>
      </c>
    </row>
    <row r="488" spans="3:11" x14ac:dyDescent="0.25">
      <c r="C488" s="143"/>
      <c r="D488" s="151"/>
      <c r="E488" s="118"/>
      <c r="F488" s="97">
        <f t="shared" si="20"/>
        <v>0</v>
      </c>
      <c r="G488" s="161" t="s">
        <v>128</v>
      </c>
      <c r="H488" s="144"/>
      <c r="I488" s="130" t="e">
        <f>VLOOKUP(H488,Presupuesto!$B$11:$C$565,2,0)</f>
        <v>#N/A</v>
      </c>
      <c r="J488" s="98" t="str">
        <f t="shared" si="21"/>
        <v>Estudiantes y Graduados</v>
      </c>
      <c r="K488" s="98" t="s">
        <v>411</v>
      </c>
    </row>
    <row r="489" spans="3:11" x14ac:dyDescent="0.25">
      <c r="C489" s="145"/>
      <c r="D489" s="151"/>
      <c r="E489" s="118"/>
      <c r="F489" s="97">
        <f t="shared" si="20"/>
        <v>0</v>
      </c>
      <c r="G489" s="161" t="s">
        <v>128</v>
      </c>
      <c r="H489" s="146"/>
      <c r="I489" s="130" t="e">
        <f>VLOOKUP(H489,Presupuesto!$B$11:$C$565,2,0)</f>
        <v>#N/A</v>
      </c>
      <c r="J489" s="98" t="str">
        <f t="shared" si="21"/>
        <v>Estudiantes y Graduados</v>
      </c>
      <c r="K489" s="98" t="s">
        <v>402</v>
      </c>
    </row>
    <row r="490" spans="3:11" x14ac:dyDescent="0.25">
      <c r="C490" s="145"/>
      <c r="D490" s="151"/>
      <c r="E490" s="118"/>
      <c r="F490" s="97">
        <f t="shared" si="20"/>
        <v>0</v>
      </c>
      <c r="G490" s="161" t="s">
        <v>128</v>
      </c>
      <c r="H490" s="146"/>
      <c r="I490" s="130" t="e">
        <f>VLOOKUP(H490,Presupuesto!$B$11:$C$565,2,0)</f>
        <v>#N/A</v>
      </c>
      <c r="J490" s="98" t="str">
        <f t="shared" si="21"/>
        <v>Estudiantes y Graduados</v>
      </c>
      <c r="K490" s="98" t="s">
        <v>411</v>
      </c>
    </row>
    <row r="491" spans="3:11" x14ac:dyDescent="0.25">
      <c r="C491" s="145"/>
      <c r="D491" s="151"/>
      <c r="E491" s="118"/>
      <c r="F491" s="97">
        <f t="shared" si="20"/>
        <v>0</v>
      </c>
      <c r="G491" s="161" t="s">
        <v>128</v>
      </c>
      <c r="H491" s="146"/>
      <c r="I491" s="130" t="e">
        <f>VLOOKUP(H491,Presupuesto!$B$11:$C$565,2,0)</f>
        <v>#N/A</v>
      </c>
      <c r="J491" s="98" t="str">
        <f t="shared" si="21"/>
        <v>Estudiantes y Graduados</v>
      </c>
      <c r="K491" s="98" t="s">
        <v>411</v>
      </c>
    </row>
    <row r="492" spans="3:11" x14ac:dyDescent="0.25">
      <c r="C492" s="145"/>
      <c r="D492" s="151"/>
      <c r="E492" s="118"/>
      <c r="F492" s="97">
        <f t="shared" si="20"/>
        <v>0</v>
      </c>
      <c r="G492" s="161" t="s">
        <v>128</v>
      </c>
      <c r="H492" s="146"/>
      <c r="I492" s="130" t="e">
        <f>VLOOKUP(H492,Presupuesto!$B$11:$C$565,2,0)</f>
        <v>#N/A</v>
      </c>
      <c r="J492" s="98" t="str">
        <f t="shared" si="21"/>
        <v>Estudiantes y Graduados</v>
      </c>
      <c r="K492" s="98" t="s">
        <v>411</v>
      </c>
    </row>
    <row r="493" spans="3:11" ht="15.75" thickBot="1" x14ac:dyDescent="0.3">
      <c r="C493" s="147"/>
      <c r="D493" s="159"/>
      <c r="E493" s="103"/>
      <c r="F493" s="105">
        <f t="shared" si="20"/>
        <v>0</v>
      </c>
      <c r="G493" s="161" t="s">
        <v>128</v>
      </c>
      <c r="H493" s="148"/>
      <c r="I493" s="132" t="e">
        <f>VLOOKUP(H493,Presupuesto!$B$11:$C$565,2,0)</f>
        <v>#N/A</v>
      </c>
      <c r="J493" s="106" t="str">
        <f t="shared" si="21"/>
        <v>Estudiantes y Graduados</v>
      </c>
      <c r="K493" s="124" t="s">
        <v>393</v>
      </c>
    </row>
    <row r="495" spans="3:11" ht="15.75" thickBot="1" x14ac:dyDescent="0.3"/>
    <row r="496" spans="3:11" ht="15.75" thickBot="1" x14ac:dyDescent="0.3">
      <c r="C496" s="157" t="s">
        <v>53</v>
      </c>
      <c r="D496" s="372">
        <f>SUM(F503:F537)</f>
        <v>199729</v>
      </c>
      <c r="F496" s="70"/>
      <c r="G496" s="79"/>
      <c r="H496" s="70"/>
      <c r="I496" s="70"/>
    </row>
    <row r="497" spans="3:11" x14ac:dyDescent="0.25">
      <c r="C497" s="70"/>
      <c r="D497" s="31"/>
      <c r="E497" s="93"/>
      <c r="F497" s="93"/>
      <c r="G497" s="93"/>
      <c r="H497" s="76"/>
      <c r="I497" s="76"/>
      <c r="J497" s="76"/>
      <c r="K497" s="112"/>
    </row>
    <row r="498" spans="3:11" x14ac:dyDescent="0.25">
      <c r="C498" s="70"/>
      <c r="D498" s="31"/>
      <c r="E498" s="93"/>
      <c r="F498" s="93"/>
      <c r="G498" s="93"/>
      <c r="H498" s="76"/>
      <c r="I498" s="76"/>
      <c r="J498" s="76"/>
      <c r="K498" s="112"/>
    </row>
    <row r="499" spans="3:11" ht="15.75" x14ac:dyDescent="0.25">
      <c r="C499" s="202" t="s">
        <v>391</v>
      </c>
      <c r="D499" s="368" t="s">
        <v>1935</v>
      </c>
      <c r="E499" s="93"/>
      <c r="F499" s="93"/>
      <c r="G499" s="93"/>
      <c r="H499" s="76"/>
      <c r="I499" s="76"/>
      <c r="J499" s="76"/>
      <c r="K499" s="112"/>
    </row>
    <row r="500" spans="3:11" ht="18.75" x14ac:dyDescent="0.25">
      <c r="C500" s="210" t="str">
        <f>IFERROR(VLOOKUP(D499,'1. Desarrollo e Innov. Curricu.'!$F:$G,2,FALSE),IFERROR(VLOOKUP(D499,'2. Investigación Científica'!$F:$G,2,FALSE),IFERROR(VLOOKUP(D499,'3. Vinculación Univ. Sociedad'!$F:$G,2,FALSE),IFERROR(VLOOKUP(D499,'4. Docencia y Profesorado Univ.'!$F:$G,2,FALSE),IFERROR(VLOOKUP(D499,'5. Estudiantes y Graduados'!$F:$G,2,FALSE),IFERROR(VLOOKUP(D499,'11. Gestion Administrativa'!$F:$G,2,FALSE),IFERROR(VLOOKUP(D499,'13. Gestión Académica'!$F:$G,2,FALSE),IFERROR(VLOOKUP(D499,'9. Asegura. de la Calid. y M'!$F:$G,2,FALSE),IFERROR(VLOOKUP(D499,'6. Gestión del Conocimiento'!$F:$G,2,FALSE),IFERROR(VLOOKUP(D499,'15. Gobernabilidad y Proceso...'!$F:$G,2,FALSE),IFERROR(VLOOKUP(D499,'12. Gestión del Talento Humano'!$F:$G,2,FALSE),IFERROR(VLOOKUP(D499,'14. Internacional... de la E.S.'!$F:$G,2,FALSE),IFERROR(VLOOKUP(D499,'10. Posgrado'!$F:$G,2,FALSE),IFERROR(VLOOKUP(D499,'17. Gestión TIC'!$F:$G,2,FALSE),IFERROR(VLOOKUP(D499,'16. Desa. del Sistema Educ.Sup.'!$F:$G,2,FALSE),IFERROR(VLOOKUP(D499,'8. Cultura de Inno. Insti...'!$F:$G,2,FALSE),VLOOKUP(D499,'7. Lo Esencial de la Reforma U.'!$F:$G,2,0)))))))))))))))))</f>
        <v>Proyección y rescate de la identidad de los hondureños mediante el desarrollo de componentes académico y cultural. (identidad, pertenencia, inclusión)</v>
      </c>
      <c r="D500" s="31"/>
      <c r="E500" s="93"/>
      <c r="F500" s="93"/>
      <c r="G500" s="93"/>
      <c r="H500" s="76"/>
      <c r="I500" s="76"/>
      <c r="J500" s="76"/>
      <c r="K500" s="112"/>
    </row>
    <row r="501" spans="3:11" ht="15.75" thickBot="1" x14ac:dyDescent="0.3">
      <c r="F501" s="93"/>
      <c r="G501" s="76"/>
      <c r="H501" s="76"/>
      <c r="I501" s="76"/>
    </row>
    <row r="502" spans="3:11" ht="30.75" thickBot="1" x14ac:dyDescent="0.3">
      <c r="C502" s="129" t="s">
        <v>44</v>
      </c>
      <c r="D502" s="129" t="s">
        <v>55</v>
      </c>
      <c r="E502" s="136" t="s">
        <v>57</v>
      </c>
      <c r="F502" s="135" t="s">
        <v>27</v>
      </c>
      <c r="G502" s="133" t="s">
        <v>130</v>
      </c>
      <c r="H502" s="136" t="s">
        <v>46</v>
      </c>
      <c r="I502" s="133" t="s">
        <v>131</v>
      </c>
      <c r="J502" s="133" t="s">
        <v>409</v>
      </c>
      <c r="K502" s="133" t="s">
        <v>410</v>
      </c>
    </row>
    <row r="503" spans="3:11" x14ac:dyDescent="0.25">
      <c r="C503" s="220" t="s">
        <v>438</v>
      </c>
      <c r="D503" s="221"/>
      <c r="E503" s="219">
        <f>HLOOKUP(C503,$AH$2:$BU$3,2,0)</f>
        <v>620</v>
      </c>
      <c r="F503" s="97">
        <f t="shared" ref="F503:F537" si="22">D503*E503</f>
        <v>0</v>
      </c>
      <c r="G503" s="161"/>
      <c r="H503" s="142"/>
      <c r="I503" s="130" t="e">
        <f>VLOOKUP(H503,Presupuesto!$B$11:$C$565,2,0)</f>
        <v>#N/A</v>
      </c>
      <c r="J503" s="218" t="s">
        <v>1359</v>
      </c>
      <c r="K503" s="98" t="s">
        <v>393</v>
      </c>
    </row>
    <row r="504" spans="3:11" x14ac:dyDescent="0.25">
      <c r="C504" s="567" t="s">
        <v>2148</v>
      </c>
      <c r="D504" s="158">
        <v>500</v>
      </c>
      <c r="E504" s="555">
        <v>1</v>
      </c>
      <c r="F504" s="97">
        <f t="shared" si="22"/>
        <v>500</v>
      </c>
      <c r="G504" s="161" t="s">
        <v>128</v>
      </c>
      <c r="H504" s="142" t="s">
        <v>791</v>
      </c>
      <c r="I504" s="130" t="str">
        <f>VLOOKUP(H504,Presupuesto!$B$11:$C$565,2,0)</f>
        <v>ALIMENTOS B EBIDAS PARA PERSONAS</v>
      </c>
      <c r="J504" s="98" t="str">
        <f>$J$503</f>
        <v>Estudiantes y Graduados</v>
      </c>
      <c r="K504" s="98" t="s">
        <v>398</v>
      </c>
    </row>
    <row r="505" spans="3:11" x14ac:dyDescent="0.25">
      <c r="C505" s="567" t="s">
        <v>2093</v>
      </c>
      <c r="D505" s="158">
        <v>8</v>
      </c>
      <c r="E505" s="555">
        <v>2000</v>
      </c>
      <c r="F505" s="97">
        <f t="shared" si="22"/>
        <v>16000</v>
      </c>
      <c r="G505" s="161" t="s">
        <v>128</v>
      </c>
      <c r="H505" s="629" t="s">
        <v>293</v>
      </c>
      <c r="I505" s="130" t="str">
        <f>VLOOKUP(H505,Presupuesto!$B$11:$C$565,2,0)</f>
        <v>IMPRENTA, PUBLIC. Y REPRODUC. (25300-00)</v>
      </c>
      <c r="J505" s="98" t="str">
        <f t="shared" ref="J505:J537" si="23">$J$503</f>
        <v>Estudiantes y Graduados</v>
      </c>
      <c r="K505" s="98" t="s">
        <v>398</v>
      </c>
    </row>
    <row r="506" spans="3:11" x14ac:dyDescent="0.25">
      <c r="C506" s="567" t="s">
        <v>2094</v>
      </c>
      <c r="D506" s="158">
        <v>7</v>
      </c>
      <c r="E506" s="555">
        <v>965</v>
      </c>
      <c r="F506" s="97">
        <f t="shared" si="22"/>
        <v>6755</v>
      </c>
      <c r="G506" s="161" t="s">
        <v>128</v>
      </c>
      <c r="H506" s="142" t="s">
        <v>954</v>
      </c>
      <c r="I506" s="130" t="str">
        <f>VLOOKUP(H506,Presupuesto!$B$11:$C$565,2,0)</f>
        <v>OTROS RESPUESTOS Y ACCESORIOS MENORES</v>
      </c>
      <c r="J506" s="98" t="str">
        <f t="shared" si="23"/>
        <v>Estudiantes y Graduados</v>
      </c>
      <c r="K506" s="98" t="s">
        <v>397</v>
      </c>
    </row>
    <row r="507" spans="3:11" x14ac:dyDescent="0.25">
      <c r="C507" s="567" t="s">
        <v>2138</v>
      </c>
      <c r="D507" s="158">
        <v>5</v>
      </c>
      <c r="E507" s="555">
        <v>230</v>
      </c>
      <c r="F507" s="97">
        <f t="shared" si="22"/>
        <v>1150</v>
      </c>
      <c r="G507" s="161" t="s">
        <v>128</v>
      </c>
      <c r="H507" s="142" t="s">
        <v>820</v>
      </c>
      <c r="I507" s="130" t="str">
        <f>VLOOKUP(H507,Presupuesto!$B$11:$C$565,2,0)</f>
        <v>PRODUCTOS PAPEL Y CARTON</v>
      </c>
      <c r="J507" s="98" t="str">
        <f t="shared" si="23"/>
        <v>Estudiantes y Graduados</v>
      </c>
      <c r="K507" s="98" t="s">
        <v>397</v>
      </c>
    </row>
    <row r="508" spans="3:11" x14ac:dyDescent="0.25">
      <c r="C508" s="567" t="s">
        <v>2096</v>
      </c>
      <c r="D508" s="158">
        <v>5</v>
      </c>
      <c r="E508" s="555">
        <v>120</v>
      </c>
      <c r="F508" s="97">
        <f t="shared" si="22"/>
        <v>600</v>
      </c>
      <c r="G508" s="161" t="s">
        <v>128</v>
      </c>
      <c r="H508" s="142" t="s">
        <v>820</v>
      </c>
      <c r="I508" s="130" t="str">
        <f>VLOOKUP(H508,Presupuesto!$B$11:$C$565,2,0)</f>
        <v>PRODUCTOS PAPEL Y CARTON</v>
      </c>
      <c r="J508" s="98" t="str">
        <f t="shared" si="23"/>
        <v>Estudiantes y Graduados</v>
      </c>
      <c r="K508" s="98" t="s">
        <v>397</v>
      </c>
    </row>
    <row r="509" spans="3:11" x14ac:dyDescent="0.25">
      <c r="C509" s="567" t="s">
        <v>2142</v>
      </c>
      <c r="D509" s="158">
        <v>1</v>
      </c>
      <c r="E509" s="555">
        <v>5000</v>
      </c>
      <c r="F509" s="97">
        <f t="shared" si="22"/>
        <v>5000</v>
      </c>
      <c r="G509" s="161" t="s">
        <v>128</v>
      </c>
      <c r="H509" s="629" t="s">
        <v>293</v>
      </c>
      <c r="I509" s="130" t="str">
        <f>VLOOKUP(H509,Presupuesto!$B$11:$C$565,2,0)</f>
        <v>IMPRENTA, PUBLIC. Y REPRODUC. (25300-00)</v>
      </c>
      <c r="J509" s="98" t="str">
        <f t="shared" si="23"/>
        <v>Estudiantes y Graduados</v>
      </c>
      <c r="K509" s="98" t="s">
        <v>398</v>
      </c>
    </row>
    <row r="510" spans="3:11" x14ac:dyDescent="0.25">
      <c r="C510" s="567" t="s">
        <v>2128</v>
      </c>
      <c r="D510" s="158">
        <v>150</v>
      </c>
      <c r="E510" s="555">
        <v>40</v>
      </c>
      <c r="F510" s="97">
        <f t="shared" si="22"/>
        <v>6000</v>
      </c>
      <c r="G510" s="161" t="s">
        <v>128</v>
      </c>
      <c r="H510" s="629" t="s">
        <v>293</v>
      </c>
      <c r="I510" s="130" t="str">
        <f>VLOOKUP(H510,Presupuesto!$B$11:$C$565,2,0)</f>
        <v>IMPRENTA, PUBLIC. Y REPRODUC. (25300-00)</v>
      </c>
      <c r="J510" s="98" t="str">
        <f t="shared" si="23"/>
        <v>Estudiantes y Graduados</v>
      </c>
      <c r="K510" s="98" t="s">
        <v>397</v>
      </c>
    </row>
    <row r="511" spans="3:11" x14ac:dyDescent="0.25">
      <c r="C511" s="567" t="s">
        <v>2149</v>
      </c>
      <c r="D511" s="158">
        <v>8</v>
      </c>
      <c r="E511" s="555">
        <v>5500</v>
      </c>
      <c r="F511" s="97">
        <f t="shared" si="22"/>
        <v>44000</v>
      </c>
      <c r="G511" s="161" t="s">
        <v>128</v>
      </c>
      <c r="H511" s="629" t="s">
        <v>293</v>
      </c>
      <c r="I511" s="130" t="str">
        <f>VLOOKUP(H511,Presupuesto!$B$11:$C$565,2,0)</f>
        <v>IMPRENTA, PUBLIC. Y REPRODUC. (25300-00)</v>
      </c>
      <c r="J511" s="98" t="str">
        <f t="shared" si="23"/>
        <v>Estudiantes y Graduados</v>
      </c>
      <c r="K511" s="98" t="s">
        <v>397</v>
      </c>
    </row>
    <row r="512" spans="3:11" x14ac:dyDescent="0.25">
      <c r="C512" s="567" t="s">
        <v>2162</v>
      </c>
      <c r="D512" s="158">
        <v>150</v>
      </c>
      <c r="E512" s="555">
        <v>100</v>
      </c>
      <c r="F512" s="97">
        <f t="shared" si="22"/>
        <v>15000</v>
      </c>
      <c r="G512" s="161" t="s">
        <v>128</v>
      </c>
      <c r="H512" s="142" t="s">
        <v>791</v>
      </c>
      <c r="I512" s="130" t="str">
        <f>VLOOKUP(H512,Presupuesto!$B$11:$C$565,2,0)</f>
        <v>ALIMENTOS B EBIDAS PARA PERSONAS</v>
      </c>
      <c r="J512" s="98" t="str">
        <f t="shared" si="23"/>
        <v>Estudiantes y Graduados</v>
      </c>
      <c r="K512" s="98" t="s">
        <v>398</v>
      </c>
    </row>
    <row r="513" spans="3:11" x14ac:dyDescent="0.25">
      <c r="C513" s="567" t="s">
        <v>2151</v>
      </c>
      <c r="D513" s="158">
        <v>1</v>
      </c>
      <c r="E513" s="555">
        <v>1200</v>
      </c>
      <c r="F513" s="97">
        <f t="shared" si="22"/>
        <v>1200</v>
      </c>
      <c r="G513" s="161" t="s">
        <v>128</v>
      </c>
      <c r="H513" s="142" t="s">
        <v>779</v>
      </c>
      <c r="I513" s="130" t="str">
        <f>VLOOKUP(H513,Presupuesto!$B$11:$C$565,2,0)</f>
        <v>SERVICIOS CEREMONIAL Y PROTOCOLO</v>
      </c>
      <c r="J513" s="98" t="str">
        <f t="shared" si="23"/>
        <v>Estudiantes y Graduados</v>
      </c>
      <c r="K513" s="98" t="s">
        <v>398</v>
      </c>
    </row>
    <row r="514" spans="3:11" x14ac:dyDescent="0.25">
      <c r="C514" s="567" t="s">
        <v>2152</v>
      </c>
      <c r="D514" s="158">
        <v>20</v>
      </c>
      <c r="E514" s="555">
        <v>17</v>
      </c>
      <c r="F514" s="97">
        <f t="shared" si="22"/>
        <v>340</v>
      </c>
      <c r="G514" s="161" t="s">
        <v>128</v>
      </c>
      <c r="H514" s="142" t="s">
        <v>791</v>
      </c>
      <c r="I514" s="130" t="str">
        <f>VLOOKUP(H514,Presupuesto!$B$11:$C$565,2,0)</f>
        <v>ALIMENTOS B EBIDAS PARA PERSONAS</v>
      </c>
      <c r="J514" s="98" t="str">
        <f t="shared" si="23"/>
        <v>Estudiantes y Graduados</v>
      </c>
      <c r="K514" s="98" t="s">
        <v>398</v>
      </c>
    </row>
    <row r="515" spans="3:11" x14ac:dyDescent="0.25">
      <c r="C515" s="567" t="s">
        <v>2163</v>
      </c>
      <c r="D515" s="158">
        <v>100</v>
      </c>
      <c r="E515" s="555">
        <v>120</v>
      </c>
      <c r="F515" s="97">
        <f t="shared" si="22"/>
        <v>12000</v>
      </c>
      <c r="G515" s="161" t="s">
        <v>128</v>
      </c>
      <c r="H515" s="142" t="s">
        <v>791</v>
      </c>
      <c r="I515" s="130" t="str">
        <f>VLOOKUP(H515,Presupuesto!$B$11:$C$565,2,0)</f>
        <v>ALIMENTOS B EBIDAS PARA PERSONAS</v>
      </c>
      <c r="J515" s="98" t="str">
        <f t="shared" si="23"/>
        <v>Estudiantes y Graduados</v>
      </c>
      <c r="K515" s="98" t="s">
        <v>398</v>
      </c>
    </row>
    <row r="516" spans="3:11" ht="30" x14ac:dyDescent="0.25">
      <c r="C516" s="575" t="s">
        <v>2164</v>
      </c>
      <c r="D516" s="158">
        <v>100</v>
      </c>
      <c r="E516" s="555">
        <v>200</v>
      </c>
      <c r="F516" s="97">
        <f t="shared" si="22"/>
        <v>20000</v>
      </c>
      <c r="G516" s="161" t="s">
        <v>128</v>
      </c>
      <c r="H516" s="142" t="s">
        <v>820</v>
      </c>
      <c r="I516" s="130" t="str">
        <f>VLOOKUP(H516,Presupuesto!$B$11:$C$565,2,0)</f>
        <v>PRODUCTOS PAPEL Y CARTON</v>
      </c>
      <c r="J516" s="98" t="str">
        <f t="shared" si="23"/>
        <v>Estudiantes y Graduados</v>
      </c>
      <c r="K516" s="98" t="s">
        <v>397</v>
      </c>
    </row>
    <row r="517" spans="3:11" x14ac:dyDescent="0.25">
      <c r="C517" s="567" t="s">
        <v>2165</v>
      </c>
      <c r="D517" s="158">
        <v>5</v>
      </c>
      <c r="E517" s="555">
        <v>2500</v>
      </c>
      <c r="F517" s="97">
        <f t="shared" si="22"/>
        <v>12500</v>
      </c>
      <c r="G517" s="161" t="s">
        <v>128</v>
      </c>
      <c r="H517" s="142" t="s">
        <v>660</v>
      </c>
      <c r="I517" s="130" t="str">
        <f>VLOOKUP(H517,Presupuesto!$B$11:$C$565,2,0)</f>
        <v>OTROS ALQUILERES</v>
      </c>
      <c r="J517" s="98" t="str">
        <f t="shared" si="23"/>
        <v>Estudiantes y Graduados</v>
      </c>
      <c r="K517" s="98" t="s">
        <v>398</v>
      </c>
    </row>
    <row r="518" spans="3:11" x14ac:dyDescent="0.25">
      <c r="C518" s="567" t="s">
        <v>2166</v>
      </c>
      <c r="D518" s="158">
        <v>1</v>
      </c>
      <c r="E518" s="555">
        <v>5000</v>
      </c>
      <c r="F518" s="97">
        <f t="shared" si="22"/>
        <v>5000</v>
      </c>
      <c r="G518" s="161" t="s">
        <v>128</v>
      </c>
      <c r="H518" s="142" t="s">
        <v>820</v>
      </c>
      <c r="I518" s="130" t="str">
        <f>VLOOKUP(H518,Presupuesto!$B$11:$C$565,2,0)</f>
        <v>PRODUCTOS PAPEL Y CARTON</v>
      </c>
      <c r="J518" s="98" t="str">
        <f t="shared" si="23"/>
        <v>Estudiantes y Graduados</v>
      </c>
      <c r="K518" s="98" t="s">
        <v>397</v>
      </c>
    </row>
    <row r="519" spans="3:11" x14ac:dyDescent="0.25">
      <c r="C519" s="567" t="s">
        <v>2167</v>
      </c>
      <c r="D519" s="158">
        <v>10</v>
      </c>
      <c r="E519" s="555">
        <v>100</v>
      </c>
      <c r="F519" s="97">
        <f t="shared" si="22"/>
        <v>1000</v>
      </c>
      <c r="G519" s="161" t="s">
        <v>128</v>
      </c>
      <c r="H519" s="142" t="s">
        <v>820</v>
      </c>
      <c r="I519" s="130" t="str">
        <f>VLOOKUP(H519,Presupuesto!$B$11:$C$565,2,0)</f>
        <v>PRODUCTOS PAPEL Y CARTON</v>
      </c>
      <c r="J519" s="98" t="str">
        <f t="shared" si="23"/>
        <v>Estudiantes y Graduados</v>
      </c>
      <c r="K519" s="98" t="s">
        <v>397</v>
      </c>
    </row>
    <row r="520" spans="3:11" x14ac:dyDescent="0.25">
      <c r="C520" s="143" t="s">
        <v>2111</v>
      </c>
      <c r="D520" s="151">
        <v>20</v>
      </c>
      <c r="E520" s="558">
        <v>580</v>
      </c>
      <c r="F520" s="97">
        <f t="shared" si="22"/>
        <v>11600</v>
      </c>
      <c r="G520" s="161" t="s">
        <v>128</v>
      </c>
      <c r="H520" s="142" t="s">
        <v>820</v>
      </c>
      <c r="I520" s="130" t="str">
        <f>VLOOKUP(H520,Presupuesto!$B$11:$C$565,2,0)</f>
        <v>PRODUCTOS PAPEL Y CARTON</v>
      </c>
      <c r="J520" s="98" t="str">
        <f t="shared" si="23"/>
        <v>Estudiantes y Graduados</v>
      </c>
      <c r="K520" s="98" t="s">
        <v>397</v>
      </c>
    </row>
    <row r="521" spans="3:11" x14ac:dyDescent="0.25">
      <c r="C521" s="143" t="s">
        <v>2113</v>
      </c>
      <c r="D521" s="158">
        <v>2</v>
      </c>
      <c r="E521" s="555">
        <v>792</v>
      </c>
      <c r="F521" s="97">
        <f t="shared" si="22"/>
        <v>1584</v>
      </c>
      <c r="G521" s="161" t="s">
        <v>128</v>
      </c>
      <c r="H521" s="142" t="s">
        <v>820</v>
      </c>
      <c r="I521" s="130" t="str">
        <f>VLOOKUP(H521,Presupuesto!$B$11:$C$565,2,0)</f>
        <v>PRODUCTOS PAPEL Y CARTON</v>
      </c>
      <c r="J521" s="98" t="str">
        <f t="shared" si="23"/>
        <v>Estudiantes y Graduados</v>
      </c>
      <c r="K521" s="98" t="s">
        <v>397</v>
      </c>
    </row>
    <row r="522" spans="3:11" x14ac:dyDescent="0.25">
      <c r="C522" s="141" t="s">
        <v>2168</v>
      </c>
      <c r="D522" s="158">
        <v>6</v>
      </c>
      <c r="E522" s="555">
        <v>550</v>
      </c>
      <c r="F522" s="97">
        <f t="shared" si="22"/>
        <v>3300</v>
      </c>
      <c r="G522" s="161" t="s">
        <v>128</v>
      </c>
      <c r="H522" s="142" t="s">
        <v>820</v>
      </c>
      <c r="I522" s="130" t="str">
        <f>VLOOKUP(H522,Presupuesto!$B$11:$C$565,2,0)</f>
        <v>PRODUCTOS PAPEL Y CARTON</v>
      </c>
      <c r="J522" s="98" t="str">
        <f t="shared" si="23"/>
        <v>Estudiantes y Graduados</v>
      </c>
      <c r="K522" s="98" t="s">
        <v>397</v>
      </c>
    </row>
    <row r="523" spans="3:11" x14ac:dyDescent="0.25">
      <c r="C523" s="141" t="s">
        <v>2169</v>
      </c>
      <c r="D523" s="158">
        <v>5</v>
      </c>
      <c r="E523" s="555">
        <v>100</v>
      </c>
      <c r="F523" s="97">
        <f t="shared" si="22"/>
        <v>500</v>
      </c>
      <c r="G523" s="161" t="s">
        <v>128</v>
      </c>
      <c r="H523" s="142" t="s">
        <v>941</v>
      </c>
      <c r="I523" s="130" t="str">
        <f>VLOOKUP(H523,Presupuesto!$B$11:$C$565,2,0)</f>
        <v>UTILES DE ESCRITORIO, OFICINA Y ENSE¥ANZA</v>
      </c>
      <c r="J523" s="98" t="str">
        <f t="shared" si="23"/>
        <v>Estudiantes y Graduados</v>
      </c>
      <c r="K523" s="98" t="s">
        <v>397</v>
      </c>
    </row>
    <row r="524" spans="3:11" x14ac:dyDescent="0.25">
      <c r="C524" s="567" t="s">
        <v>2170</v>
      </c>
      <c r="D524" s="158">
        <v>10</v>
      </c>
      <c r="E524" s="555">
        <v>150</v>
      </c>
      <c r="F524" s="97">
        <f t="shared" si="22"/>
        <v>1500</v>
      </c>
      <c r="G524" s="161" t="s">
        <v>128</v>
      </c>
      <c r="H524" s="142" t="s">
        <v>867</v>
      </c>
      <c r="I524" s="130" t="str">
        <f>VLOOKUP(H524,Presupuesto!$B$11:$C$565,2,0)</f>
        <v>TINTES, PINTURAS Y COLORANTES</v>
      </c>
      <c r="J524" s="98" t="str">
        <f t="shared" si="23"/>
        <v>Estudiantes y Graduados</v>
      </c>
      <c r="K524" s="98" t="s">
        <v>397</v>
      </c>
    </row>
    <row r="525" spans="3:11" x14ac:dyDescent="0.25">
      <c r="C525" s="567" t="s">
        <v>2171</v>
      </c>
      <c r="D525" s="158">
        <v>10</v>
      </c>
      <c r="E525" s="555">
        <v>150</v>
      </c>
      <c r="F525" s="97">
        <f t="shared" si="22"/>
        <v>1500</v>
      </c>
      <c r="G525" s="161" t="s">
        <v>128</v>
      </c>
      <c r="H525" s="142" t="s">
        <v>867</v>
      </c>
      <c r="I525" s="130" t="str">
        <f>VLOOKUP(H525,Presupuesto!$B$11:$C$565,2,0)</f>
        <v>TINTES, PINTURAS Y COLORANTES</v>
      </c>
      <c r="J525" s="98" t="str">
        <f t="shared" si="23"/>
        <v>Estudiantes y Graduados</v>
      </c>
      <c r="K525" s="98" t="s">
        <v>397</v>
      </c>
    </row>
    <row r="526" spans="3:11" x14ac:dyDescent="0.25">
      <c r="C526" s="567" t="s">
        <v>2172</v>
      </c>
      <c r="D526" s="158">
        <v>10</v>
      </c>
      <c r="E526" s="555">
        <v>150</v>
      </c>
      <c r="F526" s="97">
        <f t="shared" si="22"/>
        <v>1500</v>
      </c>
      <c r="G526" s="161" t="s">
        <v>128</v>
      </c>
      <c r="H526" s="142" t="s">
        <v>867</v>
      </c>
      <c r="I526" s="130" t="str">
        <f>VLOOKUP(H526,Presupuesto!$B$11:$C$565,2,0)</f>
        <v>TINTES, PINTURAS Y COLORANTES</v>
      </c>
      <c r="J526" s="98" t="str">
        <f t="shared" si="23"/>
        <v>Estudiantes y Graduados</v>
      </c>
      <c r="K526" s="98" t="s">
        <v>397</v>
      </c>
    </row>
    <row r="527" spans="3:11" x14ac:dyDescent="0.25">
      <c r="C527" s="567" t="s">
        <v>2173</v>
      </c>
      <c r="D527" s="158">
        <v>10</v>
      </c>
      <c r="E527" s="555">
        <v>150</v>
      </c>
      <c r="F527" s="97">
        <f t="shared" si="22"/>
        <v>1500</v>
      </c>
      <c r="G527" s="161" t="s">
        <v>128</v>
      </c>
      <c r="H527" s="142" t="s">
        <v>867</v>
      </c>
      <c r="I527" s="130" t="str">
        <f>VLOOKUP(H527,Presupuesto!$B$11:$C$565,2,0)</f>
        <v>TINTES, PINTURAS Y COLORANTES</v>
      </c>
      <c r="J527" s="98" t="str">
        <f t="shared" si="23"/>
        <v>Estudiantes y Graduados</v>
      </c>
      <c r="K527" s="98" t="s">
        <v>397</v>
      </c>
    </row>
    <row r="528" spans="3:11" x14ac:dyDescent="0.25">
      <c r="C528" s="567" t="s">
        <v>2174</v>
      </c>
      <c r="D528" s="158">
        <v>10</v>
      </c>
      <c r="E528" s="555">
        <v>150</v>
      </c>
      <c r="F528" s="97">
        <f t="shared" si="22"/>
        <v>1500</v>
      </c>
      <c r="G528" s="161" t="s">
        <v>128</v>
      </c>
      <c r="H528" s="142" t="s">
        <v>867</v>
      </c>
      <c r="I528" s="130" t="str">
        <f>VLOOKUP(H528,Presupuesto!$B$11:$C$565,2,0)</f>
        <v>TINTES, PINTURAS Y COLORANTES</v>
      </c>
      <c r="J528" s="98" t="str">
        <f t="shared" si="23"/>
        <v>Estudiantes y Graduados</v>
      </c>
      <c r="K528" s="98" t="s">
        <v>397</v>
      </c>
    </row>
    <row r="529" spans="3:11" x14ac:dyDescent="0.25">
      <c r="C529" s="567" t="s">
        <v>2175</v>
      </c>
      <c r="D529" s="158">
        <v>10</v>
      </c>
      <c r="E529" s="555">
        <v>150</v>
      </c>
      <c r="F529" s="97">
        <f t="shared" si="22"/>
        <v>1500</v>
      </c>
      <c r="G529" s="161" t="s">
        <v>128</v>
      </c>
      <c r="H529" s="142" t="s">
        <v>867</v>
      </c>
      <c r="I529" s="130" t="str">
        <f>VLOOKUP(H529,Presupuesto!$B$11:$C$565,2,0)</f>
        <v>TINTES, PINTURAS Y COLORANTES</v>
      </c>
      <c r="J529" s="98" t="str">
        <f t="shared" si="23"/>
        <v>Estudiantes y Graduados</v>
      </c>
      <c r="K529" s="98" t="s">
        <v>397</v>
      </c>
    </row>
    <row r="530" spans="3:11" x14ac:dyDescent="0.25">
      <c r="C530" s="567" t="s">
        <v>2176</v>
      </c>
      <c r="D530" s="158">
        <v>100</v>
      </c>
      <c r="E530" s="555">
        <v>9</v>
      </c>
      <c r="F530" s="97">
        <f t="shared" si="22"/>
        <v>900</v>
      </c>
      <c r="G530" s="161" t="s">
        <v>128</v>
      </c>
      <c r="H530" s="142" t="s">
        <v>820</v>
      </c>
      <c r="I530" s="130" t="str">
        <f>VLOOKUP(H530,Presupuesto!$B$11:$C$565,2,0)</f>
        <v>PRODUCTOS PAPEL Y CARTON</v>
      </c>
      <c r="J530" s="98" t="str">
        <f t="shared" si="23"/>
        <v>Estudiantes y Graduados</v>
      </c>
      <c r="K530" s="98" t="s">
        <v>397</v>
      </c>
    </row>
    <row r="531" spans="3:11" x14ac:dyDescent="0.25">
      <c r="C531" s="567" t="s">
        <v>2177</v>
      </c>
      <c r="D531" s="158">
        <v>5</v>
      </c>
      <c r="E531" s="555">
        <v>150</v>
      </c>
      <c r="F531" s="97">
        <f t="shared" si="22"/>
        <v>750</v>
      </c>
      <c r="G531" s="161" t="s">
        <v>128</v>
      </c>
      <c r="H531" s="142" t="s">
        <v>820</v>
      </c>
      <c r="I531" s="130" t="str">
        <f>VLOOKUP(H531,Presupuesto!$B$11:$C$565,2,0)</f>
        <v>PRODUCTOS PAPEL Y CARTON</v>
      </c>
      <c r="J531" s="98" t="str">
        <f t="shared" si="23"/>
        <v>Estudiantes y Graduados</v>
      </c>
      <c r="K531" s="98" t="s">
        <v>397</v>
      </c>
    </row>
    <row r="532" spans="3:11" x14ac:dyDescent="0.25">
      <c r="C532" s="567" t="s">
        <v>2178</v>
      </c>
      <c r="D532" s="158">
        <v>10</v>
      </c>
      <c r="E532" s="555">
        <v>105</v>
      </c>
      <c r="F532" s="97">
        <f t="shared" si="22"/>
        <v>1050</v>
      </c>
      <c r="G532" s="161" t="s">
        <v>128</v>
      </c>
      <c r="H532" s="142" t="s">
        <v>820</v>
      </c>
      <c r="I532" s="130" t="str">
        <f>VLOOKUP(H532,Presupuesto!$B$11:$C$565,2,0)</f>
        <v>PRODUCTOS PAPEL Y CARTON</v>
      </c>
      <c r="J532" s="98" t="str">
        <f t="shared" si="23"/>
        <v>Estudiantes y Graduados</v>
      </c>
      <c r="K532" s="98" t="s">
        <v>397</v>
      </c>
    </row>
    <row r="533" spans="3:11" ht="15.75" thickBot="1" x14ac:dyDescent="0.3">
      <c r="C533" s="579" t="s">
        <v>2158</v>
      </c>
      <c r="D533" s="556">
        <v>300</v>
      </c>
      <c r="E533" s="557">
        <v>80</v>
      </c>
      <c r="F533" s="97">
        <f t="shared" si="22"/>
        <v>24000</v>
      </c>
      <c r="G533" s="161" t="s">
        <v>128</v>
      </c>
      <c r="H533" s="144" t="s">
        <v>313</v>
      </c>
      <c r="I533" s="130" t="str">
        <f>VLOOKUP(H533,Presupuesto!$B$11:$C$565,2,0)</f>
        <v>ACABADOS Y TEXTILES</v>
      </c>
      <c r="J533" s="98" t="str">
        <f t="shared" si="23"/>
        <v>Estudiantes y Graduados</v>
      </c>
      <c r="K533" s="98" t="s">
        <v>397</v>
      </c>
    </row>
    <row r="534" spans="3:11" x14ac:dyDescent="0.25">
      <c r="C534" s="145"/>
      <c r="D534" s="151"/>
      <c r="E534" s="118"/>
      <c r="F534" s="97">
        <f t="shared" si="22"/>
        <v>0</v>
      </c>
      <c r="G534" s="161" t="s">
        <v>128</v>
      </c>
      <c r="H534" s="146"/>
      <c r="I534" s="130" t="e">
        <f>VLOOKUP(H534,Presupuesto!$B$11:$C$565,2,0)</f>
        <v>#N/A</v>
      </c>
      <c r="J534" s="98" t="str">
        <f t="shared" si="23"/>
        <v>Estudiantes y Graduados</v>
      </c>
      <c r="K534" s="98" t="s">
        <v>411</v>
      </c>
    </row>
    <row r="535" spans="3:11" x14ac:dyDescent="0.25">
      <c r="C535" s="145"/>
      <c r="D535" s="151"/>
      <c r="E535" s="118"/>
      <c r="F535" s="97">
        <f t="shared" si="22"/>
        <v>0</v>
      </c>
      <c r="G535" s="161" t="s">
        <v>128</v>
      </c>
      <c r="H535" s="146"/>
      <c r="I535" s="130" t="e">
        <f>VLOOKUP(H535,Presupuesto!$B$11:$C$565,2,0)</f>
        <v>#N/A</v>
      </c>
      <c r="J535" s="98" t="str">
        <f t="shared" si="23"/>
        <v>Estudiantes y Graduados</v>
      </c>
      <c r="K535" s="98" t="s">
        <v>411</v>
      </c>
    </row>
    <row r="536" spans="3:11" x14ac:dyDescent="0.25">
      <c r="C536" s="145"/>
      <c r="D536" s="151"/>
      <c r="E536" s="118"/>
      <c r="F536" s="97">
        <f t="shared" si="22"/>
        <v>0</v>
      </c>
      <c r="G536" s="161" t="s">
        <v>128</v>
      </c>
      <c r="H536" s="146"/>
      <c r="I536" s="130" t="e">
        <f>VLOOKUP(H536,Presupuesto!$B$11:$C$565,2,0)</f>
        <v>#N/A</v>
      </c>
      <c r="J536" s="98" t="str">
        <f t="shared" si="23"/>
        <v>Estudiantes y Graduados</v>
      </c>
      <c r="K536" s="98" t="s">
        <v>411</v>
      </c>
    </row>
    <row r="537" spans="3:11" ht="15.75" thickBot="1" x14ac:dyDescent="0.3">
      <c r="C537" s="147"/>
      <c r="D537" s="159"/>
      <c r="E537" s="103"/>
      <c r="F537" s="105">
        <f t="shared" si="22"/>
        <v>0</v>
      </c>
      <c r="G537" s="161" t="s">
        <v>128</v>
      </c>
      <c r="H537" s="148"/>
      <c r="I537" s="132" t="e">
        <f>VLOOKUP(H537,Presupuesto!$B$11:$C$565,2,0)</f>
        <v>#N/A</v>
      </c>
      <c r="J537" s="106" t="str">
        <f t="shared" si="23"/>
        <v>Estudiantes y Graduados</v>
      </c>
      <c r="K537" s="124" t="s">
        <v>393</v>
      </c>
    </row>
    <row r="539" spans="3:11" ht="15.75" thickBot="1" x14ac:dyDescent="0.3">
      <c r="F539" s="90"/>
      <c r="G539" s="89"/>
      <c r="H539" s="90"/>
      <c r="I539" s="90"/>
    </row>
    <row r="540" spans="3:11" ht="15.75" thickBot="1" x14ac:dyDescent="0.3">
      <c r="C540" s="157" t="s">
        <v>53</v>
      </c>
      <c r="D540" s="372">
        <f>SUM(F547:F581)</f>
        <v>271952</v>
      </c>
      <c r="F540" s="70"/>
      <c r="G540" s="79"/>
      <c r="H540" s="70"/>
      <c r="I540" s="70"/>
    </row>
    <row r="541" spans="3:11" x14ac:dyDescent="0.25">
      <c r="C541" s="70"/>
      <c r="D541" s="31"/>
      <c r="E541" s="93"/>
      <c r="F541" s="93"/>
      <c r="G541" s="93"/>
      <c r="H541" s="76"/>
      <c r="I541" s="76"/>
      <c r="J541" s="76"/>
      <c r="K541" s="112"/>
    </row>
    <row r="542" spans="3:11" x14ac:dyDescent="0.25">
      <c r="C542" s="70"/>
      <c r="D542" s="31"/>
      <c r="E542" s="93"/>
      <c r="F542" s="93"/>
      <c r="G542" s="93"/>
      <c r="H542" s="76"/>
      <c r="I542" s="76"/>
      <c r="J542" s="76"/>
      <c r="K542" s="112"/>
    </row>
    <row r="543" spans="3:11" ht="15.75" x14ac:dyDescent="0.25">
      <c r="C543" s="202" t="s">
        <v>391</v>
      </c>
      <c r="D543" s="368" t="s">
        <v>1936</v>
      </c>
      <c r="E543" s="93"/>
      <c r="F543" s="93"/>
      <c r="G543" s="93"/>
      <c r="H543" s="76"/>
      <c r="I543" s="76"/>
      <c r="J543" s="76"/>
      <c r="K543" s="112"/>
    </row>
    <row r="544" spans="3:11" ht="18.75" x14ac:dyDescent="0.25">
      <c r="C544" s="210" t="str">
        <f>IFERROR(VLOOKUP(D543,'1. Desarrollo e Innov. Curricu.'!$F:$G,2,FALSE),IFERROR(VLOOKUP(D543,'2. Investigación Científica'!$F:$G,2,FALSE),IFERROR(VLOOKUP(D543,'3. Vinculación Univ. Sociedad'!$F:$G,2,FALSE),IFERROR(VLOOKUP(D543,'4. Docencia y Profesorado Univ.'!$F:$G,2,FALSE),IFERROR(VLOOKUP(D543,'5. Estudiantes y Graduados'!$F:$G,2,FALSE),IFERROR(VLOOKUP(D543,'11. Gestion Administrativa'!$F:$G,2,FALSE),IFERROR(VLOOKUP(D543,'13. Gestión Académica'!$F:$G,2,FALSE),IFERROR(VLOOKUP(D543,'9. Asegura. de la Calid. y M'!$F:$G,2,FALSE),IFERROR(VLOOKUP(D543,'6. Gestión del Conocimiento'!$F:$G,2,FALSE),IFERROR(VLOOKUP(D543,'15. Gobernabilidad y Proceso...'!$F:$G,2,FALSE),IFERROR(VLOOKUP(D543,'12. Gestión del Talento Humano'!$F:$G,2,FALSE),IFERROR(VLOOKUP(D543,'14. Internacional... de la E.S.'!$F:$G,2,FALSE),IFERROR(VLOOKUP(D543,'10. Posgrado'!$F:$G,2,FALSE),IFERROR(VLOOKUP(D543,'17. Gestión TIC'!$F:$G,2,FALSE),IFERROR(VLOOKUP(D543,'16. Desa. del Sistema Educ.Sup.'!$F:$G,2,FALSE),IFERROR(VLOOKUP(D543,'8. Cultura de Inno. Insti...'!$F:$G,2,FALSE),VLOOKUP(D543,'7. Lo Esencial de la Reforma U.'!$F:$G,2,0)))))))))))))))))</f>
        <v>Celebración de la Autonomia Universitaria</v>
      </c>
      <c r="D544" s="31"/>
      <c r="E544" s="93"/>
      <c r="F544" s="93"/>
      <c r="G544" s="93"/>
      <c r="H544" s="76"/>
      <c r="I544" s="76"/>
      <c r="J544" s="76"/>
      <c r="K544" s="112"/>
    </row>
    <row r="545" spans="3:11" ht="15.75" thickBot="1" x14ac:dyDescent="0.3">
      <c r="F545" s="93"/>
      <c r="G545" s="76"/>
      <c r="H545" s="76"/>
      <c r="I545" s="76"/>
    </row>
    <row r="546" spans="3:11" ht="30.75" thickBot="1" x14ac:dyDescent="0.3">
      <c r="C546" s="129" t="s">
        <v>44</v>
      </c>
      <c r="D546" s="129" t="s">
        <v>55</v>
      </c>
      <c r="E546" s="136" t="s">
        <v>57</v>
      </c>
      <c r="F546" s="135" t="s">
        <v>27</v>
      </c>
      <c r="G546" s="133" t="s">
        <v>130</v>
      </c>
      <c r="H546" s="136" t="s">
        <v>46</v>
      </c>
      <c r="I546" s="133" t="s">
        <v>131</v>
      </c>
      <c r="J546" s="133" t="s">
        <v>409</v>
      </c>
      <c r="K546" s="133" t="s">
        <v>410</v>
      </c>
    </row>
    <row r="547" spans="3:11" x14ac:dyDescent="0.25">
      <c r="C547" s="220" t="s">
        <v>438</v>
      </c>
      <c r="D547" s="221"/>
      <c r="E547" s="219">
        <f>HLOOKUP(C547,$AH$2:$BU$3,2,0)</f>
        <v>620</v>
      </c>
      <c r="F547" s="97">
        <f t="shared" ref="F547:F581" si="24">D547*E547</f>
        <v>0</v>
      </c>
      <c r="G547" s="161"/>
      <c r="H547" s="142"/>
      <c r="I547" s="130" t="e">
        <f>VLOOKUP(H547,Presupuesto!$B$11:$C$565,2,0)</f>
        <v>#N/A</v>
      </c>
      <c r="J547" s="218" t="s">
        <v>1359</v>
      </c>
      <c r="K547" s="98" t="s">
        <v>393</v>
      </c>
    </row>
    <row r="548" spans="3:11" x14ac:dyDescent="0.25">
      <c r="C548" s="567" t="s">
        <v>2093</v>
      </c>
      <c r="D548" s="568">
        <v>9</v>
      </c>
      <c r="E548" s="574">
        <v>2000</v>
      </c>
      <c r="F548" s="97">
        <f t="shared" si="24"/>
        <v>18000</v>
      </c>
      <c r="G548" s="161" t="s">
        <v>128</v>
      </c>
      <c r="H548" s="629" t="s">
        <v>293</v>
      </c>
      <c r="I548" s="130" t="str">
        <f>VLOOKUP(H548,Presupuesto!$B$11:$C$565,2,0)</f>
        <v>IMPRENTA, PUBLIC. Y REPRODUC. (25300-00)</v>
      </c>
      <c r="J548" s="98" t="str">
        <f>$J$547</f>
        <v>Estudiantes y Graduados</v>
      </c>
      <c r="K548" s="98" t="s">
        <v>400</v>
      </c>
    </row>
    <row r="549" spans="3:11" x14ac:dyDescent="0.25">
      <c r="C549" s="567" t="s">
        <v>2094</v>
      </c>
      <c r="D549" s="568">
        <v>6</v>
      </c>
      <c r="E549" s="574">
        <v>965</v>
      </c>
      <c r="F549" s="97">
        <f t="shared" si="24"/>
        <v>5790</v>
      </c>
      <c r="G549" s="161" t="s">
        <v>128</v>
      </c>
      <c r="H549" s="142" t="s">
        <v>954</v>
      </c>
      <c r="I549" s="130" t="str">
        <f>VLOOKUP(H549,Presupuesto!$B$11:$C$565,2,0)</f>
        <v>OTROS RESPUESTOS Y ACCESORIOS MENORES</v>
      </c>
      <c r="J549" s="98" t="str">
        <f t="shared" ref="J549:J581" si="25">$J$547</f>
        <v>Estudiantes y Graduados</v>
      </c>
      <c r="K549" s="98" t="s">
        <v>400</v>
      </c>
    </row>
    <row r="550" spans="3:11" x14ac:dyDescent="0.25">
      <c r="C550" s="567" t="s">
        <v>2138</v>
      </c>
      <c r="D550" s="568">
        <v>5</v>
      </c>
      <c r="E550" s="574">
        <v>230</v>
      </c>
      <c r="F550" s="97">
        <f t="shared" si="24"/>
        <v>1150</v>
      </c>
      <c r="G550" s="161" t="s">
        <v>128</v>
      </c>
      <c r="H550" s="142" t="s">
        <v>820</v>
      </c>
      <c r="I550" s="130" t="str">
        <f>VLOOKUP(H550,Presupuesto!$B$11:$C$565,2,0)</f>
        <v>PRODUCTOS PAPEL Y CARTON</v>
      </c>
      <c r="J550" s="98" t="str">
        <f t="shared" si="25"/>
        <v>Estudiantes y Graduados</v>
      </c>
      <c r="K550" s="98" t="s">
        <v>400</v>
      </c>
    </row>
    <row r="551" spans="3:11" x14ac:dyDescent="0.25">
      <c r="C551" s="567" t="s">
        <v>2096</v>
      </c>
      <c r="D551" s="568">
        <v>3</v>
      </c>
      <c r="E551" s="574">
        <v>120</v>
      </c>
      <c r="F551" s="97">
        <f t="shared" si="24"/>
        <v>360</v>
      </c>
      <c r="G551" s="161" t="s">
        <v>128</v>
      </c>
      <c r="H551" s="142" t="s">
        <v>820</v>
      </c>
      <c r="I551" s="130" t="str">
        <f>VLOOKUP(H551,Presupuesto!$B$11:$C$565,2,0)</f>
        <v>PRODUCTOS PAPEL Y CARTON</v>
      </c>
      <c r="J551" s="98" t="str">
        <f t="shared" si="25"/>
        <v>Estudiantes y Graduados</v>
      </c>
      <c r="K551" s="98" t="s">
        <v>400</v>
      </c>
    </row>
    <row r="552" spans="3:11" x14ac:dyDescent="0.25">
      <c r="C552" s="567" t="s">
        <v>2142</v>
      </c>
      <c r="D552" s="568">
        <v>3</v>
      </c>
      <c r="E552" s="574">
        <v>5000</v>
      </c>
      <c r="F552" s="97">
        <f t="shared" si="24"/>
        <v>15000</v>
      </c>
      <c r="G552" s="161" t="s">
        <v>128</v>
      </c>
      <c r="H552" s="629" t="s">
        <v>293</v>
      </c>
      <c r="I552" s="130" t="str">
        <f>VLOOKUP(H552,Presupuesto!$B$11:$C$565,2,0)</f>
        <v>IMPRENTA, PUBLIC. Y REPRODUC. (25300-00)</v>
      </c>
      <c r="J552" s="98" t="str">
        <f t="shared" si="25"/>
        <v>Estudiantes y Graduados</v>
      </c>
      <c r="K552" s="98" t="s">
        <v>400</v>
      </c>
    </row>
    <row r="553" spans="3:11" x14ac:dyDescent="0.25">
      <c r="C553" s="567" t="s">
        <v>2128</v>
      </c>
      <c r="D553" s="568">
        <v>200</v>
      </c>
      <c r="E553" s="574">
        <v>40</v>
      </c>
      <c r="F553" s="97">
        <f t="shared" si="24"/>
        <v>8000</v>
      </c>
      <c r="G553" s="161" t="s">
        <v>128</v>
      </c>
      <c r="H553" s="629" t="s">
        <v>293</v>
      </c>
      <c r="I553" s="130" t="str">
        <f>VLOOKUP(H553,Presupuesto!$B$11:$C$565,2,0)</f>
        <v>IMPRENTA, PUBLIC. Y REPRODUC. (25300-00)</v>
      </c>
      <c r="J553" s="98" t="str">
        <f t="shared" si="25"/>
        <v>Estudiantes y Graduados</v>
      </c>
      <c r="K553" s="98" t="s">
        <v>400</v>
      </c>
    </row>
    <row r="554" spans="3:11" x14ac:dyDescent="0.25">
      <c r="C554" s="567" t="s">
        <v>2149</v>
      </c>
      <c r="D554" s="568">
        <v>9</v>
      </c>
      <c r="E554" s="574">
        <v>5500</v>
      </c>
      <c r="F554" s="97">
        <f t="shared" si="24"/>
        <v>49500</v>
      </c>
      <c r="G554" s="161" t="s">
        <v>128</v>
      </c>
      <c r="H554" s="629" t="s">
        <v>293</v>
      </c>
      <c r="I554" s="130" t="str">
        <f>VLOOKUP(H554,Presupuesto!$B$11:$C$565,2,0)</f>
        <v>IMPRENTA, PUBLIC. Y REPRODUC. (25300-00)</v>
      </c>
      <c r="J554" s="98" t="str">
        <f t="shared" si="25"/>
        <v>Estudiantes y Graduados</v>
      </c>
      <c r="K554" s="98" t="s">
        <v>400</v>
      </c>
    </row>
    <row r="555" spans="3:11" x14ac:dyDescent="0.25">
      <c r="C555" s="567" t="s">
        <v>2179</v>
      </c>
      <c r="D555" s="568">
        <v>250</v>
      </c>
      <c r="E555" s="574">
        <v>100</v>
      </c>
      <c r="F555" s="97">
        <f t="shared" si="24"/>
        <v>25000</v>
      </c>
      <c r="G555" s="161" t="s">
        <v>128</v>
      </c>
      <c r="H555" s="142" t="s">
        <v>791</v>
      </c>
      <c r="I555" s="130" t="str">
        <f>VLOOKUP(H555,Presupuesto!$B$11:$C$565,2,0)</f>
        <v>ALIMENTOS B EBIDAS PARA PERSONAS</v>
      </c>
      <c r="J555" s="98" t="str">
        <f t="shared" si="25"/>
        <v>Estudiantes y Graduados</v>
      </c>
      <c r="K555" s="98" t="s">
        <v>401</v>
      </c>
    </row>
    <row r="556" spans="3:11" x14ac:dyDescent="0.25">
      <c r="C556" s="567" t="s">
        <v>2151</v>
      </c>
      <c r="D556" s="568">
        <v>1</v>
      </c>
      <c r="E556" s="574">
        <v>1200</v>
      </c>
      <c r="F556" s="97">
        <f t="shared" si="24"/>
        <v>1200</v>
      </c>
      <c r="G556" s="161" t="s">
        <v>128</v>
      </c>
      <c r="H556" s="629" t="s">
        <v>779</v>
      </c>
      <c r="I556" s="130" t="str">
        <f>VLOOKUP(H556,Presupuesto!$B$11:$C$565,2,0)</f>
        <v>SERVICIOS CEREMONIAL Y PROTOCOLO</v>
      </c>
      <c r="J556" s="98" t="str">
        <f t="shared" si="25"/>
        <v>Estudiantes y Graduados</v>
      </c>
      <c r="K556" s="98" t="s">
        <v>401</v>
      </c>
    </row>
    <row r="557" spans="3:11" x14ac:dyDescent="0.25">
      <c r="C557" s="567" t="s">
        <v>2152</v>
      </c>
      <c r="D557" s="568">
        <v>20</v>
      </c>
      <c r="E557" s="574">
        <v>17</v>
      </c>
      <c r="F557" s="97">
        <f t="shared" si="24"/>
        <v>340</v>
      </c>
      <c r="G557" s="161" t="s">
        <v>128</v>
      </c>
      <c r="H557" s="142" t="s">
        <v>791</v>
      </c>
      <c r="I557" s="130" t="str">
        <f>VLOOKUP(H557,Presupuesto!$B$11:$C$565,2,0)</f>
        <v>ALIMENTOS B EBIDAS PARA PERSONAS</v>
      </c>
      <c r="J557" s="98" t="str">
        <f t="shared" si="25"/>
        <v>Estudiantes y Graduados</v>
      </c>
      <c r="K557" s="98" t="s">
        <v>401</v>
      </c>
    </row>
    <row r="558" spans="3:11" x14ac:dyDescent="0.25">
      <c r="C558" s="567" t="s">
        <v>2163</v>
      </c>
      <c r="D558" s="568">
        <v>100</v>
      </c>
      <c r="E558" s="574">
        <v>120</v>
      </c>
      <c r="F558" s="97">
        <f t="shared" si="24"/>
        <v>12000</v>
      </c>
      <c r="G558" s="161" t="s">
        <v>128</v>
      </c>
      <c r="H558" s="142" t="s">
        <v>791</v>
      </c>
      <c r="I558" s="130" t="str">
        <f>VLOOKUP(H558,Presupuesto!$B$11:$C$565,2,0)</f>
        <v>ALIMENTOS B EBIDAS PARA PERSONAS</v>
      </c>
      <c r="J558" s="98" t="str">
        <f t="shared" si="25"/>
        <v>Estudiantes y Graduados</v>
      </c>
      <c r="K558" s="98" t="s">
        <v>401</v>
      </c>
    </row>
    <row r="559" spans="3:11" x14ac:dyDescent="0.25">
      <c r="C559" s="575" t="s">
        <v>2180</v>
      </c>
      <c r="D559" s="568">
        <v>3000</v>
      </c>
      <c r="E559" s="574">
        <v>2</v>
      </c>
      <c r="F559" s="97">
        <f t="shared" si="24"/>
        <v>6000</v>
      </c>
      <c r="G559" s="161" t="s">
        <v>128</v>
      </c>
      <c r="H559" s="142" t="s">
        <v>791</v>
      </c>
      <c r="I559" s="130" t="str">
        <f>VLOOKUP(H559,Presupuesto!$B$11:$C$565,2,0)</f>
        <v>ALIMENTOS B EBIDAS PARA PERSONAS</v>
      </c>
      <c r="J559" s="98" t="str">
        <f t="shared" si="25"/>
        <v>Estudiantes y Graduados</v>
      </c>
      <c r="K559" s="98" t="s">
        <v>400</v>
      </c>
    </row>
    <row r="560" spans="3:11" x14ac:dyDescent="0.25">
      <c r="C560" s="567" t="s">
        <v>2165</v>
      </c>
      <c r="D560" s="568">
        <v>3</v>
      </c>
      <c r="E560" s="574">
        <v>2500</v>
      </c>
      <c r="F560" s="97">
        <f t="shared" si="24"/>
        <v>7500</v>
      </c>
      <c r="G560" s="161" t="s">
        <v>128</v>
      </c>
      <c r="H560" s="142" t="s">
        <v>660</v>
      </c>
      <c r="I560" s="130" t="str">
        <f>VLOOKUP(H560,Presupuesto!$B$11:$C$565,2,0)</f>
        <v>OTROS ALQUILERES</v>
      </c>
      <c r="J560" s="98" t="str">
        <f t="shared" si="25"/>
        <v>Estudiantes y Graduados</v>
      </c>
      <c r="K560" s="98" t="s">
        <v>401</v>
      </c>
    </row>
    <row r="561" spans="3:11" x14ac:dyDescent="0.25">
      <c r="C561" s="567" t="s">
        <v>2181</v>
      </c>
      <c r="D561" s="568">
        <v>8</v>
      </c>
      <c r="E561" s="574">
        <v>1200</v>
      </c>
      <c r="F561" s="97">
        <f t="shared" si="24"/>
        <v>9600</v>
      </c>
      <c r="G561" s="161" t="s">
        <v>128</v>
      </c>
      <c r="H561" s="142" t="s">
        <v>660</v>
      </c>
      <c r="I561" s="130" t="str">
        <f>VLOOKUP(H561,Presupuesto!$B$11:$C$565,2,0)</f>
        <v>OTROS ALQUILERES</v>
      </c>
      <c r="J561" s="98" t="str">
        <f t="shared" si="25"/>
        <v>Estudiantes y Graduados</v>
      </c>
      <c r="K561" s="98" t="s">
        <v>401</v>
      </c>
    </row>
    <row r="562" spans="3:11" x14ac:dyDescent="0.25">
      <c r="C562" s="577" t="s">
        <v>2158</v>
      </c>
      <c r="D562" s="568">
        <v>1000</v>
      </c>
      <c r="E562" s="574">
        <v>80</v>
      </c>
      <c r="F562" s="97">
        <f t="shared" si="24"/>
        <v>80000</v>
      </c>
      <c r="G562" s="161" t="s">
        <v>128</v>
      </c>
      <c r="H562" s="142" t="s">
        <v>313</v>
      </c>
      <c r="I562" s="130" t="str">
        <f>VLOOKUP(H562,Presupuesto!$B$11:$C$565,2,0)</f>
        <v>ACABADOS Y TEXTILES</v>
      </c>
      <c r="J562" s="98" t="str">
        <f t="shared" si="25"/>
        <v>Estudiantes y Graduados</v>
      </c>
      <c r="K562" s="98" t="s">
        <v>400</v>
      </c>
    </row>
    <row r="563" spans="3:11" x14ac:dyDescent="0.25">
      <c r="C563" s="567" t="s">
        <v>2182</v>
      </c>
      <c r="D563" s="568">
        <v>1</v>
      </c>
      <c r="E563" s="574">
        <v>3000</v>
      </c>
      <c r="F563" s="97">
        <f t="shared" si="24"/>
        <v>3000</v>
      </c>
      <c r="G563" s="161" t="s">
        <v>128</v>
      </c>
      <c r="H563" s="142" t="s">
        <v>660</v>
      </c>
      <c r="I563" s="130" t="str">
        <f>VLOOKUP(H563,Presupuesto!$B$11:$C$565,2,0)</f>
        <v>OTROS ALQUILERES</v>
      </c>
      <c r="J563" s="98" t="str">
        <f t="shared" si="25"/>
        <v>Estudiantes y Graduados</v>
      </c>
      <c r="K563" s="98" t="s">
        <v>401</v>
      </c>
    </row>
    <row r="564" spans="3:11" x14ac:dyDescent="0.25">
      <c r="C564" s="567" t="s">
        <v>2183</v>
      </c>
      <c r="D564" s="568">
        <v>19</v>
      </c>
      <c r="E564" s="574">
        <v>198</v>
      </c>
      <c r="F564" s="97">
        <f t="shared" si="24"/>
        <v>3762</v>
      </c>
      <c r="G564" s="161" t="s">
        <v>128</v>
      </c>
      <c r="H564" s="142" t="s">
        <v>791</v>
      </c>
      <c r="I564" s="130" t="str">
        <f>VLOOKUP(H564,Presupuesto!$B$11:$C$565,2,0)</f>
        <v>ALIMENTOS B EBIDAS PARA PERSONAS</v>
      </c>
      <c r="J564" s="98" t="str">
        <f t="shared" si="25"/>
        <v>Estudiantes y Graduados</v>
      </c>
      <c r="K564" s="98" t="s">
        <v>401</v>
      </c>
    </row>
    <row r="565" spans="3:11" x14ac:dyDescent="0.25">
      <c r="C565" s="567" t="s">
        <v>2184</v>
      </c>
      <c r="D565" s="568">
        <v>50</v>
      </c>
      <c r="E565" s="574">
        <v>70</v>
      </c>
      <c r="F565" s="97">
        <f t="shared" si="24"/>
        <v>3500</v>
      </c>
      <c r="G565" s="161" t="s">
        <v>128</v>
      </c>
      <c r="H565" s="142" t="s">
        <v>791</v>
      </c>
      <c r="I565" s="130" t="str">
        <f>VLOOKUP(H565,Presupuesto!$B$11:$C$565,2,0)</f>
        <v>ALIMENTOS B EBIDAS PARA PERSONAS</v>
      </c>
      <c r="J565" s="98" t="str">
        <f t="shared" si="25"/>
        <v>Estudiantes y Graduados</v>
      </c>
      <c r="K565" s="98" t="s">
        <v>400</v>
      </c>
    </row>
    <row r="566" spans="3:11" x14ac:dyDescent="0.25">
      <c r="C566" s="567" t="s">
        <v>2185</v>
      </c>
      <c r="D566" s="568">
        <v>1</v>
      </c>
      <c r="E566" s="574">
        <v>15000</v>
      </c>
      <c r="F566" s="97">
        <f t="shared" si="24"/>
        <v>15000</v>
      </c>
      <c r="G566" s="161" t="s">
        <v>128</v>
      </c>
      <c r="H566" s="142" t="s">
        <v>660</v>
      </c>
      <c r="I566" s="130" t="str">
        <f>VLOOKUP(H566,Presupuesto!$B$11:$C$565,2,0)</f>
        <v>OTROS ALQUILERES</v>
      </c>
      <c r="J566" s="98" t="str">
        <f t="shared" si="25"/>
        <v>Estudiantes y Graduados</v>
      </c>
      <c r="K566" s="98" t="s">
        <v>401</v>
      </c>
    </row>
    <row r="567" spans="3:11" ht="30" x14ac:dyDescent="0.25">
      <c r="C567" s="564" t="s">
        <v>2161</v>
      </c>
      <c r="D567" s="568">
        <v>50</v>
      </c>
      <c r="E567" s="574">
        <v>145</v>
      </c>
      <c r="F567" s="97">
        <f t="shared" si="24"/>
        <v>7250</v>
      </c>
      <c r="G567" s="161" t="s">
        <v>128</v>
      </c>
      <c r="H567" s="142" t="s">
        <v>293</v>
      </c>
      <c r="I567" s="130" t="str">
        <f>VLOOKUP(H567,Presupuesto!$B$11:$C$565,2,0)</f>
        <v>IMPRENTA, PUBLIC. Y REPRODUC. (25300-00)</v>
      </c>
      <c r="J567" s="98" t="str">
        <f t="shared" si="25"/>
        <v>Estudiantes y Graduados</v>
      </c>
      <c r="K567" s="98" t="s">
        <v>401</v>
      </c>
    </row>
    <row r="568" spans="3:11" ht="15.75" thickBot="1" x14ac:dyDescent="0.3">
      <c r="C568" s="579"/>
      <c r="D568" s="556"/>
      <c r="E568" s="557"/>
      <c r="F568" s="97">
        <f t="shared" si="24"/>
        <v>0</v>
      </c>
      <c r="G568" s="161" t="s">
        <v>128</v>
      </c>
      <c r="H568" s="142"/>
      <c r="I568" s="130" t="e">
        <f>VLOOKUP(H568,Presupuesto!$B$11:$C$565,2,0)</f>
        <v>#N/A</v>
      </c>
      <c r="J568" s="98" t="str">
        <f t="shared" si="25"/>
        <v>Estudiantes y Graduados</v>
      </c>
      <c r="K568" s="98" t="s">
        <v>411</v>
      </c>
    </row>
    <row r="569" spans="3:11" x14ac:dyDescent="0.25">
      <c r="C569" s="143"/>
      <c r="D569" s="151"/>
      <c r="E569" s="118"/>
      <c r="F569" s="97">
        <f t="shared" si="24"/>
        <v>0</v>
      </c>
      <c r="G569" s="161" t="s">
        <v>128</v>
      </c>
      <c r="H569" s="144"/>
      <c r="I569" s="130" t="e">
        <f>VLOOKUP(H569,Presupuesto!$B$11:$C$565,2,0)</f>
        <v>#N/A</v>
      </c>
      <c r="J569" s="98" t="str">
        <f t="shared" si="25"/>
        <v>Estudiantes y Graduados</v>
      </c>
      <c r="K569" s="98" t="s">
        <v>411</v>
      </c>
    </row>
    <row r="570" spans="3:11" x14ac:dyDescent="0.25">
      <c r="C570" s="143"/>
      <c r="D570" s="151"/>
      <c r="E570" s="118"/>
      <c r="F570" s="97">
        <f t="shared" si="24"/>
        <v>0</v>
      </c>
      <c r="G570" s="161" t="s">
        <v>128</v>
      </c>
      <c r="H570" s="144"/>
      <c r="I570" s="130" t="e">
        <f>VLOOKUP(H570,Presupuesto!$B$11:$C$565,2,0)</f>
        <v>#N/A</v>
      </c>
      <c r="J570" s="98" t="str">
        <f t="shared" si="25"/>
        <v>Estudiantes y Graduados</v>
      </c>
      <c r="K570" s="98" t="s">
        <v>411</v>
      </c>
    </row>
    <row r="571" spans="3:11" x14ac:dyDescent="0.25">
      <c r="C571" s="143"/>
      <c r="D571" s="151"/>
      <c r="E571" s="118"/>
      <c r="F571" s="97">
        <f t="shared" si="24"/>
        <v>0</v>
      </c>
      <c r="G571" s="161" t="s">
        <v>128</v>
      </c>
      <c r="H571" s="144"/>
      <c r="I571" s="130" t="e">
        <f>VLOOKUP(H571,Presupuesto!$B$11:$C$565,2,0)</f>
        <v>#N/A</v>
      </c>
      <c r="J571" s="98" t="str">
        <f t="shared" si="25"/>
        <v>Estudiantes y Graduados</v>
      </c>
      <c r="K571" s="98" t="s">
        <v>411</v>
      </c>
    </row>
    <row r="572" spans="3:11" x14ac:dyDescent="0.25">
      <c r="C572" s="143"/>
      <c r="D572" s="151"/>
      <c r="E572" s="118"/>
      <c r="F572" s="97">
        <f t="shared" si="24"/>
        <v>0</v>
      </c>
      <c r="G572" s="161" t="s">
        <v>128</v>
      </c>
      <c r="H572" s="144"/>
      <c r="I572" s="130" t="e">
        <f>VLOOKUP(H572,Presupuesto!$B$11:$C$565,2,0)</f>
        <v>#N/A</v>
      </c>
      <c r="J572" s="98" t="str">
        <f t="shared" si="25"/>
        <v>Estudiantes y Graduados</v>
      </c>
      <c r="K572" s="98" t="s">
        <v>411</v>
      </c>
    </row>
    <row r="573" spans="3:11" x14ac:dyDescent="0.25">
      <c r="C573" s="143"/>
      <c r="D573" s="151"/>
      <c r="E573" s="118"/>
      <c r="F573" s="97">
        <f t="shared" si="24"/>
        <v>0</v>
      </c>
      <c r="G573" s="161" t="s">
        <v>128</v>
      </c>
      <c r="H573" s="144"/>
      <c r="I573" s="130" t="e">
        <f>VLOOKUP(H573,Presupuesto!$B$11:$C$565,2,0)</f>
        <v>#N/A</v>
      </c>
      <c r="J573" s="98" t="str">
        <f t="shared" si="25"/>
        <v>Estudiantes y Graduados</v>
      </c>
      <c r="K573" s="98" t="s">
        <v>411</v>
      </c>
    </row>
    <row r="574" spans="3:11" x14ac:dyDescent="0.25">
      <c r="C574" s="143"/>
      <c r="D574" s="151"/>
      <c r="E574" s="118"/>
      <c r="F574" s="97">
        <f t="shared" si="24"/>
        <v>0</v>
      </c>
      <c r="G574" s="161" t="s">
        <v>128</v>
      </c>
      <c r="H574" s="144"/>
      <c r="I574" s="130" t="e">
        <f>VLOOKUP(H574,Presupuesto!$B$11:$C$565,2,0)</f>
        <v>#N/A</v>
      </c>
      <c r="J574" s="98" t="str">
        <f t="shared" si="25"/>
        <v>Estudiantes y Graduados</v>
      </c>
      <c r="K574" s="98" t="s">
        <v>411</v>
      </c>
    </row>
    <row r="575" spans="3:11" x14ac:dyDescent="0.25">
      <c r="C575" s="143"/>
      <c r="D575" s="151"/>
      <c r="E575" s="118"/>
      <c r="F575" s="97">
        <f t="shared" si="24"/>
        <v>0</v>
      </c>
      <c r="G575" s="161" t="s">
        <v>128</v>
      </c>
      <c r="H575" s="144"/>
      <c r="I575" s="130" t="e">
        <f>VLOOKUP(H575,Presupuesto!$B$11:$C$565,2,0)</f>
        <v>#N/A</v>
      </c>
      <c r="J575" s="98" t="str">
        <f t="shared" si="25"/>
        <v>Estudiantes y Graduados</v>
      </c>
      <c r="K575" s="98" t="s">
        <v>411</v>
      </c>
    </row>
    <row r="576" spans="3:11" x14ac:dyDescent="0.25">
      <c r="C576" s="143"/>
      <c r="D576" s="151"/>
      <c r="E576" s="118"/>
      <c r="F576" s="97">
        <f t="shared" si="24"/>
        <v>0</v>
      </c>
      <c r="G576" s="161" t="s">
        <v>128</v>
      </c>
      <c r="H576" s="144"/>
      <c r="I576" s="130" t="e">
        <f>VLOOKUP(H576,Presupuesto!$B$11:$C$565,2,0)</f>
        <v>#N/A</v>
      </c>
      <c r="J576" s="98" t="str">
        <f t="shared" si="25"/>
        <v>Estudiantes y Graduados</v>
      </c>
      <c r="K576" s="98" t="s">
        <v>411</v>
      </c>
    </row>
    <row r="577" spans="3:11" x14ac:dyDescent="0.25">
      <c r="C577" s="145"/>
      <c r="D577" s="151"/>
      <c r="E577" s="118"/>
      <c r="F577" s="97">
        <f t="shared" si="24"/>
        <v>0</v>
      </c>
      <c r="G577" s="161" t="s">
        <v>128</v>
      </c>
      <c r="H577" s="146"/>
      <c r="I577" s="130" t="e">
        <f>VLOOKUP(H577,Presupuesto!$B$11:$C$565,2,0)</f>
        <v>#N/A</v>
      </c>
      <c r="J577" s="98" t="str">
        <f t="shared" si="25"/>
        <v>Estudiantes y Graduados</v>
      </c>
      <c r="K577" s="98" t="s">
        <v>402</v>
      </c>
    </row>
    <row r="578" spans="3:11" x14ac:dyDescent="0.25">
      <c r="C578" s="145"/>
      <c r="D578" s="151"/>
      <c r="E578" s="118"/>
      <c r="F578" s="97">
        <f t="shared" si="24"/>
        <v>0</v>
      </c>
      <c r="G578" s="161" t="s">
        <v>128</v>
      </c>
      <c r="H578" s="146"/>
      <c r="I578" s="130" t="e">
        <f>VLOOKUP(H578,Presupuesto!$B$11:$C$565,2,0)</f>
        <v>#N/A</v>
      </c>
      <c r="J578" s="98" t="str">
        <f t="shared" si="25"/>
        <v>Estudiantes y Graduados</v>
      </c>
      <c r="K578" s="98" t="s">
        <v>411</v>
      </c>
    </row>
    <row r="579" spans="3:11" x14ac:dyDescent="0.25">
      <c r="C579" s="145"/>
      <c r="D579" s="151"/>
      <c r="E579" s="118"/>
      <c r="F579" s="97">
        <f t="shared" si="24"/>
        <v>0</v>
      </c>
      <c r="G579" s="161" t="s">
        <v>128</v>
      </c>
      <c r="H579" s="146"/>
      <c r="I579" s="130" t="e">
        <f>VLOOKUP(H579,Presupuesto!$B$11:$C$565,2,0)</f>
        <v>#N/A</v>
      </c>
      <c r="J579" s="98" t="str">
        <f t="shared" si="25"/>
        <v>Estudiantes y Graduados</v>
      </c>
      <c r="K579" s="98" t="s">
        <v>411</v>
      </c>
    </row>
    <row r="580" spans="3:11" x14ac:dyDescent="0.25">
      <c r="C580" s="145"/>
      <c r="D580" s="151"/>
      <c r="E580" s="118"/>
      <c r="F580" s="97">
        <f t="shared" si="24"/>
        <v>0</v>
      </c>
      <c r="G580" s="161" t="s">
        <v>128</v>
      </c>
      <c r="H580" s="146"/>
      <c r="I580" s="130" t="e">
        <f>VLOOKUP(H580,Presupuesto!$B$11:$C$565,2,0)</f>
        <v>#N/A</v>
      </c>
      <c r="J580" s="98" t="str">
        <f t="shared" si="25"/>
        <v>Estudiantes y Graduados</v>
      </c>
      <c r="K580" s="98" t="s">
        <v>411</v>
      </c>
    </row>
    <row r="581" spans="3:11" ht="15.75" thickBot="1" x14ac:dyDescent="0.3">
      <c r="C581" s="147"/>
      <c r="D581" s="159"/>
      <c r="E581" s="103"/>
      <c r="F581" s="105">
        <f t="shared" si="24"/>
        <v>0</v>
      </c>
      <c r="G581" s="161" t="s">
        <v>128</v>
      </c>
      <c r="H581" s="148"/>
      <c r="I581" s="132" t="e">
        <f>VLOOKUP(H581,Presupuesto!$B$11:$C$565,2,0)</f>
        <v>#N/A</v>
      </c>
      <c r="J581" s="106" t="str">
        <f t="shared" si="25"/>
        <v>Estudiantes y Graduados</v>
      </c>
      <c r="K581" s="124" t="s">
        <v>393</v>
      </c>
    </row>
    <row r="583" spans="3:11" ht="15.75" thickBot="1" x14ac:dyDescent="0.3"/>
    <row r="584" spans="3:11" ht="15.75" thickBot="1" x14ac:dyDescent="0.3">
      <c r="C584" s="157" t="s">
        <v>53</v>
      </c>
      <c r="D584" s="372">
        <f>SUM(F591:F625)</f>
        <v>699999.99</v>
      </c>
      <c r="F584" s="70"/>
      <c r="G584" s="79"/>
      <c r="H584" s="70"/>
      <c r="I584" s="70"/>
    </row>
    <row r="585" spans="3:11" x14ac:dyDescent="0.25">
      <c r="C585" s="70"/>
      <c r="D585" s="31"/>
      <c r="E585" s="93"/>
      <c r="F585" s="93"/>
      <c r="G585" s="93"/>
      <c r="H585" s="76"/>
      <c r="I585" s="76"/>
      <c r="J585" s="76"/>
      <c r="K585" s="112"/>
    </row>
    <row r="586" spans="3:11" x14ac:dyDescent="0.25">
      <c r="C586" s="70"/>
      <c r="D586" s="31"/>
      <c r="E586" s="93"/>
      <c r="F586" s="93"/>
      <c r="G586" s="93"/>
      <c r="H586" s="76"/>
      <c r="I586" s="76"/>
      <c r="J586" s="76"/>
      <c r="K586" s="112"/>
    </row>
    <row r="587" spans="3:11" ht="15.75" x14ac:dyDescent="0.25">
      <c r="C587" s="202" t="s">
        <v>391</v>
      </c>
      <c r="D587" s="368" t="s">
        <v>2001</v>
      </c>
      <c r="E587" s="93"/>
      <c r="F587" s="93"/>
      <c r="G587" s="93"/>
      <c r="H587" s="76"/>
      <c r="I587" s="76"/>
      <c r="J587" s="76"/>
      <c r="K587" s="112"/>
    </row>
    <row r="588" spans="3:11" ht="18.75" x14ac:dyDescent="0.25">
      <c r="C588" s="210" t="str">
        <f>IFERROR(VLOOKUP(D587,'1. Desarrollo e Innov. Curricu.'!$F:$G,2,FALSE),IFERROR(VLOOKUP(D587,'2. Investigación Científica'!$F:$G,2,FALSE),IFERROR(VLOOKUP(D587,'3. Vinculación Univ. Sociedad'!$F:$G,2,FALSE),IFERROR(VLOOKUP(D587,'4. Docencia y Profesorado Univ.'!$F:$G,2,FALSE),IFERROR(VLOOKUP(D587,'5. Estudiantes y Graduados'!$F:$G,2,FALSE),IFERROR(VLOOKUP(D587,'11. Gestion Administrativa'!$F:$G,2,FALSE),IFERROR(VLOOKUP(D587,'13. Gestión Académica'!$F:$G,2,FALSE),IFERROR(VLOOKUP(D587,'9. Asegura. de la Calid. y M'!$F:$G,2,FALSE),IFERROR(VLOOKUP(D587,'6. Gestión del Conocimiento'!$F:$G,2,FALSE),IFERROR(VLOOKUP(D587,'15. Gobernabilidad y Proceso...'!$F:$G,2,FALSE),IFERROR(VLOOKUP(D587,'12. Gestión del Talento Humano'!$F:$G,2,FALSE),IFERROR(VLOOKUP(D587,'14. Internacional... de la E.S.'!$F:$G,2,FALSE),IFERROR(VLOOKUP(D587,'10. Posgrado'!$F:$G,2,FALSE),IFERROR(VLOOKUP(D587,'17. Gestión TIC'!$F:$G,2,FALSE),IFERROR(VLOOKUP(D587,'16. Desa. del Sistema Educ.Sup.'!$F:$G,2,FALSE),IFERROR(VLOOKUP(D587,'8. Cultura de Inno. Insti...'!$F:$G,2,FALSE),VLOOKUP(D587,'7. Lo Esencial de la Reforma U.'!$F:$G,2,0)))))))))))))))))</f>
        <v xml:space="preserve">Pago de inscriciones, ligas y campeonatos de las diferentes selecciones universitarias UNAH. </v>
      </c>
      <c r="D588" s="31"/>
      <c r="E588" s="93"/>
      <c r="F588" s="93"/>
      <c r="G588" s="93"/>
      <c r="H588" s="76"/>
      <c r="I588" s="76"/>
      <c r="J588" s="76"/>
      <c r="K588" s="112"/>
    </row>
    <row r="589" spans="3:11" ht="15.75" thickBot="1" x14ac:dyDescent="0.3">
      <c r="F589" s="93"/>
      <c r="G589" s="76"/>
      <c r="H589" s="76"/>
      <c r="I589" s="76"/>
    </row>
    <row r="590" spans="3:11" ht="30.75" thickBot="1" x14ac:dyDescent="0.3">
      <c r="C590" s="129" t="s">
        <v>44</v>
      </c>
      <c r="D590" s="129" t="s">
        <v>55</v>
      </c>
      <c r="E590" s="136" t="s">
        <v>57</v>
      </c>
      <c r="F590" s="135" t="s">
        <v>27</v>
      </c>
      <c r="G590" s="133" t="s">
        <v>130</v>
      </c>
      <c r="H590" s="136" t="s">
        <v>46</v>
      </c>
      <c r="I590" s="133" t="s">
        <v>131</v>
      </c>
      <c r="J590" s="133" t="s">
        <v>409</v>
      </c>
      <c r="K590" s="133" t="s">
        <v>410</v>
      </c>
    </row>
    <row r="591" spans="3:11" x14ac:dyDescent="0.25">
      <c r="C591" s="220" t="s">
        <v>438</v>
      </c>
      <c r="D591" s="221"/>
      <c r="E591" s="219">
        <f>HLOOKUP(C591,$AH$2:$BU$3,2,0)</f>
        <v>620</v>
      </c>
      <c r="F591" s="97">
        <f t="shared" ref="F591:F625" si="26">D591*E591</f>
        <v>0</v>
      </c>
      <c r="G591" s="161"/>
      <c r="H591" s="142"/>
      <c r="I591" s="130" t="e">
        <f>VLOOKUP(H591,Presupuesto!$B$11:$C$565,2,0)</f>
        <v>#N/A</v>
      </c>
      <c r="J591" s="218" t="s">
        <v>1359</v>
      </c>
      <c r="K591" s="98" t="s">
        <v>393</v>
      </c>
    </row>
    <row r="592" spans="3:11" x14ac:dyDescent="0.25">
      <c r="C592" s="141" t="s">
        <v>2188</v>
      </c>
      <c r="D592" s="158">
        <v>15</v>
      </c>
      <c r="E592" s="123">
        <v>46666.665999999997</v>
      </c>
      <c r="F592" s="97">
        <f t="shared" si="26"/>
        <v>699999.99</v>
      </c>
      <c r="G592" s="161" t="s">
        <v>128</v>
      </c>
      <c r="H592" s="142" t="s">
        <v>746</v>
      </c>
      <c r="I592" s="130" t="str">
        <f>VLOOKUP(H592,Presupuesto!$B$11:$C$565,2,0)</f>
        <v>OTROS SERVICIOS COMERCIALES Y FINANCIEROS N.C PROYECTO FORTALECIMIENTO ORG. ESTU</v>
      </c>
      <c r="J592" s="98" t="str">
        <f>$J$591</f>
        <v>Estudiantes y Graduados</v>
      </c>
      <c r="K592" s="98" t="s">
        <v>396</v>
      </c>
    </row>
    <row r="593" spans="3:11" x14ac:dyDescent="0.25">
      <c r="C593" s="141"/>
      <c r="D593" s="158"/>
      <c r="E593" s="123"/>
      <c r="F593" s="97">
        <f t="shared" si="26"/>
        <v>0</v>
      </c>
      <c r="G593" s="161"/>
      <c r="H593" s="142"/>
      <c r="I593" s="130" t="e">
        <f>VLOOKUP(H593,Presupuesto!$B$11:$C$565,2,0)</f>
        <v>#N/A</v>
      </c>
      <c r="J593" s="98" t="str">
        <f t="shared" ref="J593:J625" si="27">$J$591</f>
        <v>Estudiantes y Graduados</v>
      </c>
      <c r="K593" s="98" t="s">
        <v>411</v>
      </c>
    </row>
    <row r="594" spans="3:11" x14ac:dyDescent="0.25">
      <c r="C594" s="141"/>
      <c r="D594" s="158"/>
      <c r="E594" s="123"/>
      <c r="F594" s="97">
        <f t="shared" si="26"/>
        <v>0</v>
      </c>
      <c r="G594" s="161"/>
      <c r="H594" s="142"/>
      <c r="I594" s="130" t="e">
        <f>VLOOKUP(H594,Presupuesto!$B$11:$C$565,2,0)</f>
        <v>#N/A</v>
      </c>
      <c r="J594" s="98" t="str">
        <f t="shared" si="27"/>
        <v>Estudiantes y Graduados</v>
      </c>
      <c r="K594" s="98" t="s">
        <v>411</v>
      </c>
    </row>
    <row r="595" spans="3:11" x14ac:dyDescent="0.25">
      <c r="C595" s="141"/>
      <c r="D595" s="158"/>
      <c r="E595" s="123"/>
      <c r="F595" s="97">
        <f t="shared" si="26"/>
        <v>0</v>
      </c>
      <c r="G595" s="161"/>
      <c r="H595" s="142"/>
      <c r="I595" s="130" t="e">
        <f>VLOOKUP(H595,Presupuesto!$B$11:$C$565,2,0)</f>
        <v>#N/A</v>
      </c>
      <c r="J595" s="98" t="str">
        <f t="shared" si="27"/>
        <v>Estudiantes y Graduados</v>
      </c>
      <c r="K595" s="98" t="s">
        <v>411</v>
      </c>
    </row>
    <row r="596" spans="3:11" x14ac:dyDescent="0.25">
      <c r="C596" s="141"/>
      <c r="D596" s="158"/>
      <c r="E596" s="123"/>
      <c r="F596" s="97">
        <f t="shared" si="26"/>
        <v>0</v>
      </c>
      <c r="G596" s="161"/>
      <c r="H596" s="142"/>
      <c r="I596" s="130" t="e">
        <f>VLOOKUP(H596,Presupuesto!$B$11:$C$565,2,0)</f>
        <v>#N/A</v>
      </c>
      <c r="J596" s="98" t="str">
        <f t="shared" si="27"/>
        <v>Estudiantes y Graduados</v>
      </c>
      <c r="K596" s="98" t="s">
        <v>400</v>
      </c>
    </row>
    <row r="597" spans="3:11" x14ac:dyDescent="0.25">
      <c r="C597" s="141"/>
      <c r="D597" s="158"/>
      <c r="E597" s="123"/>
      <c r="F597" s="97">
        <f t="shared" si="26"/>
        <v>0</v>
      </c>
      <c r="G597" s="161"/>
      <c r="H597" s="142"/>
      <c r="I597" s="130" t="e">
        <f>VLOOKUP(H597,Presupuesto!$B$11:$C$565,2,0)</f>
        <v>#N/A</v>
      </c>
      <c r="J597" s="98" t="str">
        <f t="shared" si="27"/>
        <v>Estudiantes y Graduados</v>
      </c>
      <c r="K597" s="98" t="s">
        <v>411</v>
      </c>
    </row>
    <row r="598" spans="3:11" x14ac:dyDescent="0.25">
      <c r="C598" s="141"/>
      <c r="D598" s="158"/>
      <c r="E598" s="123"/>
      <c r="F598" s="97">
        <f t="shared" si="26"/>
        <v>0</v>
      </c>
      <c r="G598" s="161"/>
      <c r="H598" s="142"/>
      <c r="I598" s="130" t="e">
        <f>VLOOKUP(H598,Presupuesto!$B$11:$C$565,2,0)</f>
        <v>#N/A</v>
      </c>
      <c r="J598" s="98" t="str">
        <f t="shared" si="27"/>
        <v>Estudiantes y Graduados</v>
      </c>
      <c r="K598" s="98" t="s">
        <v>411</v>
      </c>
    </row>
    <row r="599" spans="3:11" x14ac:dyDescent="0.25">
      <c r="C599" s="141"/>
      <c r="D599" s="158"/>
      <c r="E599" s="123"/>
      <c r="F599" s="97">
        <f t="shared" si="26"/>
        <v>0</v>
      </c>
      <c r="G599" s="161"/>
      <c r="H599" s="142"/>
      <c r="I599" s="130" t="e">
        <f>VLOOKUP(H599,Presupuesto!$B$11:$C$565,2,0)</f>
        <v>#N/A</v>
      </c>
      <c r="J599" s="98" t="str">
        <f t="shared" si="27"/>
        <v>Estudiantes y Graduados</v>
      </c>
      <c r="K599" s="98" t="s">
        <v>411</v>
      </c>
    </row>
    <row r="600" spans="3:11" x14ac:dyDescent="0.25">
      <c r="C600" s="141"/>
      <c r="D600" s="158"/>
      <c r="E600" s="123"/>
      <c r="F600" s="97">
        <f t="shared" si="26"/>
        <v>0</v>
      </c>
      <c r="G600" s="161"/>
      <c r="H600" s="142"/>
      <c r="I600" s="130" t="e">
        <f>VLOOKUP(H600,Presupuesto!$B$11:$C$565,2,0)</f>
        <v>#N/A</v>
      </c>
      <c r="J600" s="98" t="str">
        <f t="shared" si="27"/>
        <v>Estudiantes y Graduados</v>
      </c>
      <c r="K600" s="98" t="s">
        <v>411</v>
      </c>
    </row>
    <row r="601" spans="3:11" x14ac:dyDescent="0.25">
      <c r="C601" s="141"/>
      <c r="D601" s="158"/>
      <c r="E601" s="123"/>
      <c r="F601" s="97">
        <f t="shared" si="26"/>
        <v>0</v>
      </c>
      <c r="G601" s="161"/>
      <c r="H601" s="142"/>
      <c r="I601" s="130" t="e">
        <f>VLOOKUP(H601,Presupuesto!$B$11:$C$565,2,0)</f>
        <v>#N/A</v>
      </c>
      <c r="J601" s="98" t="str">
        <f t="shared" si="27"/>
        <v>Estudiantes y Graduados</v>
      </c>
      <c r="K601" s="98" t="s">
        <v>411</v>
      </c>
    </row>
    <row r="602" spans="3:11" x14ac:dyDescent="0.25">
      <c r="C602" s="141"/>
      <c r="D602" s="158"/>
      <c r="E602" s="123"/>
      <c r="F602" s="97">
        <f t="shared" si="26"/>
        <v>0</v>
      </c>
      <c r="G602" s="161"/>
      <c r="H602" s="142"/>
      <c r="I602" s="130" t="e">
        <f>VLOOKUP(H602,Presupuesto!$B$11:$C$565,2,0)</f>
        <v>#N/A</v>
      </c>
      <c r="J602" s="98" t="str">
        <f t="shared" si="27"/>
        <v>Estudiantes y Graduados</v>
      </c>
      <c r="K602" s="98" t="s">
        <v>411</v>
      </c>
    </row>
    <row r="603" spans="3:11" x14ac:dyDescent="0.25">
      <c r="C603" s="141"/>
      <c r="D603" s="158"/>
      <c r="E603" s="123"/>
      <c r="F603" s="97">
        <f t="shared" si="26"/>
        <v>0</v>
      </c>
      <c r="G603" s="161"/>
      <c r="H603" s="142"/>
      <c r="I603" s="130" t="e">
        <f>VLOOKUP(H603,Presupuesto!$B$11:$C$565,2,0)</f>
        <v>#N/A</v>
      </c>
      <c r="J603" s="98" t="str">
        <f t="shared" si="27"/>
        <v>Estudiantes y Graduados</v>
      </c>
      <c r="K603" s="98" t="s">
        <v>411</v>
      </c>
    </row>
    <row r="604" spans="3:11" x14ac:dyDescent="0.25">
      <c r="C604" s="141"/>
      <c r="D604" s="158"/>
      <c r="E604" s="123"/>
      <c r="F604" s="97">
        <f t="shared" si="26"/>
        <v>0</v>
      </c>
      <c r="G604" s="161"/>
      <c r="H604" s="142"/>
      <c r="I604" s="130" t="e">
        <f>VLOOKUP(H604,Presupuesto!$B$11:$C$565,2,0)</f>
        <v>#N/A</v>
      </c>
      <c r="J604" s="98" t="str">
        <f t="shared" si="27"/>
        <v>Estudiantes y Graduados</v>
      </c>
      <c r="K604" s="98" t="s">
        <v>411</v>
      </c>
    </row>
    <row r="605" spans="3:11" x14ac:dyDescent="0.25">
      <c r="C605" s="141"/>
      <c r="D605" s="158"/>
      <c r="E605" s="123"/>
      <c r="F605" s="97">
        <f t="shared" si="26"/>
        <v>0</v>
      </c>
      <c r="G605" s="161"/>
      <c r="H605" s="142"/>
      <c r="I605" s="130" t="e">
        <f>VLOOKUP(H605,Presupuesto!$B$11:$C$565,2,0)</f>
        <v>#N/A</v>
      </c>
      <c r="J605" s="98" t="str">
        <f t="shared" si="27"/>
        <v>Estudiantes y Graduados</v>
      </c>
      <c r="K605" s="98" t="s">
        <v>411</v>
      </c>
    </row>
    <row r="606" spans="3:11" x14ac:dyDescent="0.25">
      <c r="C606" s="141"/>
      <c r="D606" s="158"/>
      <c r="E606" s="123"/>
      <c r="F606" s="97">
        <f t="shared" si="26"/>
        <v>0</v>
      </c>
      <c r="G606" s="161"/>
      <c r="H606" s="142"/>
      <c r="I606" s="130" t="e">
        <f>VLOOKUP(H606,Presupuesto!$B$11:$C$565,2,0)</f>
        <v>#N/A</v>
      </c>
      <c r="J606" s="98" t="str">
        <f t="shared" si="27"/>
        <v>Estudiantes y Graduados</v>
      </c>
      <c r="K606" s="98" t="s">
        <v>411</v>
      </c>
    </row>
    <row r="607" spans="3:11" x14ac:dyDescent="0.25">
      <c r="C607" s="141"/>
      <c r="D607" s="158"/>
      <c r="E607" s="123"/>
      <c r="F607" s="97">
        <f t="shared" si="26"/>
        <v>0</v>
      </c>
      <c r="G607" s="161"/>
      <c r="H607" s="142"/>
      <c r="I607" s="130" t="e">
        <f>VLOOKUP(H607,Presupuesto!$B$11:$C$565,2,0)</f>
        <v>#N/A</v>
      </c>
      <c r="J607" s="98" t="str">
        <f t="shared" si="27"/>
        <v>Estudiantes y Graduados</v>
      </c>
      <c r="K607" s="98" t="s">
        <v>411</v>
      </c>
    </row>
    <row r="608" spans="3:11" x14ac:dyDescent="0.25">
      <c r="C608" s="141"/>
      <c r="D608" s="158"/>
      <c r="E608" s="123"/>
      <c r="F608" s="97">
        <f t="shared" si="26"/>
        <v>0</v>
      </c>
      <c r="G608" s="161"/>
      <c r="H608" s="142"/>
      <c r="I608" s="130" t="e">
        <f>VLOOKUP(H608,Presupuesto!$B$11:$C$565,2,0)</f>
        <v>#N/A</v>
      </c>
      <c r="J608" s="98" t="str">
        <f t="shared" si="27"/>
        <v>Estudiantes y Graduados</v>
      </c>
      <c r="K608" s="98" t="s">
        <v>411</v>
      </c>
    </row>
    <row r="609" spans="3:11" x14ac:dyDescent="0.25">
      <c r="C609" s="141"/>
      <c r="D609" s="158"/>
      <c r="E609" s="123"/>
      <c r="F609" s="97">
        <f t="shared" si="26"/>
        <v>0</v>
      </c>
      <c r="G609" s="161"/>
      <c r="H609" s="142"/>
      <c r="I609" s="130" t="e">
        <f>VLOOKUP(H609,Presupuesto!$B$11:$C$565,2,0)</f>
        <v>#N/A</v>
      </c>
      <c r="J609" s="98" t="str">
        <f t="shared" si="27"/>
        <v>Estudiantes y Graduados</v>
      </c>
      <c r="K609" s="98" t="s">
        <v>411</v>
      </c>
    </row>
    <row r="610" spans="3:11" x14ac:dyDescent="0.25">
      <c r="C610" s="141"/>
      <c r="D610" s="158"/>
      <c r="E610" s="123"/>
      <c r="F610" s="97">
        <f t="shared" si="26"/>
        <v>0</v>
      </c>
      <c r="G610" s="161"/>
      <c r="H610" s="142"/>
      <c r="I610" s="130" t="e">
        <f>VLOOKUP(H610,Presupuesto!$B$11:$C$565,2,0)</f>
        <v>#N/A</v>
      </c>
      <c r="J610" s="98" t="str">
        <f t="shared" si="27"/>
        <v>Estudiantes y Graduados</v>
      </c>
      <c r="K610" s="98" t="s">
        <v>411</v>
      </c>
    </row>
    <row r="611" spans="3:11" x14ac:dyDescent="0.25">
      <c r="C611" s="141"/>
      <c r="D611" s="158"/>
      <c r="E611" s="123"/>
      <c r="F611" s="97">
        <f t="shared" si="26"/>
        <v>0</v>
      </c>
      <c r="G611" s="161"/>
      <c r="H611" s="142"/>
      <c r="I611" s="130" t="e">
        <f>VLOOKUP(H611,Presupuesto!$B$11:$C$565,2,0)</f>
        <v>#N/A</v>
      </c>
      <c r="J611" s="98" t="str">
        <f t="shared" si="27"/>
        <v>Estudiantes y Graduados</v>
      </c>
      <c r="K611" s="98" t="s">
        <v>411</v>
      </c>
    </row>
    <row r="612" spans="3:11" x14ac:dyDescent="0.25">
      <c r="C612" s="141"/>
      <c r="D612" s="158"/>
      <c r="E612" s="123"/>
      <c r="F612" s="97">
        <f t="shared" si="26"/>
        <v>0</v>
      </c>
      <c r="G612" s="161"/>
      <c r="H612" s="142"/>
      <c r="I612" s="130" t="e">
        <f>VLOOKUP(H612,Presupuesto!$B$11:$C$565,2,0)</f>
        <v>#N/A</v>
      </c>
      <c r="J612" s="98" t="str">
        <f t="shared" si="27"/>
        <v>Estudiantes y Graduados</v>
      </c>
      <c r="K612" s="98" t="s">
        <v>411</v>
      </c>
    </row>
    <row r="613" spans="3:11" x14ac:dyDescent="0.25">
      <c r="C613" s="143"/>
      <c r="D613" s="151"/>
      <c r="E613" s="118"/>
      <c r="F613" s="97">
        <f t="shared" si="26"/>
        <v>0</v>
      </c>
      <c r="G613" s="161"/>
      <c r="H613" s="144"/>
      <c r="I613" s="130" t="e">
        <f>VLOOKUP(H613,Presupuesto!$B$11:$C$565,2,0)</f>
        <v>#N/A</v>
      </c>
      <c r="J613" s="98" t="str">
        <f t="shared" si="27"/>
        <v>Estudiantes y Graduados</v>
      </c>
      <c r="K613" s="98" t="s">
        <v>411</v>
      </c>
    </row>
    <row r="614" spans="3:11" x14ac:dyDescent="0.25">
      <c r="C614" s="143"/>
      <c r="D614" s="151"/>
      <c r="E614" s="118"/>
      <c r="F614" s="97">
        <f t="shared" si="26"/>
        <v>0</v>
      </c>
      <c r="G614" s="161"/>
      <c r="H614" s="144"/>
      <c r="I614" s="130" t="e">
        <f>VLOOKUP(H614,Presupuesto!$B$11:$C$565,2,0)</f>
        <v>#N/A</v>
      </c>
      <c r="J614" s="98" t="str">
        <f t="shared" si="27"/>
        <v>Estudiantes y Graduados</v>
      </c>
      <c r="K614" s="98" t="s">
        <v>411</v>
      </c>
    </row>
    <row r="615" spans="3:11" x14ac:dyDescent="0.25">
      <c r="C615" s="143"/>
      <c r="D615" s="151"/>
      <c r="E615" s="118"/>
      <c r="F615" s="97">
        <f t="shared" si="26"/>
        <v>0</v>
      </c>
      <c r="G615" s="161"/>
      <c r="H615" s="144"/>
      <c r="I615" s="130" t="e">
        <f>VLOOKUP(H615,Presupuesto!$B$11:$C$565,2,0)</f>
        <v>#N/A</v>
      </c>
      <c r="J615" s="98" t="str">
        <f t="shared" si="27"/>
        <v>Estudiantes y Graduados</v>
      </c>
      <c r="K615" s="98" t="s">
        <v>411</v>
      </c>
    </row>
    <row r="616" spans="3:11" x14ac:dyDescent="0.25">
      <c r="C616" s="143"/>
      <c r="D616" s="151"/>
      <c r="E616" s="118"/>
      <c r="F616" s="97">
        <f t="shared" si="26"/>
        <v>0</v>
      </c>
      <c r="G616" s="161"/>
      <c r="H616" s="144"/>
      <c r="I616" s="130" t="e">
        <f>VLOOKUP(H616,Presupuesto!$B$11:$C$565,2,0)</f>
        <v>#N/A</v>
      </c>
      <c r="J616" s="98" t="str">
        <f t="shared" si="27"/>
        <v>Estudiantes y Graduados</v>
      </c>
      <c r="K616" s="98" t="s">
        <v>411</v>
      </c>
    </row>
    <row r="617" spans="3:11" x14ac:dyDescent="0.25">
      <c r="C617" s="143"/>
      <c r="D617" s="151"/>
      <c r="E617" s="118"/>
      <c r="F617" s="97">
        <f t="shared" si="26"/>
        <v>0</v>
      </c>
      <c r="G617" s="161"/>
      <c r="H617" s="144"/>
      <c r="I617" s="130" t="e">
        <f>VLOOKUP(H617,Presupuesto!$B$11:$C$565,2,0)</f>
        <v>#N/A</v>
      </c>
      <c r="J617" s="98" t="str">
        <f t="shared" si="27"/>
        <v>Estudiantes y Graduados</v>
      </c>
      <c r="K617" s="98" t="s">
        <v>411</v>
      </c>
    </row>
    <row r="618" spans="3:11" x14ac:dyDescent="0.25">
      <c r="C618" s="143"/>
      <c r="D618" s="151"/>
      <c r="E618" s="118"/>
      <c r="F618" s="97">
        <f t="shared" si="26"/>
        <v>0</v>
      </c>
      <c r="G618" s="161"/>
      <c r="H618" s="144"/>
      <c r="I618" s="130" t="e">
        <f>VLOOKUP(H618,Presupuesto!$B$11:$C$565,2,0)</f>
        <v>#N/A</v>
      </c>
      <c r="J618" s="98" t="str">
        <f t="shared" si="27"/>
        <v>Estudiantes y Graduados</v>
      </c>
      <c r="K618" s="98" t="s">
        <v>411</v>
      </c>
    </row>
    <row r="619" spans="3:11" x14ac:dyDescent="0.25">
      <c r="C619" s="143"/>
      <c r="D619" s="151"/>
      <c r="E619" s="118"/>
      <c r="F619" s="97">
        <f t="shared" si="26"/>
        <v>0</v>
      </c>
      <c r="G619" s="161"/>
      <c r="H619" s="144"/>
      <c r="I619" s="130" t="e">
        <f>VLOOKUP(H619,Presupuesto!$B$11:$C$565,2,0)</f>
        <v>#N/A</v>
      </c>
      <c r="J619" s="98" t="str">
        <f t="shared" si="27"/>
        <v>Estudiantes y Graduados</v>
      </c>
      <c r="K619" s="98" t="s">
        <v>411</v>
      </c>
    </row>
    <row r="620" spans="3:11" x14ac:dyDescent="0.25">
      <c r="C620" s="143"/>
      <c r="D620" s="151"/>
      <c r="E620" s="118"/>
      <c r="F620" s="97">
        <f t="shared" si="26"/>
        <v>0</v>
      </c>
      <c r="G620" s="161"/>
      <c r="H620" s="144"/>
      <c r="I620" s="130" t="e">
        <f>VLOOKUP(H620,Presupuesto!$B$11:$C$565,2,0)</f>
        <v>#N/A</v>
      </c>
      <c r="J620" s="98" t="str">
        <f t="shared" si="27"/>
        <v>Estudiantes y Graduados</v>
      </c>
      <c r="K620" s="98" t="s">
        <v>411</v>
      </c>
    </row>
    <row r="621" spans="3:11" x14ac:dyDescent="0.25">
      <c r="C621" s="145"/>
      <c r="D621" s="151"/>
      <c r="E621" s="118"/>
      <c r="F621" s="97">
        <f t="shared" si="26"/>
        <v>0</v>
      </c>
      <c r="G621" s="161"/>
      <c r="H621" s="146"/>
      <c r="I621" s="130" t="e">
        <f>VLOOKUP(H621,Presupuesto!$B$11:$C$565,2,0)</f>
        <v>#N/A</v>
      </c>
      <c r="J621" s="98" t="str">
        <f t="shared" si="27"/>
        <v>Estudiantes y Graduados</v>
      </c>
      <c r="K621" s="98" t="s">
        <v>402</v>
      </c>
    </row>
    <row r="622" spans="3:11" x14ac:dyDescent="0.25">
      <c r="C622" s="145"/>
      <c r="D622" s="151"/>
      <c r="E622" s="118"/>
      <c r="F622" s="97">
        <f t="shared" si="26"/>
        <v>0</v>
      </c>
      <c r="G622" s="161"/>
      <c r="H622" s="146"/>
      <c r="I622" s="130" t="e">
        <f>VLOOKUP(H622,Presupuesto!$B$11:$C$565,2,0)</f>
        <v>#N/A</v>
      </c>
      <c r="J622" s="98" t="str">
        <f t="shared" si="27"/>
        <v>Estudiantes y Graduados</v>
      </c>
      <c r="K622" s="98" t="s">
        <v>411</v>
      </c>
    </row>
    <row r="623" spans="3:11" x14ac:dyDescent="0.25">
      <c r="C623" s="145"/>
      <c r="D623" s="151"/>
      <c r="E623" s="118"/>
      <c r="F623" s="97">
        <f t="shared" si="26"/>
        <v>0</v>
      </c>
      <c r="G623" s="161"/>
      <c r="H623" s="146"/>
      <c r="I623" s="130" t="e">
        <f>VLOOKUP(H623,Presupuesto!$B$11:$C$565,2,0)</f>
        <v>#N/A</v>
      </c>
      <c r="J623" s="98" t="str">
        <f t="shared" si="27"/>
        <v>Estudiantes y Graduados</v>
      </c>
      <c r="K623" s="98" t="s">
        <v>411</v>
      </c>
    </row>
    <row r="624" spans="3:11" x14ac:dyDescent="0.25">
      <c r="C624" s="145"/>
      <c r="D624" s="151"/>
      <c r="E624" s="118"/>
      <c r="F624" s="97">
        <f t="shared" si="26"/>
        <v>0</v>
      </c>
      <c r="G624" s="161"/>
      <c r="H624" s="146"/>
      <c r="I624" s="130" t="e">
        <f>VLOOKUP(H624,Presupuesto!$B$11:$C$565,2,0)</f>
        <v>#N/A</v>
      </c>
      <c r="J624" s="98" t="str">
        <f t="shared" si="27"/>
        <v>Estudiantes y Graduados</v>
      </c>
      <c r="K624" s="98" t="s">
        <v>411</v>
      </c>
    </row>
    <row r="625" spans="3:11" ht="15.75" thickBot="1" x14ac:dyDescent="0.3">
      <c r="C625" s="147"/>
      <c r="D625" s="159"/>
      <c r="E625" s="103"/>
      <c r="F625" s="105">
        <f t="shared" si="26"/>
        <v>0</v>
      </c>
      <c r="G625" s="162"/>
      <c r="H625" s="148"/>
      <c r="I625" s="132" t="e">
        <f>VLOOKUP(H625,Presupuesto!$B$11:$C$565,2,0)</f>
        <v>#N/A</v>
      </c>
      <c r="J625" s="106" t="str">
        <f t="shared" si="27"/>
        <v>Estudiantes y Graduados</v>
      </c>
      <c r="K625" s="124" t="s">
        <v>393</v>
      </c>
    </row>
    <row r="627" spans="3:11" ht="15.75" thickBot="1" x14ac:dyDescent="0.3">
      <c r="F627" s="90"/>
      <c r="G627" s="89"/>
      <c r="H627" s="90"/>
      <c r="I627" s="90"/>
    </row>
    <row r="628" spans="3:11" ht="15.75" thickBot="1" x14ac:dyDescent="0.3">
      <c r="C628" s="157" t="s">
        <v>53</v>
      </c>
      <c r="D628" s="372">
        <f>SUM(F635:F638)</f>
        <v>13000</v>
      </c>
      <c r="F628" s="70"/>
      <c r="G628" s="79"/>
      <c r="H628" s="70"/>
      <c r="I628" s="70"/>
    </row>
    <row r="629" spans="3:11" x14ac:dyDescent="0.25">
      <c r="C629" s="70"/>
      <c r="D629" s="31"/>
      <c r="E629" s="93"/>
      <c r="F629" s="93"/>
      <c r="G629" s="93"/>
      <c r="H629" s="76"/>
      <c r="I629" s="76"/>
      <c r="J629" s="76"/>
      <c r="K629" s="112"/>
    </row>
    <row r="630" spans="3:11" x14ac:dyDescent="0.25">
      <c r="C630" s="70"/>
      <c r="D630" s="31"/>
      <c r="E630" s="93"/>
      <c r="F630" s="93"/>
      <c r="G630" s="93"/>
      <c r="H630" s="76"/>
      <c r="I630" s="76"/>
      <c r="J630" s="76"/>
      <c r="K630" s="112"/>
    </row>
    <row r="631" spans="3:11" ht="15.75" x14ac:dyDescent="0.25">
      <c r="C631" s="202" t="s">
        <v>391</v>
      </c>
      <c r="D631" s="368" t="s">
        <v>2004</v>
      </c>
      <c r="E631" s="93"/>
      <c r="F631" s="93"/>
      <c r="G631" s="93"/>
      <c r="H631" s="76"/>
      <c r="I631" s="76"/>
      <c r="J631" s="76"/>
      <c r="K631" s="112"/>
    </row>
    <row r="632" spans="3:11" ht="18.75" x14ac:dyDescent="0.25">
      <c r="C632" s="210" t="str">
        <f>IFERROR(VLOOKUP(D631,'1. Desarrollo e Innov. Curricu.'!$F:$G,2,FALSE),IFERROR(VLOOKUP(D631,'2. Investigación Científica'!$F:$G,2,FALSE),IFERROR(VLOOKUP(D631,'3. Vinculación Univ. Sociedad'!$F:$G,2,FALSE),IFERROR(VLOOKUP(D631,'4. Docencia y Profesorado Univ.'!$F:$G,2,FALSE),IFERROR(VLOOKUP(D631,'5. Estudiantes y Graduados'!$F:$G,2,FALSE),IFERROR(VLOOKUP(D631,'11. Gestion Administrativa'!$F:$G,2,FALSE),IFERROR(VLOOKUP(D631,'13. Gestión Académica'!$F:$G,2,FALSE),IFERROR(VLOOKUP(D631,'9. Asegura. de la Calid. y M'!$F:$G,2,FALSE),IFERROR(VLOOKUP(D631,'6. Gestión del Conocimiento'!$F:$G,2,FALSE),IFERROR(VLOOKUP(D631,'15. Gobernabilidad y Proceso...'!$F:$G,2,FALSE),IFERROR(VLOOKUP(D631,'12. Gestión del Talento Humano'!$F:$G,2,FALSE),IFERROR(VLOOKUP(D631,'14. Internacional... de la E.S.'!$F:$G,2,FALSE),IFERROR(VLOOKUP(D631,'10. Posgrado'!$F:$G,2,FALSE),IFERROR(VLOOKUP(D631,'17. Gestión TIC'!$F:$G,2,FALSE),IFERROR(VLOOKUP(D631,'16. Desa. del Sistema Educ.Sup.'!$F:$G,2,FALSE),IFERROR(VLOOKUP(D631,'8. Cultura de Inno. Insti...'!$F:$G,2,FALSE),VLOOKUP(D631,'7. Lo Esencial de la Reforma U.'!$F:$G,2,0)))))))))))))))))</f>
        <v>1. Diseño de la investigación, 2. instrumentos de aplicación, 3. tabulación de los datos, 4. analisis de datos, 5. socialización de resultados.</v>
      </c>
      <c r="D632" s="31"/>
      <c r="E632" s="93"/>
      <c r="F632" s="93"/>
      <c r="G632" s="93"/>
      <c r="H632" s="76"/>
      <c r="I632" s="76"/>
      <c r="J632" s="76"/>
      <c r="K632" s="112"/>
    </row>
    <row r="633" spans="3:11" ht="15.75" thickBot="1" x14ac:dyDescent="0.3">
      <c r="F633" s="93"/>
      <c r="G633" s="76"/>
      <c r="H633" s="76"/>
      <c r="I633" s="76"/>
    </row>
    <row r="634" spans="3:11" ht="30.75" thickBot="1" x14ac:dyDescent="0.3">
      <c r="C634" s="129" t="s">
        <v>44</v>
      </c>
      <c r="D634" s="129" t="s">
        <v>55</v>
      </c>
      <c r="E634" s="136" t="s">
        <v>57</v>
      </c>
      <c r="F634" s="135" t="s">
        <v>27</v>
      </c>
      <c r="G634" s="133" t="s">
        <v>130</v>
      </c>
      <c r="H634" s="136" t="s">
        <v>46</v>
      </c>
      <c r="I634" s="133" t="s">
        <v>131</v>
      </c>
      <c r="J634" s="133" t="s">
        <v>409</v>
      </c>
      <c r="K634" s="133" t="s">
        <v>410</v>
      </c>
    </row>
    <row r="635" spans="3:11" ht="15.75" thickBot="1" x14ac:dyDescent="0.3">
      <c r="C635" s="220" t="s">
        <v>427</v>
      </c>
      <c r="D635" s="221">
        <v>3</v>
      </c>
      <c r="E635" s="219">
        <f>HLOOKUP(C635,$AH$2:$BU$3,2,0)</f>
        <v>2000</v>
      </c>
      <c r="F635" s="97">
        <f t="shared" ref="F635:F638" si="28">D635*E635</f>
        <v>6000</v>
      </c>
      <c r="G635" s="161" t="s">
        <v>128</v>
      </c>
      <c r="H635" s="629" t="s">
        <v>760</v>
      </c>
      <c r="I635" s="130" t="str">
        <f>VLOOKUP(H635,Presupuesto!$B$11:$C$565,2,0)</f>
        <v>VIATICOS NACIONALES</v>
      </c>
      <c r="J635" s="218" t="s">
        <v>1359</v>
      </c>
      <c r="K635" s="98" t="s">
        <v>393</v>
      </c>
    </row>
    <row r="636" spans="3:11" x14ac:dyDescent="0.25">
      <c r="C636" s="220" t="s">
        <v>431</v>
      </c>
      <c r="D636" s="221">
        <v>4</v>
      </c>
      <c r="E636" s="219">
        <f>HLOOKUP(C636,$AH$2:$BU$3,2,0)</f>
        <v>1750</v>
      </c>
      <c r="F636" s="97">
        <f t="shared" ref="F636" si="29">D636*E636</f>
        <v>7000</v>
      </c>
      <c r="G636" s="161" t="s">
        <v>128</v>
      </c>
      <c r="H636" s="629" t="s">
        <v>760</v>
      </c>
      <c r="I636" s="130" t="str">
        <f>VLOOKUP(H636,Presupuesto!$B$11:$C$565,2,0)</f>
        <v>VIATICOS NACIONALES</v>
      </c>
      <c r="J636" s="98" t="str">
        <f>$J$635</f>
        <v>Estudiantes y Graduados</v>
      </c>
      <c r="K636" s="98" t="s">
        <v>393</v>
      </c>
    </row>
    <row r="637" spans="3:11" x14ac:dyDescent="0.25">
      <c r="C637" s="141"/>
      <c r="D637" s="158"/>
      <c r="E637" s="123"/>
      <c r="F637" s="97">
        <f t="shared" si="28"/>
        <v>0</v>
      </c>
      <c r="G637" s="161"/>
      <c r="H637" s="142"/>
      <c r="I637" s="130" t="e">
        <f>VLOOKUP(H637,Presupuesto!$B$11:$C$565,2,0)</f>
        <v>#N/A</v>
      </c>
      <c r="J637" s="98" t="str">
        <f t="shared" ref="J637:J638" si="30">$J$635</f>
        <v>Estudiantes y Graduados</v>
      </c>
      <c r="K637" s="98" t="s">
        <v>411</v>
      </c>
    </row>
    <row r="638" spans="3:11" x14ac:dyDescent="0.25">
      <c r="C638" s="141"/>
      <c r="D638" s="158"/>
      <c r="E638" s="123"/>
      <c r="F638" s="97">
        <f t="shared" si="28"/>
        <v>0</v>
      </c>
      <c r="G638" s="161"/>
      <c r="H638" s="142"/>
      <c r="I638" s="130" t="e">
        <f>VLOOKUP(H638,Presupuesto!$B$11:$C$565,2,0)</f>
        <v>#N/A</v>
      </c>
      <c r="J638" s="98" t="str">
        <f t="shared" si="30"/>
        <v>Estudiantes y Graduados</v>
      </c>
      <c r="K638" s="98" t="s">
        <v>411</v>
      </c>
    </row>
    <row r="640" spans="3:11" ht="15.75" thickBot="1" x14ac:dyDescent="0.3"/>
    <row r="641" spans="3:11" ht="15.75" thickBot="1" x14ac:dyDescent="0.3">
      <c r="C641" s="157" t="s">
        <v>53</v>
      </c>
      <c r="D641" s="372">
        <f>SUM(F648:F653)</f>
        <v>677100.76</v>
      </c>
      <c r="F641" s="70"/>
      <c r="G641" s="79"/>
      <c r="H641" s="70"/>
      <c r="I641" s="70"/>
    </row>
    <row r="642" spans="3:11" x14ac:dyDescent="0.25">
      <c r="C642" s="70"/>
      <c r="D642" s="31"/>
      <c r="E642" s="93"/>
      <c r="F642" s="93"/>
      <c r="G642" s="93"/>
      <c r="H642" s="76"/>
      <c r="I642" s="76"/>
      <c r="J642" s="76"/>
      <c r="K642" s="112"/>
    </row>
    <row r="643" spans="3:11" x14ac:dyDescent="0.25">
      <c r="C643" s="70"/>
      <c r="D643" s="31"/>
      <c r="E643" s="93"/>
      <c r="F643" s="93"/>
      <c r="G643" s="93"/>
      <c r="H643" s="76"/>
      <c r="I643" s="76"/>
      <c r="J643" s="76"/>
      <c r="K643" s="112"/>
    </row>
    <row r="644" spans="3:11" ht="15.75" x14ac:dyDescent="0.25">
      <c r="C644" s="202" t="s">
        <v>391</v>
      </c>
      <c r="D644" s="368" t="s">
        <v>2007</v>
      </c>
      <c r="E644" s="93"/>
      <c r="F644" s="93"/>
      <c r="G644" s="93"/>
      <c r="H644" s="76"/>
      <c r="I644" s="76"/>
      <c r="J644" s="76"/>
      <c r="K644" s="112"/>
    </row>
    <row r="645" spans="3:11" ht="18.75" x14ac:dyDescent="0.25">
      <c r="C645" s="210" t="str">
        <f>IFERROR(VLOOKUP(D644,'1. Desarrollo e Innov. Curricu.'!$F:$G,2,FALSE),IFERROR(VLOOKUP(D644,'2. Investigación Científica'!$F:$G,2,FALSE),IFERROR(VLOOKUP(D644,'3. Vinculación Univ. Sociedad'!$F:$G,2,FALSE),IFERROR(VLOOKUP(D644,'4. Docencia y Profesorado Univ.'!$F:$G,2,FALSE),IFERROR(VLOOKUP(D644,'5. Estudiantes y Graduados'!$F:$G,2,FALSE),IFERROR(VLOOKUP(D644,'11. Gestion Administrativa'!$F:$G,2,FALSE),IFERROR(VLOOKUP(D644,'13. Gestión Académica'!$F:$G,2,FALSE),IFERROR(VLOOKUP(D644,'9. Asegura. de la Calid. y M'!$F:$G,2,FALSE),IFERROR(VLOOKUP(D644,'6. Gestión del Conocimiento'!$F:$G,2,FALSE),IFERROR(VLOOKUP(D644,'15. Gobernabilidad y Proceso...'!$F:$G,2,FALSE),IFERROR(VLOOKUP(D644,'12. Gestión del Talento Humano'!$F:$G,2,FALSE),IFERROR(VLOOKUP(D644,'14. Internacional... de la E.S.'!$F:$G,2,FALSE),IFERROR(VLOOKUP(D644,'10. Posgrado'!$F:$G,2,FALSE),IFERROR(VLOOKUP(D644,'17. Gestión TIC'!$F:$G,2,FALSE),IFERROR(VLOOKUP(D644,'16. Desa. del Sistema Educ.Sup.'!$F:$G,2,FALSE),IFERROR(VLOOKUP(D644,'8. Cultura de Inno. Insti...'!$F:$G,2,FALSE),VLOOKUP(D644,'7. Lo Esencial de la Reforma U.'!$F:$G,2,0)))))))))))))))))</f>
        <v>Preparacion de Los equipos UNAH PUMAS  para JUDUCA 2018</v>
      </c>
      <c r="D645" s="31"/>
      <c r="E645" s="93"/>
      <c r="F645" s="93"/>
      <c r="G645" s="93"/>
      <c r="H645" s="76"/>
      <c r="I645" s="76"/>
      <c r="J645" s="76"/>
      <c r="K645" s="112"/>
    </row>
    <row r="646" spans="3:11" ht="15.75" thickBot="1" x14ac:dyDescent="0.3">
      <c r="F646" s="93"/>
      <c r="G646" s="76"/>
      <c r="H646" s="76"/>
      <c r="I646" s="76"/>
    </row>
    <row r="647" spans="3:11" ht="30.75" thickBot="1" x14ac:dyDescent="0.3">
      <c r="C647" s="129" t="s">
        <v>44</v>
      </c>
      <c r="D647" s="129" t="s">
        <v>55</v>
      </c>
      <c r="E647" s="136" t="s">
        <v>57</v>
      </c>
      <c r="F647" s="135" t="s">
        <v>27</v>
      </c>
      <c r="G647" s="133" t="s">
        <v>130</v>
      </c>
      <c r="H647" s="136" t="s">
        <v>46</v>
      </c>
      <c r="I647" s="133" t="s">
        <v>131</v>
      </c>
      <c r="J647" s="133" t="s">
        <v>409</v>
      </c>
      <c r="K647" s="133" t="s">
        <v>410</v>
      </c>
    </row>
    <row r="648" spans="3:11" ht="15.75" thickBot="1" x14ac:dyDescent="0.3">
      <c r="C648" s="220" t="s">
        <v>427</v>
      </c>
      <c r="D648" s="221">
        <v>4</v>
      </c>
      <c r="E648" s="219">
        <f>HLOOKUP(C648,$AH$2:$BU$3,2,0)</f>
        <v>2000</v>
      </c>
      <c r="F648" s="97">
        <f t="shared" ref="F648:F653" si="31">D648*E648</f>
        <v>8000</v>
      </c>
      <c r="G648" s="161" t="s">
        <v>128</v>
      </c>
      <c r="H648" s="629" t="s">
        <v>760</v>
      </c>
      <c r="I648" s="130" t="str">
        <f>VLOOKUP(H648,Presupuesto!$B$11:$C$565,2,0)</f>
        <v>VIATICOS NACIONALES</v>
      </c>
      <c r="J648" s="218" t="s">
        <v>1359</v>
      </c>
      <c r="K648" s="98" t="s">
        <v>393</v>
      </c>
    </row>
    <row r="649" spans="3:11" x14ac:dyDescent="0.25">
      <c r="C649" s="220" t="s">
        <v>431</v>
      </c>
      <c r="D649" s="221">
        <v>2</v>
      </c>
      <c r="E649" s="219">
        <f>HLOOKUP(C649,$AH$2:$BU$3,2,0)</f>
        <v>1750</v>
      </c>
      <c r="F649" s="97">
        <f t="shared" si="31"/>
        <v>3500</v>
      </c>
      <c r="G649" s="161" t="s">
        <v>128</v>
      </c>
      <c r="H649" s="629" t="s">
        <v>760</v>
      </c>
      <c r="I649" s="130" t="str">
        <f>VLOOKUP(H649,Presupuesto!$B$11:$C$565,2,0)</f>
        <v>VIATICOS NACIONALES</v>
      </c>
      <c r="J649" s="98" t="str">
        <f>$J$648</f>
        <v>Estudiantes y Graduados</v>
      </c>
      <c r="K649" s="98" t="s">
        <v>393</v>
      </c>
    </row>
    <row r="650" spans="3:11" x14ac:dyDescent="0.25">
      <c r="C650" s="141" t="s">
        <v>2189</v>
      </c>
      <c r="D650" s="158">
        <v>17</v>
      </c>
      <c r="E650" s="123">
        <v>17000</v>
      </c>
      <c r="F650" s="97">
        <f t="shared" si="31"/>
        <v>289000</v>
      </c>
      <c r="G650" s="161" t="s">
        <v>128</v>
      </c>
      <c r="H650" s="142" t="s">
        <v>746</v>
      </c>
      <c r="I650" s="130" t="str">
        <f>VLOOKUP(H650,Presupuesto!$B$11:$C$565,2,0)</f>
        <v>OTROS SERVICIOS COMERCIALES Y FINANCIEROS N.C PROYECTO FORTALECIMIENTO ORG. ESTU</v>
      </c>
      <c r="J650" s="98" t="str">
        <f t="shared" ref="J650:J653" si="32">$J$648</f>
        <v>Estudiantes y Graduados</v>
      </c>
      <c r="K650" s="98" t="s">
        <v>411</v>
      </c>
    </row>
    <row r="651" spans="3:11" x14ac:dyDescent="0.25">
      <c r="C651" s="141" t="s">
        <v>2190</v>
      </c>
      <c r="D651" s="158">
        <v>1</v>
      </c>
      <c r="E651" s="123">
        <v>300000</v>
      </c>
      <c r="F651" s="97">
        <f t="shared" si="31"/>
        <v>300000</v>
      </c>
      <c r="G651" s="161" t="s">
        <v>128</v>
      </c>
      <c r="H651" s="142" t="s">
        <v>746</v>
      </c>
      <c r="I651" s="130" t="str">
        <f>VLOOKUP(H651,Presupuesto!$B$11:$C$565,2,0)</f>
        <v>OTROS SERVICIOS COMERCIALES Y FINANCIEROS N.C PROYECTO FORTALECIMIENTO ORG. ESTU</v>
      </c>
      <c r="J651" s="98" t="str">
        <f t="shared" si="32"/>
        <v>Estudiantes y Graduados</v>
      </c>
      <c r="K651" s="98" t="s">
        <v>411</v>
      </c>
    </row>
    <row r="652" spans="3:11" x14ac:dyDescent="0.25">
      <c r="C652" s="141" t="s">
        <v>2191</v>
      </c>
      <c r="D652" s="158">
        <v>1</v>
      </c>
      <c r="E652" s="123">
        <v>76600.759999999995</v>
      </c>
      <c r="F652" s="97">
        <f t="shared" si="31"/>
        <v>76600.759999999995</v>
      </c>
      <c r="G652" s="161" t="s">
        <v>128</v>
      </c>
      <c r="H652" s="142" t="s">
        <v>791</v>
      </c>
      <c r="I652" s="130" t="str">
        <f>VLOOKUP(H652,Presupuesto!$B$11:$C$565,2,0)</f>
        <v>ALIMENTOS B EBIDAS PARA PERSONAS</v>
      </c>
      <c r="J652" s="98" t="str">
        <f t="shared" si="32"/>
        <v>Estudiantes y Graduados</v>
      </c>
      <c r="K652" s="98" t="s">
        <v>411</v>
      </c>
    </row>
    <row r="653" spans="3:11" x14ac:dyDescent="0.25">
      <c r="C653" s="141"/>
      <c r="D653" s="158"/>
      <c r="E653" s="123"/>
      <c r="F653" s="97">
        <f t="shared" si="31"/>
        <v>0</v>
      </c>
      <c r="G653" s="161" t="s">
        <v>128</v>
      </c>
      <c r="H653" s="142"/>
      <c r="I653" s="130" t="e">
        <f>VLOOKUP(H653,Presupuesto!$B$11:$C$565,2,0)</f>
        <v>#N/A</v>
      </c>
      <c r="J653" s="98" t="str">
        <f t="shared" si="32"/>
        <v>Estudiantes y Graduados</v>
      </c>
      <c r="K653" s="98" t="s">
        <v>400</v>
      </c>
    </row>
    <row r="655" spans="3:11" ht="15.75" thickBot="1" x14ac:dyDescent="0.3">
      <c r="F655" s="90"/>
      <c r="G655" s="89"/>
      <c r="H655" s="90"/>
      <c r="I655" s="90"/>
    </row>
    <row r="656" spans="3:11" ht="15.75" thickBot="1" x14ac:dyDescent="0.3">
      <c r="C656" s="157" t="s">
        <v>53</v>
      </c>
      <c r="D656" s="372">
        <f>SUM(F663:F666)</f>
        <v>8411892.4199999999</v>
      </c>
      <c r="F656" s="70"/>
      <c r="G656" s="79"/>
      <c r="H656" s="70"/>
      <c r="I656" s="70"/>
    </row>
    <row r="657" spans="3:11" x14ac:dyDescent="0.25">
      <c r="C657" s="70"/>
      <c r="D657" s="31"/>
      <c r="E657" s="93"/>
      <c r="F657" s="93"/>
      <c r="G657" s="93"/>
      <c r="H657" s="76"/>
      <c r="I657" s="76"/>
      <c r="J657" s="76"/>
      <c r="K657" s="112"/>
    </row>
    <row r="658" spans="3:11" x14ac:dyDescent="0.25">
      <c r="C658" s="70"/>
      <c r="D658" s="31"/>
      <c r="E658" s="93"/>
      <c r="F658" s="93"/>
      <c r="G658" s="93"/>
      <c r="H658" s="76"/>
      <c r="I658" s="76"/>
      <c r="J658" s="76"/>
      <c r="K658" s="112"/>
    </row>
    <row r="659" spans="3:11" ht="15.75" x14ac:dyDescent="0.25">
      <c r="C659" s="202" t="s">
        <v>391</v>
      </c>
      <c r="D659" s="368" t="s">
        <v>2017</v>
      </c>
      <c r="E659" s="93"/>
      <c r="F659" s="93"/>
      <c r="G659" s="93"/>
      <c r="H659" s="76"/>
      <c r="I659" s="76"/>
      <c r="J659" s="76"/>
      <c r="K659" s="112"/>
    </row>
    <row r="660" spans="3:11" ht="18.75" x14ac:dyDescent="0.25">
      <c r="C660" s="210" t="str">
        <f>IFERROR(VLOOKUP(D659,'1. Desarrollo e Innov. Curricu.'!$F:$G,2,FALSE),IFERROR(VLOOKUP(D659,'2. Investigación Científica'!$F:$G,2,FALSE),IFERROR(VLOOKUP(D659,'3. Vinculación Univ. Sociedad'!$F:$G,2,FALSE),IFERROR(VLOOKUP(D659,'4. Docencia y Profesorado Univ.'!$F:$G,2,FALSE),IFERROR(VLOOKUP(D659,'5. Estudiantes y Graduados'!$F:$G,2,FALSE),IFERROR(VLOOKUP(D659,'11. Gestion Administrativa'!$F:$G,2,FALSE),IFERROR(VLOOKUP(D659,'13. Gestión Académica'!$F:$G,2,FALSE),IFERROR(VLOOKUP(D659,'9. Asegura. de la Calid. y M'!$F:$G,2,FALSE),IFERROR(VLOOKUP(D659,'6. Gestión del Conocimiento'!$F:$G,2,FALSE),IFERROR(VLOOKUP(D659,'15. Gobernabilidad y Proceso...'!$F:$G,2,FALSE),IFERROR(VLOOKUP(D659,'12. Gestión del Talento Humano'!$F:$G,2,FALSE),IFERROR(VLOOKUP(D659,'14. Internacional... de la E.S.'!$F:$G,2,FALSE),IFERROR(VLOOKUP(D659,'10. Posgrado'!$F:$G,2,FALSE),IFERROR(VLOOKUP(D659,'17. Gestión TIC'!$F:$G,2,FALSE),IFERROR(VLOOKUP(D659,'16. Desa. del Sistema Educ.Sup.'!$F:$G,2,FALSE),IFERROR(VLOOKUP(D659,'8. Cultura de Inno. Insti...'!$F:$G,2,FALSE),VLOOKUP(D659,'7. Lo Esencial de la Reforma U.'!$F:$G,2,0)))))))))))))))))</f>
        <v>Realizar las competencias entre los distintos centros regionales.</v>
      </c>
      <c r="D660" s="31"/>
      <c r="E660" s="93"/>
      <c r="F660" s="93"/>
      <c r="G660" s="93"/>
      <c r="H660" s="76"/>
      <c r="I660" s="76"/>
      <c r="J660" s="76"/>
      <c r="K660" s="112"/>
    </row>
    <row r="661" spans="3:11" ht="15.75" thickBot="1" x14ac:dyDescent="0.3">
      <c r="F661" s="93"/>
      <c r="G661" s="76"/>
      <c r="H661" s="76"/>
      <c r="I661" s="76"/>
    </row>
    <row r="662" spans="3:11" ht="30.75" thickBot="1" x14ac:dyDescent="0.3">
      <c r="C662" s="129" t="s">
        <v>44</v>
      </c>
      <c r="D662" s="129" t="s">
        <v>55</v>
      </c>
      <c r="E662" s="136" t="s">
        <v>57</v>
      </c>
      <c r="F662" s="135" t="s">
        <v>27</v>
      </c>
      <c r="G662" s="133" t="s">
        <v>130</v>
      </c>
      <c r="H662" s="136" t="s">
        <v>46</v>
      </c>
      <c r="I662" s="133" t="s">
        <v>131</v>
      </c>
      <c r="J662" s="133" t="s">
        <v>409</v>
      </c>
      <c r="K662" s="133" t="s">
        <v>410</v>
      </c>
    </row>
    <row r="663" spans="3:11" x14ac:dyDescent="0.25">
      <c r="C663" s="220" t="s">
        <v>427</v>
      </c>
      <c r="D663" s="221"/>
      <c r="E663" s="219">
        <f>HLOOKUP(C663,$AH$2:$BU$3,2,0)</f>
        <v>2000</v>
      </c>
      <c r="F663" s="97">
        <f t="shared" ref="F663:F666" si="33">D663*E663</f>
        <v>0</v>
      </c>
      <c r="G663" s="161"/>
      <c r="H663" s="142"/>
      <c r="I663" s="130" t="e">
        <f>VLOOKUP(H663,Presupuesto!$B$11:$C$565,2,0)</f>
        <v>#N/A</v>
      </c>
      <c r="J663" s="218" t="s">
        <v>1359</v>
      </c>
      <c r="K663" s="98" t="s">
        <v>393</v>
      </c>
    </row>
    <row r="664" spans="3:11" x14ac:dyDescent="0.25">
      <c r="C664" s="141" t="s">
        <v>2193</v>
      </c>
      <c r="D664" s="158">
        <v>1</v>
      </c>
      <c r="E664" s="123">
        <v>8411892.4199999999</v>
      </c>
      <c r="F664" s="97">
        <f t="shared" si="33"/>
        <v>8411892.4199999999</v>
      </c>
      <c r="G664" s="161" t="s">
        <v>1698</v>
      </c>
      <c r="H664" s="142" t="s">
        <v>297</v>
      </c>
      <c r="I664" s="130" t="str">
        <f>VLOOKUP(H664,Presupuesto!$B$11:$C$565,2,0)</f>
        <v>OTROS SERVICIOS COMERCIALES Y FINANCIEROS N.C.</v>
      </c>
      <c r="J664" s="98" t="str">
        <f t="shared" ref="J664:J666" si="34">$J$663</f>
        <v>Estudiantes y Graduados</v>
      </c>
      <c r="K664" s="98" t="s">
        <v>411</v>
      </c>
    </row>
    <row r="665" spans="3:11" x14ac:dyDescent="0.25">
      <c r="C665" s="141"/>
      <c r="D665" s="158"/>
      <c r="E665" s="123"/>
      <c r="F665" s="97">
        <f t="shared" si="33"/>
        <v>0</v>
      </c>
      <c r="G665" s="161"/>
      <c r="H665" s="142"/>
      <c r="I665" s="130" t="e">
        <f>VLOOKUP(H665,Presupuesto!$B$11:$C$565,2,0)</f>
        <v>#N/A</v>
      </c>
      <c r="J665" s="98" t="str">
        <f t="shared" si="34"/>
        <v>Estudiantes y Graduados</v>
      </c>
      <c r="K665" s="98" t="s">
        <v>411</v>
      </c>
    </row>
    <row r="666" spans="3:11" x14ac:dyDescent="0.25">
      <c r="C666" s="141"/>
      <c r="D666" s="158"/>
      <c r="E666" s="123"/>
      <c r="F666" s="97">
        <f t="shared" si="33"/>
        <v>0</v>
      </c>
      <c r="G666" s="161"/>
      <c r="H666" s="142"/>
      <c r="I666" s="130" t="e">
        <f>VLOOKUP(H666,Presupuesto!$B$11:$C$565,2,0)</f>
        <v>#N/A</v>
      </c>
      <c r="J666" s="98" t="str">
        <f t="shared" si="34"/>
        <v>Estudiantes y Graduados</v>
      </c>
      <c r="K666" s="98" t="s">
        <v>400</v>
      </c>
    </row>
    <row r="668" spans="3:11" ht="15.75" thickBot="1" x14ac:dyDescent="0.3"/>
    <row r="669" spans="3:11" ht="15.75" thickBot="1" x14ac:dyDescent="0.3">
      <c r="C669" s="157" t="s">
        <v>53</v>
      </c>
      <c r="D669" s="372">
        <f>SUM(F676:F678)</f>
        <v>25000</v>
      </c>
      <c r="F669" s="70"/>
      <c r="G669" s="79"/>
      <c r="H669" s="70"/>
      <c r="I669" s="70"/>
    </row>
    <row r="670" spans="3:11" x14ac:dyDescent="0.25">
      <c r="C670" s="70"/>
      <c r="D670" s="31"/>
      <c r="E670" s="93"/>
      <c r="F670" s="93"/>
      <c r="G670" s="93"/>
      <c r="H670" s="76"/>
      <c r="I670" s="76"/>
      <c r="J670" s="76"/>
      <c r="K670" s="112"/>
    </row>
    <row r="671" spans="3:11" x14ac:dyDescent="0.25">
      <c r="C671" s="70"/>
      <c r="D671" s="31"/>
      <c r="E671" s="93"/>
      <c r="F671" s="93"/>
      <c r="G671" s="93"/>
      <c r="H671" s="76"/>
      <c r="I671" s="76"/>
      <c r="J671" s="76"/>
      <c r="K671" s="112"/>
    </row>
    <row r="672" spans="3:11" ht="15.75" x14ac:dyDescent="0.25">
      <c r="C672" s="202" t="s">
        <v>391</v>
      </c>
      <c r="D672" s="368" t="s">
        <v>2019</v>
      </c>
      <c r="E672" s="93"/>
      <c r="F672" s="93"/>
      <c r="G672" s="93"/>
      <c r="H672" s="76"/>
      <c r="I672" s="76"/>
      <c r="J672" s="76"/>
      <c r="K672" s="112"/>
    </row>
    <row r="673" spans="3:11" ht="18.75" x14ac:dyDescent="0.25">
      <c r="C673" s="210">
        <f>IFERROR(VLOOKUP(D672,'1. Desarrollo e Innov. Curricu.'!$F:$G,2,FALSE),IFERROR(VLOOKUP(D672,'2. Investigación Científica'!$F:$G,2,FALSE),IFERROR(VLOOKUP(D672,'3. Vinculación Univ. Sociedad'!$F:$G,2,FALSE),IFERROR(VLOOKUP(D672,'4. Docencia y Profesorado Univ.'!$F:$G,2,FALSE),IFERROR(VLOOKUP(D672,'5. Estudiantes y Graduados'!$F:$G,2,FALSE),IFERROR(VLOOKUP(D672,'11. Gestion Administrativa'!$F:$G,2,FALSE),IFERROR(VLOOKUP(D672,'13. Gestión Académica'!$F:$G,2,FALSE),IFERROR(VLOOKUP(D672,'9. Asegura. de la Calid. y M'!$F:$G,2,FALSE),IFERROR(VLOOKUP(D672,'6. Gestión del Conocimiento'!$F:$G,2,FALSE),IFERROR(VLOOKUP(D672,'15. Gobernabilidad y Proceso...'!$F:$G,2,FALSE),IFERROR(VLOOKUP(D672,'12. Gestión del Talento Humano'!$F:$G,2,FALSE),IFERROR(VLOOKUP(D672,'14. Internacional... de la E.S.'!$F:$G,2,FALSE),IFERROR(VLOOKUP(D672,'10. Posgrado'!$F:$G,2,FALSE),IFERROR(VLOOKUP(D672,'17. Gestión TIC'!$F:$G,2,FALSE),IFERROR(VLOOKUP(D672,'16. Desa. del Sistema Educ.Sup.'!$F:$G,2,FALSE),IFERROR(VLOOKUP(D672,'8. Cultura de Inno. Insti...'!$F:$G,2,FALSE),VLOOKUP(D672,'7. Lo Esencial de la Reforma U.'!$F:$G,2,0)))))))))))))))))</f>
        <v>0</v>
      </c>
      <c r="D673" s="31"/>
      <c r="E673" s="93"/>
      <c r="F673" s="93"/>
      <c r="G673" s="93"/>
      <c r="H673" s="76"/>
      <c r="I673" s="76"/>
      <c r="J673" s="76"/>
      <c r="K673" s="112"/>
    </row>
    <row r="674" spans="3:11" ht="15.75" thickBot="1" x14ac:dyDescent="0.3">
      <c r="F674" s="93"/>
      <c r="G674" s="76"/>
      <c r="H674" s="76"/>
      <c r="I674" s="76"/>
    </row>
    <row r="675" spans="3:11" ht="30.75" thickBot="1" x14ac:dyDescent="0.3">
      <c r="C675" s="129" t="s">
        <v>44</v>
      </c>
      <c r="D675" s="129" t="s">
        <v>55</v>
      </c>
      <c r="E675" s="136" t="s">
        <v>57</v>
      </c>
      <c r="F675" s="135" t="s">
        <v>27</v>
      </c>
      <c r="G675" s="133" t="s">
        <v>130</v>
      </c>
      <c r="H675" s="136" t="s">
        <v>46</v>
      </c>
      <c r="I675" s="133" t="s">
        <v>131</v>
      </c>
      <c r="J675" s="133" t="s">
        <v>409</v>
      </c>
      <c r="K675" s="133" t="s">
        <v>410</v>
      </c>
    </row>
    <row r="676" spans="3:11" x14ac:dyDescent="0.25">
      <c r="C676" s="220" t="s">
        <v>438</v>
      </c>
      <c r="D676" s="221"/>
      <c r="E676" s="219">
        <f>HLOOKUP(C676,$AH$2:$BU$3,2,0)</f>
        <v>620</v>
      </c>
      <c r="F676" s="97">
        <f t="shared" ref="F676:F678" si="35">D676*E676</f>
        <v>0</v>
      </c>
      <c r="G676" s="161"/>
      <c r="H676" s="142"/>
      <c r="I676" s="130" t="e">
        <f>VLOOKUP(H676,Presupuesto!$B$11:$C$565,2,0)</f>
        <v>#N/A</v>
      </c>
      <c r="J676" s="218" t="s">
        <v>1359</v>
      </c>
      <c r="K676" s="98" t="s">
        <v>393</v>
      </c>
    </row>
    <row r="677" spans="3:11" x14ac:dyDescent="0.25">
      <c r="C677" s="141" t="s">
        <v>2194</v>
      </c>
      <c r="D677" s="158">
        <v>25</v>
      </c>
      <c r="E677" s="123">
        <v>1000</v>
      </c>
      <c r="F677" s="97">
        <f t="shared" si="35"/>
        <v>25000</v>
      </c>
      <c r="G677" s="161" t="s">
        <v>128</v>
      </c>
      <c r="H677" s="142" t="s">
        <v>297</v>
      </c>
      <c r="I677" s="130" t="str">
        <f>VLOOKUP(H677,Presupuesto!$B$11:$C$565,2,0)</f>
        <v>OTROS SERVICIOS COMERCIALES Y FINANCIEROS N.C.</v>
      </c>
      <c r="J677" s="98" t="str">
        <f>$J$676</f>
        <v>Estudiantes y Graduados</v>
      </c>
      <c r="K677" s="98" t="s">
        <v>411</v>
      </c>
    </row>
    <row r="678" spans="3:11" x14ac:dyDescent="0.25">
      <c r="C678" s="141"/>
      <c r="D678" s="158"/>
      <c r="E678" s="123"/>
      <c r="F678" s="97">
        <f t="shared" si="35"/>
        <v>0</v>
      </c>
      <c r="G678" s="161"/>
      <c r="H678" s="142"/>
      <c r="I678" s="130" t="e">
        <f>VLOOKUP(H678,Presupuesto!$B$11:$C$565,2,0)</f>
        <v>#N/A</v>
      </c>
      <c r="J678" s="98" t="str">
        <f t="shared" ref="J678" si="36">$J$676</f>
        <v>Estudiantes y Graduados</v>
      </c>
      <c r="K678" s="98" t="s">
        <v>411</v>
      </c>
    </row>
    <row r="680" spans="3:11" ht="15.75" thickBot="1" x14ac:dyDescent="0.3">
      <c r="F680" s="90"/>
      <c r="G680" s="89"/>
      <c r="H680" s="90"/>
      <c r="I680" s="90"/>
    </row>
    <row r="681" spans="3:11" ht="15.75" thickBot="1" x14ac:dyDescent="0.3">
      <c r="C681" s="157" t="s">
        <v>53</v>
      </c>
      <c r="D681" s="372">
        <f>SUM(F688:F697)</f>
        <v>140000</v>
      </c>
      <c r="F681" s="70"/>
      <c r="G681" s="79"/>
      <c r="H681" s="70"/>
      <c r="I681" s="70"/>
    </row>
    <row r="682" spans="3:11" x14ac:dyDescent="0.25">
      <c r="C682" s="70"/>
      <c r="D682" s="31"/>
      <c r="E682" s="93"/>
      <c r="F682" s="93"/>
      <c r="G682" s="93"/>
      <c r="H682" s="76"/>
      <c r="I682" s="76"/>
      <c r="J682" s="76"/>
      <c r="K682" s="112"/>
    </row>
    <row r="683" spans="3:11" x14ac:dyDescent="0.25">
      <c r="C683" s="70"/>
      <c r="D683" s="31"/>
      <c r="E683" s="93"/>
      <c r="F683" s="93"/>
      <c r="G683" s="93"/>
      <c r="H683" s="76"/>
      <c r="I683" s="76"/>
      <c r="J683" s="76"/>
      <c r="K683" s="112"/>
    </row>
    <row r="684" spans="3:11" ht="15.75" x14ac:dyDescent="0.25">
      <c r="C684" s="202" t="s">
        <v>391</v>
      </c>
      <c r="D684" s="368" t="s">
        <v>2022</v>
      </c>
      <c r="E684" s="93"/>
      <c r="F684" s="93"/>
      <c r="G684" s="93"/>
      <c r="H684" s="76"/>
      <c r="I684" s="76"/>
      <c r="J684" s="76"/>
      <c r="K684" s="112"/>
    </row>
    <row r="685" spans="3:11" ht="18.75" x14ac:dyDescent="0.25">
      <c r="C685" s="210" t="str">
        <f>IFERROR(VLOOKUP(D684,'1. Desarrollo e Innov. Curricu.'!$F:$G,2,FALSE),IFERROR(VLOOKUP(D684,'2. Investigación Científica'!$F:$G,2,FALSE),IFERROR(VLOOKUP(D684,'3. Vinculación Univ. Sociedad'!$F:$G,2,FALSE),IFERROR(VLOOKUP(D684,'4. Docencia y Profesorado Univ.'!$F:$G,2,FALSE),IFERROR(VLOOKUP(D684,'5. Estudiantes y Graduados'!$F:$G,2,FALSE),IFERROR(VLOOKUP(D684,'11. Gestion Administrativa'!$F:$G,2,FALSE),IFERROR(VLOOKUP(D684,'13. Gestión Académica'!$F:$G,2,FALSE),IFERROR(VLOOKUP(D684,'9. Asegura. de la Calid. y M'!$F:$G,2,FALSE),IFERROR(VLOOKUP(D684,'6. Gestión del Conocimiento'!$F:$G,2,FALSE),IFERROR(VLOOKUP(D684,'15. Gobernabilidad y Proceso...'!$F:$G,2,FALSE),IFERROR(VLOOKUP(D684,'12. Gestión del Talento Humano'!$F:$G,2,FALSE),IFERROR(VLOOKUP(D684,'14. Internacional... de la E.S.'!$F:$G,2,FALSE),IFERROR(VLOOKUP(D684,'10. Posgrado'!$F:$G,2,FALSE),IFERROR(VLOOKUP(D684,'17. Gestión TIC'!$F:$G,2,FALSE),IFERROR(VLOOKUP(D684,'16. Desa. del Sistema Educ.Sup.'!$F:$G,2,FALSE),IFERROR(VLOOKUP(D684,'8. Cultura de Inno. Insti...'!$F:$G,2,FALSE),VLOOKUP(D684,'7. Lo Esencial de la Reforma U.'!$F:$G,2,0)))))))))))))))))</f>
        <v>1. Invitación a las carrera para su participación en el Torneo.                                 2. Inscripción de participantes.                          3. Identificación de espacios físicos para el desarrollo del torneo.                                  4. Gestión de patrocinio.                           5. Adquisición de trofeos.</v>
      </c>
      <c r="D685" s="31"/>
      <c r="E685" s="93"/>
      <c r="F685" s="93"/>
      <c r="G685" s="93"/>
      <c r="H685" s="76"/>
      <c r="I685" s="76"/>
      <c r="J685" s="76"/>
      <c r="K685" s="112"/>
    </row>
    <row r="686" spans="3:11" ht="15.75" thickBot="1" x14ac:dyDescent="0.3">
      <c r="F686" s="93"/>
      <c r="G686" s="76"/>
      <c r="H686" s="76"/>
      <c r="I686" s="76"/>
    </row>
    <row r="687" spans="3:11" ht="30.75" thickBot="1" x14ac:dyDescent="0.3">
      <c r="C687" s="129" t="s">
        <v>44</v>
      </c>
      <c r="D687" s="129" t="s">
        <v>55</v>
      </c>
      <c r="E687" s="136" t="s">
        <v>57</v>
      </c>
      <c r="F687" s="135" t="s">
        <v>27</v>
      </c>
      <c r="G687" s="133" t="s">
        <v>130</v>
      </c>
      <c r="H687" s="136" t="s">
        <v>46</v>
      </c>
      <c r="I687" s="133" t="s">
        <v>131</v>
      </c>
      <c r="J687" s="133" t="s">
        <v>409</v>
      </c>
      <c r="K687" s="133" t="s">
        <v>410</v>
      </c>
    </row>
    <row r="688" spans="3:11" x14ac:dyDescent="0.25">
      <c r="C688" s="220" t="s">
        <v>438</v>
      </c>
      <c r="D688" s="221"/>
      <c r="E688" s="219">
        <f>HLOOKUP(C688,$AH$2:$BU$3,2,0)</f>
        <v>620</v>
      </c>
      <c r="F688" s="97">
        <f t="shared" ref="F688:F697" si="37">D688*E688</f>
        <v>0</v>
      </c>
      <c r="G688" s="161" t="s">
        <v>128</v>
      </c>
      <c r="H688" s="142"/>
      <c r="I688" s="130" t="e">
        <f>VLOOKUP(H688,Presupuesto!$B$11:$C$565,2,0)</f>
        <v>#N/A</v>
      </c>
      <c r="J688" s="218" t="s">
        <v>1359</v>
      </c>
      <c r="K688" s="98" t="s">
        <v>393</v>
      </c>
    </row>
    <row r="689" spans="3:11" x14ac:dyDescent="0.25">
      <c r="C689" s="141" t="s">
        <v>2195</v>
      </c>
      <c r="D689" s="158">
        <v>10</v>
      </c>
      <c r="E689" s="123">
        <v>900</v>
      </c>
      <c r="F689" s="97">
        <f t="shared" si="37"/>
        <v>9000</v>
      </c>
      <c r="G689" s="161" t="s">
        <v>128</v>
      </c>
      <c r="H689" s="142" t="s">
        <v>956</v>
      </c>
      <c r="I689" s="130" t="str">
        <f>VLOOKUP(H689,Presupuesto!$B$11:$C$565,2,0)</f>
        <v>ARTICULOS PARA DEPORTES Y RECREATIVOS</v>
      </c>
      <c r="J689" s="98" t="str">
        <f>$J$688</f>
        <v>Estudiantes y Graduados</v>
      </c>
      <c r="K689" s="98" t="s">
        <v>396</v>
      </c>
    </row>
    <row r="690" spans="3:11" x14ac:dyDescent="0.25">
      <c r="C690" s="141" t="s">
        <v>2196</v>
      </c>
      <c r="D690" s="158">
        <v>50</v>
      </c>
      <c r="E690" s="123">
        <v>200</v>
      </c>
      <c r="F690" s="97">
        <f t="shared" si="37"/>
        <v>10000</v>
      </c>
      <c r="G690" s="161" t="s">
        <v>128</v>
      </c>
      <c r="H690" s="142" t="s">
        <v>742</v>
      </c>
      <c r="I690" s="130" t="str">
        <f>VLOOKUP(H690,Presupuesto!$B$11:$C$565,2,0)</f>
        <v>OTROS SERVICIOS COMERCIALES Y FINANCIEROS</v>
      </c>
      <c r="J690" s="98" t="str">
        <f t="shared" ref="J690:J697" si="38">$J$688</f>
        <v>Estudiantes y Graduados</v>
      </c>
      <c r="K690" s="98" t="s">
        <v>396</v>
      </c>
    </row>
    <row r="691" spans="3:11" x14ac:dyDescent="0.25">
      <c r="C691" s="141" t="s">
        <v>2197</v>
      </c>
      <c r="D691" s="158">
        <v>3</v>
      </c>
      <c r="E691" s="123">
        <v>3500</v>
      </c>
      <c r="F691" s="97">
        <f t="shared" si="37"/>
        <v>10500</v>
      </c>
      <c r="G691" s="161" t="s">
        <v>128</v>
      </c>
      <c r="H691" s="142" t="s">
        <v>956</v>
      </c>
      <c r="I691" s="130" t="str">
        <f>VLOOKUP(H691,Presupuesto!$B$11:$C$565,2,0)</f>
        <v>ARTICULOS PARA DEPORTES Y RECREATIVOS</v>
      </c>
      <c r="J691" s="98" t="str">
        <f t="shared" si="38"/>
        <v>Estudiantes y Graduados</v>
      </c>
      <c r="K691" s="98" t="s">
        <v>396</v>
      </c>
    </row>
    <row r="692" spans="3:11" x14ac:dyDescent="0.25">
      <c r="C692" s="141" t="s">
        <v>2198</v>
      </c>
      <c r="D692" s="158">
        <v>2800</v>
      </c>
      <c r="E692" s="123">
        <v>1</v>
      </c>
      <c r="F692" s="97">
        <f t="shared" si="37"/>
        <v>2800</v>
      </c>
      <c r="G692" s="161" t="s">
        <v>128</v>
      </c>
      <c r="H692" s="142" t="s">
        <v>791</v>
      </c>
      <c r="I692" s="130" t="str">
        <f>VLOOKUP(H692,Presupuesto!$B$11:$C$565,2,0)</f>
        <v>ALIMENTOS B EBIDAS PARA PERSONAS</v>
      </c>
      <c r="J692" s="98" t="str">
        <f t="shared" si="38"/>
        <v>Estudiantes y Graduados</v>
      </c>
      <c r="K692" s="98" t="s">
        <v>396</v>
      </c>
    </row>
    <row r="693" spans="3:11" x14ac:dyDescent="0.25">
      <c r="C693" s="141" t="s">
        <v>2199</v>
      </c>
      <c r="D693" s="158">
        <v>9</v>
      </c>
      <c r="E693" s="123">
        <v>1500</v>
      </c>
      <c r="F693" s="97">
        <f t="shared" si="37"/>
        <v>13500</v>
      </c>
      <c r="G693" s="161" t="s">
        <v>128</v>
      </c>
      <c r="H693" s="142" t="s">
        <v>906</v>
      </c>
      <c r="I693" s="130" t="str">
        <f>VLOOKUP(H693,Presupuesto!$B$11:$C$565,2,0)</f>
        <v>OTROS PRODUCTOS METALICOS</v>
      </c>
      <c r="J693" s="98" t="str">
        <f t="shared" si="38"/>
        <v>Estudiantes y Graduados</v>
      </c>
      <c r="K693" s="98" t="s">
        <v>396</v>
      </c>
    </row>
    <row r="694" spans="3:11" x14ac:dyDescent="0.25">
      <c r="C694" s="141" t="s">
        <v>2200</v>
      </c>
      <c r="D694" s="158">
        <v>105</v>
      </c>
      <c r="E694" s="123">
        <v>90</v>
      </c>
      <c r="F694" s="97">
        <f t="shared" si="37"/>
        <v>9450</v>
      </c>
      <c r="G694" s="161" t="s">
        <v>128</v>
      </c>
      <c r="H694" s="142" t="s">
        <v>906</v>
      </c>
      <c r="I694" s="130" t="str">
        <f>VLOOKUP(H694,Presupuesto!$B$11:$C$565,2,0)</f>
        <v>OTROS PRODUCTOS METALICOS</v>
      </c>
      <c r="J694" s="98" t="str">
        <f t="shared" si="38"/>
        <v>Estudiantes y Graduados</v>
      </c>
      <c r="K694" s="98" t="s">
        <v>396</v>
      </c>
    </row>
    <row r="695" spans="3:11" x14ac:dyDescent="0.25">
      <c r="C695" s="141" t="s">
        <v>2201</v>
      </c>
      <c r="D695" s="158">
        <v>100</v>
      </c>
      <c r="E695" s="123">
        <v>100</v>
      </c>
      <c r="F695" s="97">
        <f t="shared" si="37"/>
        <v>10000</v>
      </c>
      <c r="G695" s="161" t="s">
        <v>128</v>
      </c>
      <c r="H695" s="142" t="s">
        <v>313</v>
      </c>
      <c r="I695" s="130" t="str">
        <f>VLOOKUP(H695,Presupuesto!$B$11:$C$565,2,0)</f>
        <v>ACABADOS Y TEXTILES</v>
      </c>
      <c r="J695" s="98" t="str">
        <f t="shared" si="38"/>
        <v>Estudiantes y Graduados</v>
      </c>
      <c r="K695" s="98" t="s">
        <v>396</v>
      </c>
    </row>
    <row r="696" spans="3:11" x14ac:dyDescent="0.25">
      <c r="C696" s="141" t="s">
        <v>2202</v>
      </c>
      <c r="D696" s="158">
        <v>115</v>
      </c>
      <c r="E696" s="123">
        <v>650</v>
      </c>
      <c r="F696" s="97">
        <f t="shared" si="37"/>
        <v>74750</v>
      </c>
      <c r="G696" s="161" t="s">
        <v>128</v>
      </c>
      <c r="H696" s="142" t="s">
        <v>563</v>
      </c>
      <c r="I696" s="130" t="str">
        <f>VLOOKUP(H696,Presupuesto!$B$11:$C$565,2,0)</f>
        <v>CONTRATOS ESPECIALES</v>
      </c>
      <c r="J696" s="98" t="str">
        <f t="shared" si="38"/>
        <v>Estudiantes y Graduados</v>
      </c>
      <c r="K696" s="98" t="s">
        <v>396</v>
      </c>
    </row>
    <row r="697" spans="3:11" x14ac:dyDescent="0.25">
      <c r="C697" s="141"/>
      <c r="D697" s="158"/>
      <c r="E697" s="123"/>
      <c r="F697" s="97">
        <f t="shared" si="37"/>
        <v>0</v>
      </c>
      <c r="G697" s="161" t="s">
        <v>128</v>
      </c>
      <c r="H697" s="142"/>
      <c r="I697" s="130" t="e">
        <f>VLOOKUP(H697,Presupuesto!$B$11:$C$565,2,0)</f>
        <v>#N/A</v>
      </c>
      <c r="J697" s="98" t="str">
        <f t="shared" si="38"/>
        <v>Estudiantes y Graduados</v>
      </c>
      <c r="K697" s="98" t="s">
        <v>411</v>
      </c>
    </row>
    <row r="699" spans="3:11" ht="15.75" thickBot="1" x14ac:dyDescent="0.3"/>
    <row r="700" spans="3:11" ht="15.75" thickBot="1" x14ac:dyDescent="0.3">
      <c r="C700" s="157" t="s">
        <v>53</v>
      </c>
      <c r="D700" s="372">
        <f>SUM(F707:F714)</f>
        <v>187200</v>
      </c>
      <c r="F700" s="70"/>
      <c r="G700" s="79"/>
      <c r="H700" s="70"/>
      <c r="I700" s="70"/>
    </row>
    <row r="701" spans="3:11" x14ac:dyDescent="0.25">
      <c r="C701" s="70"/>
      <c r="D701" s="31"/>
      <c r="E701" s="93"/>
      <c r="F701" s="93"/>
      <c r="G701" s="93"/>
      <c r="H701" s="76"/>
      <c r="I701" s="76"/>
      <c r="J701" s="76"/>
      <c r="K701" s="112"/>
    </row>
    <row r="702" spans="3:11" x14ac:dyDescent="0.25">
      <c r="C702" s="70"/>
      <c r="D702" s="31"/>
      <c r="E702" s="93"/>
      <c r="F702" s="93"/>
      <c r="G702" s="93"/>
      <c r="H702" s="76"/>
      <c r="I702" s="76"/>
      <c r="J702" s="76"/>
      <c r="K702" s="112"/>
    </row>
    <row r="703" spans="3:11" ht="15.75" x14ac:dyDescent="0.25">
      <c r="C703" s="202" t="s">
        <v>391</v>
      </c>
      <c r="D703" s="368" t="s">
        <v>2026</v>
      </c>
      <c r="E703" s="93"/>
      <c r="F703" s="93"/>
      <c r="G703" s="93"/>
      <c r="H703" s="76"/>
      <c r="I703" s="76"/>
      <c r="J703" s="76"/>
      <c r="K703" s="112"/>
    </row>
    <row r="704" spans="3:11" ht="18.75" x14ac:dyDescent="0.25">
      <c r="C704" s="210" t="str">
        <f>IFERROR(VLOOKUP(D703,'1. Desarrollo e Innov. Curricu.'!$F:$G,2,FALSE),IFERROR(VLOOKUP(D703,'2. Investigación Científica'!$F:$G,2,FALSE),IFERROR(VLOOKUP(D703,'3. Vinculación Univ. Sociedad'!$F:$G,2,FALSE),IFERROR(VLOOKUP(D703,'4. Docencia y Profesorado Univ.'!$F:$G,2,FALSE),IFERROR(VLOOKUP(D703,'5. Estudiantes y Graduados'!$F:$G,2,FALSE),IFERROR(VLOOKUP(D703,'11. Gestion Administrativa'!$F:$G,2,FALSE),IFERROR(VLOOKUP(D703,'13. Gestión Académica'!$F:$G,2,FALSE),IFERROR(VLOOKUP(D703,'9. Asegura. de la Calid. y M'!$F:$G,2,FALSE),IFERROR(VLOOKUP(D703,'6. Gestión del Conocimiento'!$F:$G,2,FALSE),IFERROR(VLOOKUP(D703,'15. Gobernabilidad y Proceso...'!$F:$G,2,FALSE),IFERROR(VLOOKUP(D703,'12. Gestión del Talento Humano'!$F:$G,2,FALSE),IFERROR(VLOOKUP(D703,'14. Internacional... de la E.S.'!$F:$G,2,FALSE),IFERROR(VLOOKUP(D703,'10. Posgrado'!$F:$G,2,FALSE),IFERROR(VLOOKUP(D703,'17. Gestión TIC'!$F:$G,2,FALSE),IFERROR(VLOOKUP(D703,'16. Desa. del Sistema Educ.Sup.'!$F:$G,2,FALSE),IFERROR(VLOOKUP(D703,'8. Cultura de Inno. Insti...'!$F:$G,2,FALSE),VLOOKUP(D703,'7. Lo Esencial de la Reforma U.'!$F:$G,2,0)))))))))))))))))</f>
        <v xml:space="preserve">Adquisicion de trofeos y reconocimientos. Eventos de escala deportiva. </v>
      </c>
      <c r="D704" s="31"/>
      <c r="E704" s="93"/>
      <c r="F704" s="93"/>
      <c r="G704" s="93"/>
      <c r="H704" s="76"/>
      <c r="I704" s="76"/>
      <c r="J704" s="76"/>
      <c r="K704" s="112"/>
    </row>
    <row r="705" spans="3:11" ht="15.75" thickBot="1" x14ac:dyDescent="0.3">
      <c r="F705" s="93"/>
      <c r="G705" s="76"/>
      <c r="H705" s="76"/>
      <c r="I705" s="76"/>
    </row>
    <row r="706" spans="3:11" ht="30.75" thickBot="1" x14ac:dyDescent="0.3">
      <c r="C706" s="129" t="s">
        <v>44</v>
      </c>
      <c r="D706" s="129" t="s">
        <v>55</v>
      </c>
      <c r="E706" s="136" t="s">
        <v>57</v>
      </c>
      <c r="F706" s="135" t="s">
        <v>27</v>
      </c>
      <c r="G706" s="133" t="s">
        <v>130</v>
      </c>
      <c r="H706" s="136" t="s">
        <v>46</v>
      </c>
      <c r="I706" s="133" t="s">
        <v>131</v>
      </c>
      <c r="J706" s="133" t="s">
        <v>409</v>
      </c>
      <c r="K706" s="133" t="s">
        <v>410</v>
      </c>
    </row>
    <row r="707" spans="3:11" x14ac:dyDescent="0.25">
      <c r="C707" s="220" t="s">
        <v>438</v>
      </c>
      <c r="D707" s="221"/>
      <c r="E707" s="219">
        <f>HLOOKUP(C707,$AH$2:$BU$3,2,0)</f>
        <v>620</v>
      </c>
      <c r="F707" s="97">
        <f t="shared" ref="F707:F714" si="39">D707*E707</f>
        <v>0</v>
      </c>
      <c r="G707" s="161"/>
      <c r="H707" s="142"/>
      <c r="I707" s="130" t="e">
        <f>VLOOKUP(H707,Presupuesto!$B$11:$C$565,2,0)</f>
        <v>#N/A</v>
      </c>
      <c r="J707" s="218" t="s">
        <v>1359</v>
      </c>
      <c r="K707" s="98" t="s">
        <v>396</v>
      </c>
    </row>
    <row r="708" spans="3:11" x14ac:dyDescent="0.25">
      <c r="C708" s="141" t="s">
        <v>2203</v>
      </c>
      <c r="D708" s="158">
        <v>4</v>
      </c>
      <c r="E708" s="123">
        <v>3000</v>
      </c>
      <c r="F708" s="97">
        <f t="shared" si="39"/>
        <v>12000</v>
      </c>
      <c r="G708" s="161" t="s">
        <v>128</v>
      </c>
      <c r="H708" s="142" t="s">
        <v>313</v>
      </c>
      <c r="I708" s="130" t="str">
        <f>VLOOKUP(H708,Presupuesto!$B$11:$C$565,2,0)</f>
        <v>ACABADOS Y TEXTILES</v>
      </c>
      <c r="J708" s="98" t="str">
        <f>$J$707</f>
        <v>Estudiantes y Graduados</v>
      </c>
      <c r="K708" s="98" t="s">
        <v>396</v>
      </c>
    </row>
    <row r="709" spans="3:11" x14ac:dyDescent="0.25">
      <c r="C709" s="141" t="s">
        <v>2204</v>
      </c>
      <c r="D709" s="158">
        <v>120</v>
      </c>
      <c r="E709" s="123">
        <v>100</v>
      </c>
      <c r="F709" s="97">
        <f t="shared" si="39"/>
        <v>12000</v>
      </c>
      <c r="G709" s="161" t="s">
        <v>128</v>
      </c>
      <c r="H709" s="142" t="s">
        <v>313</v>
      </c>
      <c r="I709" s="130" t="str">
        <f>VLOOKUP(H709,Presupuesto!$B$11:$C$565,2,0)</f>
        <v>ACABADOS Y TEXTILES</v>
      </c>
      <c r="J709" s="98" t="str">
        <f t="shared" ref="J709:J714" si="40">$J$707</f>
        <v>Estudiantes y Graduados</v>
      </c>
      <c r="K709" s="98" t="s">
        <v>396</v>
      </c>
    </row>
    <row r="710" spans="3:11" x14ac:dyDescent="0.25">
      <c r="C710" s="141" t="s">
        <v>2191</v>
      </c>
      <c r="D710" s="158">
        <v>500</v>
      </c>
      <c r="E710" s="123">
        <v>1</v>
      </c>
      <c r="F710" s="97">
        <f t="shared" si="39"/>
        <v>500</v>
      </c>
      <c r="G710" s="161" t="s">
        <v>128</v>
      </c>
      <c r="H710" s="142" t="s">
        <v>791</v>
      </c>
      <c r="I710" s="130" t="str">
        <f>VLOOKUP(H710,Presupuesto!$B$11:$C$565,2,0)</f>
        <v>ALIMENTOS B EBIDAS PARA PERSONAS</v>
      </c>
      <c r="J710" s="98" t="str">
        <f t="shared" si="40"/>
        <v>Estudiantes y Graduados</v>
      </c>
      <c r="K710" s="98" t="s">
        <v>396</v>
      </c>
    </row>
    <row r="711" spans="3:11" x14ac:dyDescent="0.25">
      <c r="C711" s="141" t="s">
        <v>2205</v>
      </c>
      <c r="D711" s="158">
        <v>16</v>
      </c>
      <c r="E711" s="123">
        <v>800</v>
      </c>
      <c r="F711" s="97">
        <f t="shared" si="39"/>
        <v>12800</v>
      </c>
      <c r="G711" s="161" t="s">
        <v>128</v>
      </c>
      <c r="H711" s="142" t="s">
        <v>906</v>
      </c>
      <c r="I711" s="130" t="str">
        <f>VLOOKUP(H711,Presupuesto!$B$11:$C$565,2,0)</f>
        <v>OTROS PRODUCTOS METALICOS</v>
      </c>
      <c r="J711" s="98" t="str">
        <f t="shared" si="40"/>
        <v>Estudiantes y Graduados</v>
      </c>
      <c r="K711" s="98" t="s">
        <v>396</v>
      </c>
    </row>
    <row r="712" spans="3:11" x14ac:dyDescent="0.25">
      <c r="C712" s="141" t="s">
        <v>2206</v>
      </c>
      <c r="D712" s="158">
        <v>30</v>
      </c>
      <c r="E712" s="123">
        <v>90</v>
      </c>
      <c r="F712" s="97">
        <f t="shared" si="39"/>
        <v>2700</v>
      </c>
      <c r="G712" s="161" t="s">
        <v>128</v>
      </c>
      <c r="H712" s="142" t="s">
        <v>906</v>
      </c>
      <c r="I712" s="130" t="str">
        <f>VLOOKUP(H712,Presupuesto!$B$11:$C$565,2,0)</f>
        <v>OTROS PRODUCTOS METALICOS</v>
      </c>
      <c r="J712" s="98" t="str">
        <f t="shared" si="40"/>
        <v>Estudiantes y Graduados</v>
      </c>
      <c r="K712" s="98" t="s">
        <v>396</v>
      </c>
    </row>
    <row r="713" spans="3:11" x14ac:dyDescent="0.25">
      <c r="C713" s="141" t="s">
        <v>2207</v>
      </c>
      <c r="D713" s="158">
        <v>4</v>
      </c>
      <c r="E713" s="123">
        <v>36800</v>
      </c>
      <c r="F713" s="97">
        <f t="shared" si="39"/>
        <v>147200</v>
      </c>
      <c r="G713" s="161" t="s">
        <v>128</v>
      </c>
      <c r="H713" s="142"/>
      <c r="I713" s="130" t="e">
        <f>VLOOKUP(H713,Presupuesto!$B$11:$C$565,2,0)</f>
        <v>#N/A</v>
      </c>
      <c r="J713" s="98" t="str">
        <f t="shared" si="40"/>
        <v>Estudiantes y Graduados</v>
      </c>
      <c r="K713" s="98" t="s">
        <v>411</v>
      </c>
    </row>
    <row r="714" spans="3:11" x14ac:dyDescent="0.25">
      <c r="C714" s="141"/>
      <c r="D714" s="158"/>
      <c r="E714" s="123"/>
      <c r="F714" s="97">
        <f t="shared" si="39"/>
        <v>0</v>
      </c>
      <c r="G714" s="161" t="s">
        <v>128</v>
      </c>
      <c r="H714" s="142"/>
      <c r="I714" s="130" t="e">
        <f>VLOOKUP(H714,Presupuesto!$B$11:$C$565,2,0)</f>
        <v>#N/A</v>
      </c>
      <c r="J714" s="98" t="str">
        <f t="shared" si="40"/>
        <v>Estudiantes y Graduados</v>
      </c>
      <c r="K714" s="98" t="s">
        <v>411</v>
      </c>
    </row>
    <row r="716" spans="3:11" ht="15.75" thickBot="1" x14ac:dyDescent="0.3">
      <c r="F716" s="90"/>
      <c r="G716" s="89"/>
      <c r="H716" s="90"/>
      <c r="I716" s="90"/>
    </row>
    <row r="717" spans="3:11" ht="15.75" thickBot="1" x14ac:dyDescent="0.3">
      <c r="C717" s="157" t="s">
        <v>53</v>
      </c>
      <c r="D717" s="372">
        <f>SUM(F724:F734)</f>
        <v>70000</v>
      </c>
      <c r="F717" s="70"/>
      <c r="G717" s="79"/>
      <c r="H717" s="70"/>
      <c r="I717" s="70"/>
    </row>
    <row r="718" spans="3:11" x14ac:dyDescent="0.25">
      <c r="C718" s="70"/>
      <c r="D718" s="31"/>
      <c r="E718" s="93"/>
      <c r="F718" s="93"/>
      <c r="G718" s="93"/>
      <c r="H718" s="76"/>
      <c r="I718" s="76"/>
      <c r="J718" s="76"/>
      <c r="K718" s="112"/>
    </row>
    <row r="719" spans="3:11" x14ac:dyDescent="0.25">
      <c r="C719" s="70"/>
      <c r="D719" s="31"/>
      <c r="E719" s="93"/>
      <c r="F719" s="93"/>
      <c r="G719" s="93"/>
      <c r="H719" s="76"/>
      <c r="I719" s="76"/>
      <c r="J719" s="76"/>
      <c r="K719" s="112"/>
    </row>
    <row r="720" spans="3:11" ht="15.75" x14ac:dyDescent="0.25">
      <c r="C720" s="202" t="s">
        <v>391</v>
      </c>
      <c r="D720" s="368" t="s">
        <v>2030</v>
      </c>
      <c r="E720" s="93"/>
      <c r="F720" s="93"/>
      <c r="G720" s="93"/>
      <c r="H720" s="76"/>
      <c r="I720" s="76"/>
      <c r="J720" s="76"/>
      <c r="K720" s="112"/>
    </row>
    <row r="721" spans="3:11" ht="18.75" x14ac:dyDescent="0.25">
      <c r="C721" s="210" t="str">
        <f>IFERROR(VLOOKUP(D720,'1. Desarrollo e Innov. Curricu.'!$F:$G,2,FALSE),IFERROR(VLOOKUP(D720,'2. Investigación Científica'!$F:$G,2,FALSE),IFERROR(VLOOKUP(D720,'3. Vinculación Univ. Sociedad'!$F:$G,2,FALSE),IFERROR(VLOOKUP(D720,'4. Docencia y Profesorado Univ.'!$F:$G,2,FALSE),IFERROR(VLOOKUP(D720,'5. Estudiantes y Graduados'!$F:$G,2,FALSE),IFERROR(VLOOKUP(D720,'11. Gestion Administrativa'!$F:$G,2,FALSE),IFERROR(VLOOKUP(D720,'13. Gestión Académica'!$F:$G,2,FALSE),IFERROR(VLOOKUP(D720,'9. Asegura. de la Calid. y M'!$F:$G,2,FALSE),IFERROR(VLOOKUP(D720,'6. Gestión del Conocimiento'!$F:$G,2,FALSE),IFERROR(VLOOKUP(D720,'15. Gobernabilidad y Proceso...'!$F:$G,2,FALSE),IFERROR(VLOOKUP(D720,'12. Gestión del Talento Humano'!$F:$G,2,FALSE),IFERROR(VLOOKUP(D720,'14. Internacional... de la E.S.'!$F:$G,2,FALSE),IFERROR(VLOOKUP(D720,'10. Posgrado'!$F:$G,2,FALSE),IFERROR(VLOOKUP(D720,'17. Gestión TIC'!$F:$G,2,FALSE),IFERROR(VLOOKUP(D720,'16. Desa. del Sistema Educ.Sup.'!$F:$G,2,FALSE),IFERROR(VLOOKUP(D720,'8. Cultura de Inno. Insti...'!$F:$G,2,FALSE),VLOOKUP(D720,'7. Lo Esencial de la Reforma U.'!$F:$G,2,0)))))))))))))))))</f>
        <v xml:space="preserve">1. Invitación a participar en el Torneo de Ciclismo de montañla. 2. Promoción del Torneo. 3. Adquisición de trofeos. </v>
      </c>
      <c r="D721" s="31"/>
      <c r="E721" s="93"/>
      <c r="F721" s="93"/>
      <c r="G721" s="93"/>
      <c r="H721" s="76"/>
      <c r="I721" s="76"/>
      <c r="J721" s="76"/>
      <c r="K721" s="112"/>
    </row>
    <row r="722" spans="3:11" ht="15.75" thickBot="1" x14ac:dyDescent="0.3">
      <c r="F722" s="93"/>
      <c r="G722" s="76"/>
      <c r="H722" s="76"/>
      <c r="I722" s="76"/>
    </row>
    <row r="723" spans="3:11" ht="30.75" thickBot="1" x14ac:dyDescent="0.3">
      <c r="C723" s="129" t="s">
        <v>44</v>
      </c>
      <c r="D723" s="129" t="s">
        <v>55</v>
      </c>
      <c r="E723" s="136" t="s">
        <v>57</v>
      </c>
      <c r="F723" s="135" t="s">
        <v>27</v>
      </c>
      <c r="G723" s="133" t="s">
        <v>130</v>
      </c>
      <c r="H723" s="136" t="s">
        <v>46</v>
      </c>
      <c r="I723" s="133" t="s">
        <v>131</v>
      </c>
      <c r="J723" s="133" t="s">
        <v>409</v>
      </c>
      <c r="K723" s="133" t="s">
        <v>410</v>
      </c>
    </row>
    <row r="724" spans="3:11" x14ac:dyDescent="0.25">
      <c r="C724" s="220" t="s">
        <v>438</v>
      </c>
      <c r="D724" s="221"/>
      <c r="E724" s="219">
        <f>HLOOKUP(C724,$AH$2:$BU$3,2,0)</f>
        <v>620</v>
      </c>
      <c r="F724" s="97">
        <f t="shared" ref="F724:F734" si="41">D724*E724</f>
        <v>0</v>
      </c>
      <c r="G724" s="161"/>
      <c r="H724" s="142"/>
      <c r="I724" s="130" t="e">
        <f>VLOOKUP(H724,Presupuesto!$B$11:$C$565,2,0)</f>
        <v>#N/A</v>
      </c>
      <c r="J724" s="218" t="s">
        <v>1359</v>
      </c>
      <c r="K724" s="98" t="s">
        <v>393</v>
      </c>
    </row>
    <row r="725" spans="3:11" x14ac:dyDescent="0.25">
      <c r="C725" s="141" t="s">
        <v>2208</v>
      </c>
      <c r="D725" s="158">
        <v>1200</v>
      </c>
      <c r="E725" s="123">
        <v>1</v>
      </c>
      <c r="F725" s="97">
        <f t="shared" si="41"/>
        <v>1200</v>
      </c>
      <c r="G725" s="161" t="s">
        <v>128</v>
      </c>
      <c r="H725" s="142" t="s">
        <v>962</v>
      </c>
      <c r="I725" s="130" t="str">
        <f>VLOOKUP(H725,Presupuesto!$B$11:$C$565,2,0)</f>
        <v>ELEMENTOS DE FERRETERIA</v>
      </c>
      <c r="J725" s="98" t="str">
        <f>$J$724</f>
        <v>Estudiantes y Graduados</v>
      </c>
      <c r="K725" s="98" t="s">
        <v>396</v>
      </c>
    </row>
    <row r="726" spans="3:11" x14ac:dyDescent="0.25">
      <c r="C726" s="141" t="s">
        <v>2209</v>
      </c>
      <c r="D726" s="158">
        <v>802</v>
      </c>
      <c r="E726" s="123">
        <v>10</v>
      </c>
      <c r="F726" s="97">
        <f t="shared" si="41"/>
        <v>8020</v>
      </c>
      <c r="G726" s="161" t="s">
        <v>128</v>
      </c>
      <c r="H726" s="629" t="s">
        <v>293</v>
      </c>
      <c r="I726" s="130" t="str">
        <f>VLOOKUP(H726,Presupuesto!$B$11:$C$565,2,0)</f>
        <v>IMPRENTA, PUBLIC. Y REPRODUC. (25300-00)</v>
      </c>
      <c r="J726" s="98" t="str">
        <f t="shared" ref="J726:J734" si="42">$J$724</f>
        <v>Estudiantes y Graduados</v>
      </c>
      <c r="K726" s="98" t="s">
        <v>396</v>
      </c>
    </row>
    <row r="727" spans="3:11" x14ac:dyDescent="0.25">
      <c r="C727" s="141" t="s">
        <v>2191</v>
      </c>
      <c r="D727" s="158">
        <v>1400</v>
      </c>
      <c r="E727" s="123">
        <v>1</v>
      </c>
      <c r="F727" s="97">
        <f t="shared" si="41"/>
        <v>1400</v>
      </c>
      <c r="G727" s="161" t="s">
        <v>128</v>
      </c>
      <c r="H727" s="142" t="s">
        <v>791</v>
      </c>
      <c r="I727" s="130" t="str">
        <f>VLOOKUP(H727,Presupuesto!$B$11:$C$565,2,0)</f>
        <v>ALIMENTOS B EBIDAS PARA PERSONAS</v>
      </c>
      <c r="J727" s="98" t="str">
        <f t="shared" si="42"/>
        <v>Estudiantes y Graduados</v>
      </c>
      <c r="K727" s="98" t="s">
        <v>396</v>
      </c>
    </row>
    <row r="728" spans="3:11" x14ac:dyDescent="0.25">
      <c r="C728" s="141" t="s">
        <v>2210</v>
      </c>
      <c r="D728" s="158">
        <v>50</v>
      </c>
      <c r="E728" s="123">
        <v>500</v>
      </c>
      <c r="F728" s="97">
        <f t="shared" si="41"/>
        <v>25000</v>
      </c>
      <c r="G728" s="161" t="s">
        <v>128</v>
      </c>
      <c r="H728" s="142" t="s">
        <v>906</v>
      </c>
      <c r="I728" s="130" t="str">
        <f>VLOOKUP(H728,Presupuesto!$B$11:$C$565,2,0)</f>
        <v>OTROS PRODUCTOS METALICOS</v>
      </c>
      <c r="J728" s="98" t="str">
        <f t="shared" si="42"/>
        <v>Estudiantes y Graduados</v>
      </c>
      <c r="K728" s="98" t="s">
        <v>396</v>
      </c>
    </row>
    <row r="729" spans="3:11" x14ac:dyDescent="0.25">
      <c r="C729" s="141" t="s">
        <v>2206</v>
      </c>
      <c r="D729" s="158">
        <v>120</v>
      </c>
      <c r="E729" s="123">
        <v>90</v>
      </c>
      <c r="F729" s="97">
        <f t="shared" si="41"/>
        <v>10800</v>
      </c>
      <c r="G729" s="161" t="s">
        <v>128</v>
      </c>
      <c r="H729" s="142" t="s">
        <v>906</v>
      </c>
      <c r="I729" s="130" t="str">
        <f>VLOOKUP(H729,Presupuesto!$B$11:$C$565,2,0)</f>
        <v>OTROS PRODUCTOS METALICOS</v>
      </c>
      <c r="J729" s="98" t="str">
        <f t="shared" si="42"/>
        <v>Estudiantes y Graduados</v>
      </c>
      <c r="K729" s="98" t="s">
        <v>396</v>
      </c>
    </row>
    <row r="730" spans="3:11" x14ac:dyDescent="0.25">
      <c r="C730" s="141" t="s">
        <v>2211</v>
      </c>
      <c r="D730" s="158">
        <v>211</v>
      </c>
      <c r="E730" s="123">
        <v>100</v>
      </c>
      <c r="F730" s="97">
        <f t="shared" si="41"/>
        <v>21100</v>
      </c>
      <c r="G730" s="161" t="s">
        <v>128</v>
      </c>
      <c r="H730" s="142" t="s">
        <v>313</v>
      </c>
      <c r="I730" s="130" t="str">
        <f>VLOOKUP(H730,Presupuesto!$B$11:$C$565,2,0)</f>
        <v>ACABADOS Y TEXTILES</v>
      </c>
      <c r="J730" s="98" t="str">
        <f t="shared" si="42"/>
        <v>Estudiantes y Graduados</v>
      </c>
      <c r="K730" s="98" t="s">
        <v>396</v>
      </c>
    </row>
    <row r="731" spans="3:11" x14ac:dyDescent="0.25">
      <c r="C731" s="141" t="s">
        <v>2212</v>
      </c>
      <c r="D731" s="158">
        <v>2</v>
      </c>
      <c r="E731" s="123">
        <v>1000</v>
      </c>
      <c r="F731" s="97">
        <f t="shared" si="41"/>
        <v>2000</v>
      </c>
      <c r="G731" s="161" t="s">
        <v>128</v>
      </c>
      <c r="H731" s="142" t="s">
        <v>563</v>
      </c>
      <c r="I731" s="130" t="str">
        <f>VLOOKUP(H731,Presupuesto!$B$11:$C$565,2,0)</f>
        <v>CONTRATOS ESPECIALES</v>
      </c>
      <c r="J731" s="98" t="str">
        <f t="shared" si="42"/>
        <v>Estudiantes y Graduados</v>
      </c>
      <c r="K731" s="98" t="s">
        <v>396</v>
      </c>
    </row>
    <row r="732" spans="3:11" x14ac:dyDescent="0.25">
      <c r="C732" s="141" t="s">
        <v>2213</v>
      </c>
      <c r="D732" s="158">
        <v>6</v>
      </c>
      <c r="E732" s="123">
        <v>80</v>
      </c>
      <c r="F732" s="97">
        <f t="shared" si="41"/>
        <v>480</v>
      </c>
      <c r="G732" s="161" t="s">
        <v>128</v>
      </c>
      <c r="H732" s="142" t="s">
        <v>867</v>
      </c>
      <c r="I732" s="130" t="str">
        <f>VLOOKUP(H732,Presupuesto!$B$11:$C$565,2,0)</f>
        <v>TINTES, PINTURAS Y COLORANTES</v>
      </c>
      <c r="J732" s="98" t="str">
        <f t="shared" si="42"/>
        <v>Estudiantes y Graduados</v>
      </c>
      <c r="K732" s="98" t="s">
        <v>396</v>
      </c>
    </row>
    <row r="733" spans="3:11" x14ac:dyDescent="0.25">
      <c r="C733" s="141" t="s">
        <v>2214</v>
      </c>
      <c r="D733" s="158">
        <v>1</v>
      </c>
      <c r="E733" s="123"/>
      <c r="F733" s="97">
        <f t="shared" si="41"/>
        <v>0</v>
      </c>
      <c r="G733" s="161" t="s">
        <v>128</v>
      </c>
      <c r="H733" s="142" t="s">
        <v>742</v>
      </c>
      <c r="I733" s="130" t="str">
        <f>VLOOKUP(H733,Presupuesto!$B$11:$C$565,2,0)</f>
        <v>OTROS SERVICIOS COMERCIALES Y FINANCIEROS</v>
      </c>
      <c r="J733" s="98" t="str">
        <f t="shared" si="42"/>
        <v>Estudiantes y Graduados</v>
      </c>
      <c r="K733" s="98" t="s">
        <v>396</v>
      </c>
    </row>
    <row r="734" spans="3:11" x14ac:dyDescent="0.25">
      <c r="C734" s="141"/>
      <c r="D734" s="158"/>
      <c r="E734" s="123"/>
      <c r="F734" s="97">
        <f t="shared" si="41"/>
        <v>0</v>
      </c>
      <c r="G734" s="161" t="s">
        <v>128</v>
      </c>
      <c r="H734" s="142"/>
      <c r="I734" s="130" t="e">
        <f>VLOOKUP(H734,Presupuesto!$B$11:$C$565,2,0)</f>
        <v>#N/A</v>
      </c>
      <c r="J734" s="98" t="str">
        <f t="shared" si="42"/>
        <v>Estudiantes y Graduados</v>
      </c>
      <c r="K734" s="98" t="s">
        <v>411</v>
      </c>
    </row>
    <row r="736" spans="3:11" ht="15.75" thickBot="1" x14ac:dyDescent="0.3"/>
    <row r="737" spans="3:11" s="464" customFormat="1" ht="15.75" thickBot="1" x14ac:dyDescent="0.3">
      <c r="C737" s="157" t="s">
        <v>53</v>
      </c>
      <c r="D737" s="372">
        <f>SUM(F744:F752)</f>
        <v>143830</v>
      </c>
      <c r="F737" s="70"/>
      <c r="G737" s="79"/>
      <c r="H737" s="70"/>
      <c r="I737" s="70"/>
    </row>
    <row r="738" spans="3:11" s="464" customFormat="1" x14ac:dyDescent="0.25">
      <c r="C738" s="70"/>
      <c r="D738" s="31"/>
      <c r="E738" s="93"/>
      <c r="F738" s="93"/>
      <c r="G738" s="93"/>
      <c r="H738" s="76"/>
      <c r="I738" s="76"/>
      <c r="J738" s="76"/>
      <c r="K738" s="112"/>
    </row>
    <row r="739" spans="3:11" s="464" customFormat="1" x14ac:dyDescent="0.25">
      <c r="C739" s="70"/>
      <c r="D739" s="31"/>
      <c r="E739" s="93"/>
      <c r="F739" s="93"/>
      <c r="G739" s="93"/>
      <c r="H739" s="76"/>
      <c r="I739" s="76"/>
      <c r="J739" s="76"/>
      <c r="K739" s="112"/>
    </row>
    <row r="740" spans="3:11" s="464" customFormat="1" ht="15.75" x14ac:dyDescent="0.25">
      <c r="C740" s="202" t="s">
        <v>391</v>
      </c>
      <c r="D740" s="368" t="s">
        <v>2033</v>
      </c>
      <c r="E740" s="93"/>
      <c r="F740" s="93"/>
      <c r="G740" s="93"/>
      <c r="H740" s="76"/>
      <c r="I740" s="76"/>
      <c r="J740" s="76"/>
      <c r="K740" s="112"/>
    </row>
    <row r="741" spans="3:11" s="464" customFormat="1" ht="18.75" x14ac:dyDescent="0.25">
      <c r="C741" s="210" t="str">
        <f>IFERROR(VLOOKUP(D740,'1. Desarrollo e Innov. Curricu.'!$F:$G,2,FALSE),IFERROR(VLOOKUP(D740,'2. Investigación Científica'!$F:$G,2,FALSE),IFERROR(VLOOKUP(D740,'3. Vinculación Univ. Sociedad'!$F:$G,2,FALSE),IFERROR(VLOOKUP(D740,'4. Docencia y Profesorado Univ.'!$F:$G,2,FALSE),IFERROR(VLOOKUP(D740,'5. Estudiantes y Graduados'!$F:$G,2,FALSE),IFERROR(VLOOKUP(D740,'11. Gestion Administrativa'!$F:$G,2,FALSE),IFERROR(VLOOKUP(D740,'13. Gestión Académica'!$F:$G,2,FALSE),IFERROR(VLOOKUP(D740,'9. Asegura. de la Calid. y M'!$F:$G,2,FALSE),IFERROR(VLOOKUP(D740,'6. Gestión del Conocimiento'!$F:$G,2,FALSE),IFERROR(VLOOKUP(D740,'15. Gobernabilidad y Proceso...'!$F:$G,2,FALSE),IFERROR(VLOOKUP(D740,'12. Gestión del Talento Humano'!$F:$G,2,FALSE),IFERROR(VLOOKUP(D740,'14. Internacional... de la E.S.'!$F:$G,2,FALSE),IFERROR(VLOOKUP(D740,'10. Posgrado'!$F:$G,2,FALSE),IFERROR(VLOOKUP(D740,'17. Gestión TIC'!$F:$G,2,FALSE),IFERROR(VLOOKUP(D740,'16. Desa. del Sistema Educ.Sup.'!$F:$G,2,FALSE),IFERROR(VLOOKUP(D740,'8. Cultura de Inno. Insti...'!$F:$G,2,FALSE),VLOOKUP(D740,'7. Lo Esencial de la Reforma U.'!$F:$G,2,0)))))))))))))))))</f>
        <v xml:space="preserve">Carrera Campo Traviesa. </v>
      </c>
      <c r="D741" s="31"/>
      <c r="E741" s="93"/>
      <c r="F741" s="93"/>
      <c r="G741" s="93"/>
      <c r="H741" s="76"/>
      <c r="I741" s="76"/>
      <c r="J741" s="76"/>
      <c r="K741" s="112"/>
    </row>
    <row r="742" spans="3:11" s="464" customFormat="1" ht="15.75" thickBot="1" x14ac:dyDescent="0.3">
      <c r="F742" s="93"/>
      <c r="G742" s="76"/>
      <c r="H742" s="76"/>
      <c r="I742" s="76"/>
    </row>
    <row r="743" spans="3:11" s="464" customFormat="1" ht="30.75" thickBot="1" x14ac:dyDescent="0.3">
      <c r="C743" s="129" t="s">
        <v>44</v>
      </c>
      <c r="D743" s="129" t="s">
        <v>55</v>
      </c>
      <c r="E743" s="136" t="s">
        <v>57</v>
      </c>
      <c r="F743" s="135" t="s">
        <v>27</v>
      </c>
      <c r="G743" s="133" t="s">
        <v>130</v>
      </c>
      <c r="H743" s="136" t="s">
        <v>46</v>
      </c>
      <c r="I743" s="133" t="s">
        <v>131</v>
      </c>
      <c r="J743" s="133" t="s">
        <v>409</v>
      </c>
      <c r="K743" s="133" t="s">
        <v>410</v>
      </c>
    </row>
    <row r="744" spans="3:11" s="464" customFormat="1" x14ac:dyDescent="0.25">
      <c r="C744" s="220" t="s">
        <v>438</v>
      </c>
      <c r="D744" s="221"/>
      <c r="E744" s="219">
        <f>HLOOKUP(C744,$AH$2:$BU$3,2,0)</f>
        <v>620</v>
      </c>
      <c r="F744" s="97">
        <f t="shared" ref="F744:F752" si="43">D744*E744</f>
        <v>0</v>
      </c>
      <c r="G744" s="161"/>
      <c r="H744" s="142"/>
      <c r="I744" s="130" t="e">
        <f>VLOOKUP(H744,Presupuesto!$B$11:$C$565,2,0)</f>
        <v>#N/A</v>
      </c>
      <c r="J744" s="218" t="s">
        <v>1478</v>
      </c>
      <c r="K744" s="98" t="s">
        <v>393</v>
      </c>
    </row>
    <row r="745" spans="3:11" s="464" customFormat="1" x14ac:dyDescent="0.25">
      <c r="C745" s="141" t="s">
        <v>2215</v>
      </c>
      <c r="D745" s="158">
        <v>2000</v>
      </c>
      <c r="E745" s="123">
        <v>1</v>
      </c>
      <c r="F745" s="97">
        <f t="shared" si="43"/>
        <v>2000</v>
      </c>
      <c r="G745" s="161" t="s">
        <v>128</v>
      </c>
      <c r="H745" s="142" t="s">
        <v>962</v>
      </c>
      <c r="I745" s="130" t="str">
        <f>VLOOKUP(H745,Presupuesto!$B$11:$C$565,2,0)</f>
        <v>ELEMENTOS DE FERRETERIA</v>
      </c>
      <c r="J745" s="98" t="str">
        <f>$J$724</f>
        <v>Estudiantes y Graduados</v>
      </c>
      <c r="K745" s="98" t="s">
        <v>396</v>
      </c>
    </row>
    <row r="746" spans="3:11" s="464" customFormat="1" x14ac:dyDescent="0.25">
      <c r="C746" s="141" t="s">
        <v>2216</v>
      </c>
      <c r="D746" s="158">
        <v>1000</v>
      </c>
      <c r="E746" s="123">
        <v>10</v>
      </c>
      <c r="F746" s="97">
        <f t="shared" si="43"/>
        <v>10000</v>
      </c>
      <c r="G746" s="161" t="s">
        <v>128</v>
      </c>
      <c r="H746" s="629" t="s">
        <v>293</v>
      </c>
      <c r="I746" s="130" t="str">
        <f>VLOOKUP(H746,Presupuesto!$B$11:$C$565,2,0)</f>
        <v>IMPRENTA, PUBLIC. Y REPRODUC. (25300-00)</v>
      </c>
      <c r="J746" s="98" t="str">
        <f t="shared" ref="J746:J752" si="44">$J$724</f>
        <v>Estudiantes y Graduados</v>
      </c>
      <c r="K746" s="98" t="s">
        <v>396</v>
      </c>
    </row>
    <row r="747" spans="3:11" s="464" customFormat="1" x14ac:dyDescent="0.25">
      <c r="C747" s="141" t="s">
        <v>2191</v>
      </c>
      <c r="D747" s="158">
        <v>3000</v>
      </c>
      <c r="E747" s="123">
        <v>1</v>
      </c>
      <c r="F747" s="97">
        <f t="shared" si="43"/>
        <v>3000</v>
      </c>
      <c r="G747" s="161" t="s">
        <v>128</v>
      </c>
      <c r="H747" s="142" t="s">
        <v>791</v>
      </c>
      <c r="I747" s="130" t="str">
        <f>VLOOKUP(H747,Presupuesto!$B$11:$C$565,2,0)</f>
        <v>ALIMENTOS B EBIDAS PARA PERSONAS</v>
      </c>
      <c r="J747" s="98" t="str">
        <f t="shared" si="44"/>
        <v>Estudiantes y Graduados</v>
      </c>
      <c r="K747" s="98" t="s">
        <v>396</v>
      </c>
    </row>
    <row r="748" spans="3:11" s="464" customFormat="1" x14ac:dyDescent="0.25">
      <c r="C748" s="141" t="s">
        <v>2210</v>
      </c>
      <c r="D748" s="158">
        <v>13</v>
      </c>
      <c r="E748" s="123">
        <v>550</v>
      </c>
      <c r="F748" s="97">
        <f t="shared" si="43"/>
        <v>7150</v>
      </c>
      <c r="G748" s="161" t="s">
        <v>128</v>
      </c>
      <c r="H748" s="142" t="s">
        <v>906</v>
      </c>
      <c r="I748" s="130" t="str">
        <f>VLOOKUP(H748,Presupuesto!$B$11:$C$565,2,0)</f>
        <v>OTROS PRODUCTOS METALICOS</v>
      </c>
      <c r="J748" s="98" t="str">
        <f t="shared" si="44"/>
        <v>Estudiantes y Graduados</v>
      </c>
      <c r="K748" s="98" t="s">
        <v>396</v>
      </c>
    </row>
    <row r="749" spans="3:11" s="464" customFormat="1" x14ac:dyDescent="0.25">
      <c r="C749" s="141" t="s">
        <v>2206</v>
      </c>
      <c r="D749" s="158">
        <v>52</v>
      </c>
      <c r="E749" s="123">
        <v>90</v>
      </c>
      <c r="F749" s="97">
        <f t="shared" si="43"/>
        <v>4680</v>
      </c>
      <c r="G749" s="161" t="s">
        <v>128</v>
      </c>
      <c r="H749" s="142" t="s">
        <v>906</v>
      </c>
      <c r="I749" s="130" t="str">
        <f>VLOOKUP(H749,Presupuesto!$B$11:$C$565,2,0)</f>
        <v>OTROS PRODUCTOS METALICOS</v>
      </c>
      <c r="J749" s="98" t="str">
        <f t="shared" si="44"/>
        <v>Estudiantes y Graduados</v>
      </c>
      <c r="K749" s="98" t="s">
        <v>396</v>
      </c>
    </row>
    <row r="750" spans="3:11" s="464" customFormat="1" x14ac:dyDescent="0.25">
      <c r="C750" s="141" t="s">
        <v>2211</v>
      </c>
      <c r="D750" s="158">
        <v>1100</v>
      </c>
      <c r="E750" s="123">
        <v>100</v>
      </c>
      <c r="F750" s="97">
        <f t="shared" si="43"/>
        <v>110000</v>
      </c>
      <c r="G750" s="161" t="s">
        <v>128</v>
      </c>
      <c r="H750" s="142" t="s">
        <v>313</v>
      </c>
      <c r="I750" s="130" t="str">
        <f>VLOOKUP(H750,Presupuesto!$B$11:$C$565,2,0)</f>
        <v>ACABADOS Y TEXTILES</v>
      </c>
      <c r="J750" s="98" t="str">
        <f t="shared" si="44"/>
        <v>Estudiantes y Graduados</v>
      </c>
      <c r="K750" s="98" t="s">
        <v>396</v>
      </c>
    </row>
    <row r="751" spans="3:11" s="464" customFormat="1" x14ac:dyDescent="0.25">
      <c r="C751" s="141" t="s">
        <v>2217</v>
      </c>
      <c r="D751" s="158">
        <v>7</v>
      </c>
      <c r="E751" s="123">
        <v>1000</v>
      </c>
      <c r="F751" s="97">
        <f t="shared" si="43"/>
        <v>7000</v>
      </c>
      <c r="G751" s="161" t="s">
        <v>128</v>
      </c>
      <c r="H751" s="142" t="s">
        <v>563</v>
      </c>
      <c r="I751" s="130" t="str">
        <f>VLOOKUP(H751,Presupuesto!$B$11:$C$565,2,0)</f>
        <v>CONTRATOS ESPECIALES</v>
      </c>
      <c r="J751" s="98" t="str">
        <f t="shared" si="44"/>
        <v>Estudiantes y Graduados</v>
      </c>
      <c r="K751" s="98" t="s">
        <v>396</v>
      </c>
    </row>
    <row r="752" spans="3:11" s="464" customFormat="1" x14ac:dyDescent="0.25">
      <c r="C752" s="141"/>
      <c r="D752" s="158"/>
      <c r="E752" s="123"/>
      <c r="F752" s="97">
        <f t="shared" si="43"/>
        <v>0</v>
      </c>
      <c r="G752" s="161" t="s">
        <v>128</v>
      </c>
      <c r="H752" s="142"/>
      <c r="I752" s="130" t="e">
        <f>VLOOKUP(H752,Presupuesto!$B$11:$C$565,2,0)</f>
        <v>#N/A</v>
      </c>
      <c r="J752" s="98" t="str">
        <f t="shared" si="44"/>
        <v>Estudiantes y Graduados</v>
      </c>
      <c r="K752" s="98" t="s">
        <v>411</v>
      </c>
    </row>
    <row r="754" spans="3:11" ht="15.75" thickBot="1" x14ac:dyDescent="0.3"/>
    <row r="755" spans="3:11" s="464" customFormat="1" ht="15.75" thickBot="1" x14ac:dyDescent="0.3">
      <c r="C755" s="157" t="s">
        <v>53</v>
      </c>
      <c r="D755" s="372">
        <f>SUM(F762:F769)</f>
        <v>75000</v>
      </c>
      <c r="F755" s="70"/>
      <c r="G755" s="79"/>
      <c r="H755" s="70"/>
      <c r="I755" s="70"/>
    </row>
    <row r="756" spans="3:11" s="464" customFormat="1" x14ac:dyDescent="0.25">
      <c r="C756" s="70"/>
      <c r="D756" s="31"/>
      <c r="E756" s="93"/>
      <c r="F756" s="93"/>
      <c r="G756" s="93"/>
      <c r="H756" s="76"/>
      <c r="I756" s="76"/>
      <c r="J756" s="76"/>
      <c r="K756" s="112"/>
    </row>
    <row r="757" spans="3:11" s="464" customFormat="1" x14ac:dyDescent="0.25">
      <c r="C757" s="70"/>
      <c r="D757" s="31"/>
      <c r="E757" s="93"/>
      <c r="F757" s="93"/>
      <c r="G757" s="93"/>
      <c r="H757" s="76"/>
      <c r="I757" s="76"/>
      <c r="J757" s="76"/>
      <c r="K757" s="112"/>
    </row>
    <row r="758" spans="3:11" s="464" customFormat="1" ht="15.75" x14ac:dyDescent="0.25">
      <c r="C758" s="202" t="s">
        <v>391</v>
      </c>
      <c r="D758" s="368" t="s">
        <v>2037</v>
      </c>
      <c r="E758" s="93"/>
      <c r="F758" s="93"/>
      <c r="G758" s="93"/>
      <c r="H758" s="76"/>
      <c r="I758" s="76"/>
      <c r="J758" s="76"/>
      <c r="K758" s="112"/>
    </row>
    <row r="759" spans="3:11" s="464" customFormat="1" ht="18.75" x14ac:dyDescent="0.25">
      <c r="C759" s="210" t="str">
        <f>IFERROR(VLOOKUP(D758,'1. Desarrollo e Innov. Curricu.'!$F:$G,2,FALSE),IFERROR(VLOOKUP(D758,'2. Investigación Científica'!$F:$G,2,FALSE),IFERROR(VLOOKUP(D758,'3. Vinculación Univ. Sociedad'!$F:$G,2,FALSE),IFERROR(VLOOKUP(D758,'4. Docencia y Profesorado Univ.'!$F:$G,2,FALSE),IFERROR(VLOOKUP(D758,'5. Estudiantes y Graduados'!$F:$G,2,FALSE),IFERROR(VLOOKUP(D758,'11. Gestion Administrativa'!$F:$G,2,FALSE),IFERROR(VLOOKUP(D758,'13. Gestión Académica'!$F:$G,2,FALSE),IFERROR(VLOOKUP(D758,'9. Asegura. de la Calid. y M'!$F:$G,2,FALSE),IFERROR(VLOOKUP(D758,'6. Gestión del Conocimiento'!$F:$G,2,FALSE),IFERROR(VLOOKUP(D758,'15. Gobernabilidad y Proceso...'!$F:$G,2,FALSE),IFERROR(VLOOKUP(D758,'12. Gestión del Talento Humano'!$F:$G,2,FALSE),IFERROR(VLOOKUP(D758,'14. Internacional... de la E.S.'!$F:$G,2,FALSE),IFERROR(VLOOKUP(D758,'10. Posgrado'!$F:$G,2,FALSE),IFERROR(VLOOKUP(D758,'17. Gestión TIC'!$F:$G,2,FALSE),IFERROR(VLOOKUP(D758,'16. Desa. del Sistema Educ.Sup.'!$F:$G,2,FALSE),IFERROR(VLOOKUP(D758,'8. Cultura de Inno. Insti...'!$F:$G,2,FALSE),VLOOKUP(D758,'7. Lo Esencial de la Reforma U.'!$F:$G,2,0)))))))))))))))))</f>
        <v xml:space="preserve">Torneo de futsala masculino y femenino intercarreras. </v>
      </c>
      <c r="D759" s="31"/>
      <c r="E759" s="93"/>
      <c r="F759" s="93"/>
      <c r="G759" s="93"/>
      <c r="H759" s="76"/>
      <c r="I759" s="76"/>
      <c r="J759" s="76"/>
      <c r="K759" s="112"/>
    </row>
    <row r="760" spans="3:11" s="464" customFormat="1" ht="15.75" thickBot="1" x14ac:dyDescent="0.3">
      <c r="F760" s="93"/>
      <c r="G760" s="76"/>
      <c r="H760" s="76"/>
      <c r="I760" s="76"/>
    </row>
    <row r="761" spans="3:11" s="464" customFormat="1" ht="30.75" thickBot="1" x14ac:dyDescent="0.3">
      <c r="C761" s="129" t="s">
        <v>44</v>
      </c>
      <c r="D761" s="129" t="s">
        <v>55</v>
      </c>
      <c r="E761" s="136" t="s">
        <v>57</v>
      </c>
      <c r="F761" s="135" t="s">
        <v>27</v>
      </c>
      <c r="G761" s="133" t="s">
        <v>130</v>
      </c>
      <c r="H761" s="136" t="s">
        <v>46</v>
      </c>
      <c r="I761" s="133" t="s">
        <v>131</v>
      </c>
      <c r="J761" s="133" t="s">
        <v>409</v>
      </c>
      <c r="K761" s="133" t="s">
        <v>410</v>
      </c>
    </row>
    <row r="762" spans="3:11" s="464" customFormat="1" x14ac:dyDescent="0.25">
      <c r="C762" s="220" t="s">
        <v>438</v>
      </c>
      <c r="D762" s="221"/>
      <c r="E762" s="219">
        <f>HLOOKUP(C762,$AH$2:$BU$3,2,0)</f>
        <v>620</v>
      </c>
      <c r="F762" s="97">
        <f t="shared" ref="F762:F769" si="45">D762*E762</f>
        <v>0</v>
      </c>
      <c r="G762" s="161"/>
      <c r="H762" s="142"/>
      <c r="I762" s="130" t="e">
        <f>VLOOKUP(H762,Presupuesto!$B$11:$C$565,2,0)</f>
        <v>#N/A</v>
      </c>
      <c r="J762" s="218" t="s">
        <v>1478</v>
      </c>
      <c r="K762" s="98" t="s">
        <v>393</v>
      </c>
    </row>
    <row r="763" spans="3:11" s="464" customFormat="1" x14ac:dyDescent="0.25">
      <c r="C763" s="141" t="s">
        <v>2195</v>
      </c>
      <c r="D763" s="158">
        <v>10</v>
      </c>
      <c r="E763" s="123">
        <v>1500</v>
      </c>
      <c r="F763" s="97">
        <f t="shared" si="45"/>
        <v>15000</v>
      </c>
      <c r="G763" s="161" t="s">
        <v>128</v>
      </c>
      <c r="H763" s="142" t="s">
        <v>956</v>
      </c>
      <c r="I763" s="130" t="str">
        <f>VLOOKUP(H763,Presupuesto!$B$11:$C$565,2,0)</f>
        <v>ARTICULOS PARA DEPORTES Y RECREATIVOS</v>
      </c>
      <c r="J763" s="98" t="str">
        <f>$J$724</f>
        <v>Estudiantes y Graduados</v>
      </c>
      <c r="K763" s="98" t="s">
        <v>399</v>
      </c>
    </row>
    <row r="764" spans="3:11" s="464" customFormat="1" x14ac:dyDescent="0.25">
      <c r="C764" s="141" t="s">
        <v>2218</v>
      </c>
      <c r="D764" s="158">
        <v>1</v>
      </c>
      <c r="E764" s="123">
        <v>3500</v>
      </c>
      <c r="F764" s="97">
        <f t="shared" si="45"/>
        <v>3500</v>
      </c>
      <c r="G764" s="161" t="s">
        <v>128</v>
      </c>
      <c r="H764" s="142" t="s">
        <v>956</v>
      </c>
      <c r="I764" s="130" t="str">
        <f>VLOOKUP(H764,Presupuesto!$B$11:$C$565,2,0)</f>
        <v>ARTICULOS PARA DEPORTES Y RECREATIVOS</v>
      </c>
      <c r="J764" s="98" t="str">
        <f t="shared" ref="J764:J769" si="46">$J$724</f>
        <v>Estudiantes y Graduados</v>
      </c>
      <c r="K764" s="98" t="s">
        <v>399</v>
      </c>
    </row>
    <row r="765" spans="3:11" s="464" customFormat="1" x14ac:dyDescent="0.25">
      <c r="C765" s="141" t="s">
        <v>2191</v>
      </c>
      <c r="D765" s="158">
        <v>1950</v>
      </c>
      <c r="E765" s="123">
        <v>1</v>
      </c>
      <c r="F765" s="97">
        <f t="shared" si="45"/>
        <v>1950</v>
      </c>
      <c r="G765" s="161" t="s">
        <v>128</v>
      </c>
      <c r="H765" s="142" t="s">
        <v>791</v>
      </c>
      <c r="I765" s="130" t="str">
        <f>VLOOKUP(H765,Presupuesto!$B$11:$C$565,2,0)</f>
        <v>ALIMENTOS B EBIDAS PARA PERSONAS</v>
      </c>
      <c r="J765" s="98" t="str">
        <f t="shared" si="46"/>
        <v>Estudiantes y Graduados</v>
      </c>
      <c r="K765" s="98" t="s">
        <v>399</v>
      </c>
    </row>
    <row r="766" spans="3:11" s="464" customFormat="1" x14ac:dyDescent="0.25">
      <c r="C766" s="141" t="s">
        <v>2210</v>
      </c>
      <c r="D766" s="158">
        <v>9</v>
      </c>
      <c r="E766" s="123">
        <v>1000</v>
      </c>
      <c r="F766" s="97">
        <f t="shared" si="45"/>
        <v>9000</v>
      </c>
      <c r="G766" s="161" t="s">
        <v>128</v>
      </c>
      <c r="H766" s="142" t="s">
        <v>906</v>
      </c>
      <c r="I766" s="130" t="str">
        <f>VLOOKUP(H766,Presupuesto!$B$11:$C$565,2,0)</f>
        <v>OTROS PRODUCTOS METALICOS</v>
      </c>
      <c r="J766" s="98" t="str">
        <f t="shared" si="46"/>
        <v>Estudiantes y Graduados</v>
      </c>
      <c r="K766" s="98" t="s">
        <v>399</v>
      </c>
    </row>
    <row r="767" spans="3:11" s="464" customFormat="1" x14ac:dyDescent="0.25">
      <c r="C767" s="141" t="s">
        <v>2206</v>
      </c>
      <c r="D767" s="158">
        <v>100</v>
      </c>
      <c r="E767" s="123">
        <v>90</v>
      </c>
      <c r="F767" s="97">
        <f t="shared" si="45"/>
        <v>9000</v>
      </c>
      <c r="G767" s="161" t="s">
        <v>128</v>
      </c>
      <c r="H767" s="142" t="s">
        <v>906</v>
      </c>
      <c r="I767" s="130" t="str">
        <f>VLOOKUP(H767,Presupuesto!$B$11:$C$565,2,0)</f>
        <v>OTROS PRODUCTOS METALICOS</v>
      </c>
      <c r="J767" s="98" t="str">
        <f t="shared" si="46"/>
        <v>Estudiantes y Graduados</v>
      </c>
      <c r="K767" s="98" t="s">
        <v>399</v>
      </c>
    </row>
    <row r="768" spans="3:11" s="464" customFormat="1" x14ac:dyDescent="0.25">
      <c r="C768" s="141" t="s">
        <v>2211</v>
      </c>
      <c r="D768" s="158">
        <v>109</v>
      </c>
      <c r="E768" s="123">
        <v>100</v>
      </c>
      <c r="F768" s="97">
        <f t="shared" si="45"/>
        <v>10900</v>
      </c>
      <c r="G768" s="161" t="s">
        <v>128</v>
      </c>
      <c r="H768" s="142" t="s">
        <v>313</v>
      </c>
      <c r="I768" s="130" t="str">
        <f>VLOOKUP(H768,Presupuesto!$B$11:$C$565,2,0)</f>
        <v>ACABADOS Y TEXTILES</v>
      </c>
      <c r="J768" s="98" t="str">
        <f t="shared" si="46"/>
        <v>Estudiantes y Graduados</v>
      </c>
      <c r="K768" s="98" t="s">
        <v>399</v>
      </c>
    </row>
    <row r="769" spans="3:11" s="464" customFormat="1" x14ac:dyDescent="0.25">
      <c r="C769" s="141" t="s">
        <v>2217</v>
      </c>
      <c r="D769" s="158">
        <v>135</v>
      </c>
      <c r="E769" s="123">
        <v>190</v>
      </c>
      <c r="F769" s="97">
        <f t="shared" si="45"/>
        <v>25650</v>
      </c>
      <c r="G769" s="161" t="s">
        <v>128</v>
      </c>
      <c r="H769" s="142" t="s">
        <v>563</v>
      </c>
      <c r="I769" s="130" t="str">
        <f>VLOOKUP(H769,Presupuesto!$B$11:$C$565,2,0)</f>
        <v>CONTRATOS ESPECIALES</v>
      </c>
      <c r="J769" s="98" t="str">
        <f t="shared" si="46"/>
        <v>Estudiantes y Graduados</v>
      </c>
      <c r="K769" s="98" t="s">
        <v>399</v>
      </c>
    </row>
    <row r="771" spans="3:11" ht="15.75" thickBot="1" x14ac:dyDescent="0.3"/>
    <row r="772" spans="3:11" s="464" customFormat="1" ht="15.75" thickBot="1" x14ac:dyDescent="0.3">
      <c r="C772" s="157" t="s">
        <v>53</v>
      </c>
      <c r="D772" s="372">
        <f>SUM(F779:F791)</f>
        <v>20000</v>
      </c>
      <c r="F772" s="70"/>
      <c r="G772" s="79"/>
      <c r="H772" s="70"/>
      <c r="I772" s="70"/>
    </row>
    <row r="773" spans="3:11" s="464" customFormat="1" x14ac:dyDescent="0.25">
      <c r="C773" s="70"/>
      <c r="D773" s="31"/>
      <c r="E773" s="93"/>
      <c r="F773" s="93"/>
      <c r="G773" s="93"/>
      <c r="H773" s="76"/>
      <c r="I773" s="76"/>
      <c r="J773" s="76"/>
      <c r="K773" s="112"/>
    </row>
    <row r="774" spans="3:11" s="464" customFormat="1" x14ac:dyDescent="0.25">
      <c r="C774" s="70"/>
      <c r="D774" s="31"/>
      <c r="E774" s="93"/>
      <c r="F774" s="93"/>
      <c r="G774" s="93"/>
      <c r="H774" s="76"/>
      <c r="I774" s="76"/>
      <c r="J774" s="76"/>
      <c r="K774" s="112"/>
    </row>
    <row r="775" spans="3:11" s="464" customFormat="1" ht="15.75" x14ac:dyDescent="0.25">
      <c r="C775" s="202" t="s">
        <v>391</v>
      </c>
      <c r="D775" s="368" t="s">
        <v>2041</v>
      </c>
      <c r="E775" s="93"/>
      <c r="F775" s="93"/>
      <c r="G775" s="93"/>
      <c r="H775" s="76"/>
      <c r="I775" s="76"/>
      <c r="J775" s="76"/>
      <c r="K775" s="112"/>
    </row>
    <row r="776" spans="3:11" s="464" customFormat="1" ht="18.75" x14ac:dyDescent="0.25">
      <c r="C776" s="210" t="str">
        <f>IFERROR(VLOOKUP(D775,'1. Desarrollo e Innov. Curricu.'!$F:$G,2,FALSE),IFERROR(VLOOKUP(D775,'2. Investigación Científica'!$F:$G,2,FALSE),IFERROR(VLOOKUP(D775,'3. Vinculación Univ. Sociedad'!$F:$G,2,FALSE),IFERROR(VLOOKUP(D775,'4. Docencia y Profesorado Univ.'!$F:$G,2,FALSE),IFERROR(VLOOKUP(D775,'5. Estudiantes y Graduados'!$F:$G,2,FALSE),IFERROR(VLOOKUP(D775,'11. Gestion Administrativa'!$F:$G,2,FALSE),IFERROR(VLOOKUP(D775,'13. Gestión Académica'!$F:$G,2,FALSE),IFERROR(VLOOKUP(D775,'9. Asegura. de la Calid. y M'!$F:$G,2,FALSE),IFERROR(VLOOKUP(D775,'6. Gestión del Conocimiento'!$F:$G,2,FALSE),IFERROR(VLOOKUP(D775,'15. Gobernabilidad y Proceso...'!$F:$G,2,FALSE),IFERROR(VLOOKUP(D775,'12. Gestión del Talento Humano'!$F:$G,2,FALSE),IFERROR(VLOOKUP(D775,'14. Internacional... de la E.S.'!$F:$G,2,FALSE),IFERROR(VLOOKUP(D775,'10. Posgrado'!$F:$G,2,FALSE),IFERROR(VLOOKUP(D775,'17. Gestión TIC'!$F:$G,2,FALSE),IFERROR(VLOOKUP(D775,'16. Desa. del Sistema Educ.Sup.'!$F:$G,2,FALSE),IFERROR(VLOOKUP(D775,'8. Cultura de Inno. Insti...'!$F:$G,2,FALSE),VLOOKUP(D775,'7. Lo Esencial de la Reforma U.'!$F:$G,2,0)))))))))))))))))</f>
        <v xml:space="preserve">Festival de juegos tradicionales. </v>
      </c>
      <c r="D776" s="31"/>
      <c r="E776" s="93"/>
      <c r="F776" s="93"/>
      <c r="G776" s="93"/>
      <c r="H776" s="76"/>
      <c r="I776" s="76"/>
      <c r="J776" s="76"/>
      <c r="K776" s="112"/>
    </row>
    <row r="777" spans="3:11" s="464" customFormat="1" ht="15.75" thickBot="1" x14ac:dyDescent="0.3">
      <c r="F777" s="93"/>
      <c r="G777" s="76"/>
      <c r="H777" s="76"/>
      <c r="I777" s="76"/>
    </row>
    <row r="778" spans="3:11" s="464" customFormat="1" ht="30.75" thickBot="1" x14ac:dyDescent="0.3">
      <c r="C778" s="129" t="s">
        <v>44</v>
      </c>
      <c r="D778" s="129" t="s">
        <v>55</v>
      </c>
      <c r="E778" s="136" t="s">
        <v>57</v>
      </c>
      <c r="F778" s="135" t="s">
        <v>27</v>
      </c>
      <c r="G778" s="133" t="s">
        <v>130</v>
      </c>
      <c r="H778" s="136" t="s">
        <v>46</v>
      </c>
      <c r="I778" s="133" t="s">
        <v>131</v>
      </c>
      <c r="J778" s="133" t="s">
        <v>409</v>
      </c>
      <c r="K778" s="133" t="s">
        <v>410</v>
      </c>
    </row>
    <row r="779" spans="3:11" s="464" customFormat="1" x14ac:dyDescent="0.25">
      <c r="C779" s="220" t="s">
        <v>438</v>
      </c>
      <c r="D779" s="221"/>
      <c r="E779" s="219">
        <f>HLOOKUP(C779,$AH$2:$BU$3,2,0)</f>
        <v>620</v>
      </c>
      <c r="F779" s="97">
        <f t="shared" ref="F779:F791" si="47">D779*E779</f>
        <v>0</v>
      </c>
      <c r="G779" s="161"/>
      <c r="H779" s="142"/>
      <c r="I779" s="130" t="e">
        <f>VLOOKUP(H779,Presupuesto!$B$11:$C$565,2,0)</f>
        <v>#N/A</v>
      </c>
      <c r="J779" s="218" t="s">
        <v>1478</v>
      </c>
      <c r="K779" s="98" t="s">
        <v>393</v>
      </c>
    </row>
    <row r="780" spans="3:11" s="464" customFormat="1" x14ac:dyDescent="0.25">
      <c r="C780" s="141" t="s">
        <v>2219</v>
      </c>
      <c r="D780" s="158">
        <v>10</v>
      </c>
      <c r="E780" s="123">
        <v>70</v>
      </c>
      <c r="F780" s="97">
        <f t="shared" si="47"/>
        <v>700</v>
      </c>
      <c r="G780" s="161" t="s">
        <v>128</v>
      </c>
      <c r="H780" s="142" t="s">
        <v>956</v>
      </c>
      <c r="I780" s="130" t="str">
        <f>VLOOKUP(H780,Presupuesto!$B$11:$C$565,2,0)</f>
        <v>ARTICULOS PARA DEPORTES Y RECREATIVOS</v>
      </c>
      <c r="J780" s="98" t="str">
        <f>$J$724</f>
        <v>Estudiantes y Graduados</v>
      </c>
      <c r="K780" s="98" t="s">
        <v>398</v>
      </c>
    </row>
    <row r="781" spans="3:11" s="464" customFormat="1" x14ac:dyDescent="0.25">
      <c r="C781" s="141" t="s">
        <v>2220</v>
      </c>
      <c r="D781" s="158">
        <v>7</v>
      </c>
      <c r="E781" s="123">
        <v>900</v>
      </c>
      <c r="F781" s="97">
        <f t="shared" si="47"/>
        <v>6300</v>
      </c>
      <c r="G781" s="161" t="s">
        <v>128</v>
      </c>
      <c r="H781" s="142" t="s">
        <v>956</v>
      </c>
      <c r="I781" s="130" t="str">
        <f>VLOOKUP(H781,Presupuesto!$B$11:$C$565,2,0)</f>
        <v>ARTICULOS PARA DEPORTES Y RECREATIVOS</v>
      </c>
      <c r="J781" s="98" t="str">
        <f t="shared" ref="J781:J791" si="48">$J$724</f>
        <v>Estudiantes y Graduados</v>
      </c>
      <c r="K781" s="98" t="s">
        <v>398</v>
      </c>
    </row>
    <row r="782" spans="3:11" s="464" customFormat="1" x14ac:dyDescent="0.25">
      <c r="C782" s="141" t="s">
        <v>2221</v>
      </c>
      <c r="D782" s="158">
        <v>4</v>
      </c>
      <c r="E782" s="123">
        <v>350</v>
      </c>
      <c r="F782" s="97">
        <f t="shared" si="47"/>
        <v>1400</v>
      </c>
      <c r="G782" s="161" t="s">
        <v>128</v>
      </c>
      <c r="H782" s="142" t="s">
        <v>956</v>
      </c>
      <c r="I782" s="130" t="str">
        <f>VLOOKUP(H782,Presupuesto!$B$11:$C$565,2,0)</f>
        <v>ARTICULOS PARA DEPORTES Y RECREATIVOS</v>
      </c>
      <c r="J782" s="98" t="str">
        <f t="shared" si="48"/>
        <v>Estudiantes y Graduados</v>
      </c>
      <c r="K782" s="98" t="s">
        <v>398</v>
      </c>
    </row>
    <row r="783" spans="3:11" s="464" customFormat="1" x14ac:dyDescent="0.25">
      <c r="C783" s="141" t="s">
        <v>2222</v>
      </c>
      <c r="D783" s="158">
        <v>5</v>
      </c>
      <c r="E783" s="123">
        <v>150</v>
      </c>
      <c r="F783" s="97">
        <f t="shared" si="47"/>
        <v>750</v>
      </c>
      <c r="G783" s="161" t="s">
        <v>128</v>
      </c>
      <c r="H783" s="142" t="s">
        <v>956</v>
      </c>
      <c r="I783" s="130" t="str">
        <f>VLOOKUP(H783,Presupuesto!$B$11:$C$565,2,0)</f>
        <v>ARTICULOS PARA DEPORTES Y RECREATIVOS</v>
      </c>
      <c r="J783" s="98" t="str">
        <f t="shared" si="48"/>
        <v>Estudiantes y Graduados</v>
      </c>
      <c r="K783" s="98" t="s">
        <v>398</v>
      </c>
    </row>
    <row r="784" spans="3:11" s="464" customFormat="1" x14ac:dyDescent="0.25">
      <c r="C784" s="141" t="s">
        <v>2223</v>
      </c>
      <c r="D784" s="158">
        <v>7</v>
      </c>
      <c r="E784" s="123">
        <v>50</v>
      </c>
      <c r="F784" s="97">
        <f t="shared" si="47"/>
        <v>350</v>
      </c>
      <c r="G784" s="161" t="s">
        <v>128</v>
      </c>
      <c r="H784" s="142" t="s">
        <v>956</v>
      </c>
      <c r="I784" s="130" t="str">
        <f>VLOOKUP(H784,Presupuesto!$B$11:$C$565,2,0)</f>
        <v>ARTICULOS PARA DEPORTES Y RECREATIVOS</v>
      </c>
      <c r="J784" s="98" t="str">
        <f t="shared" si="48"/>
        <v>Estudiantes y Graduados</v>
      </c>
      <c r="K784" s="98" t="s">
        <v>398</v>
      </c>
    </row>
    <row r="785" spans="3:11" s="464" customFormat="1" x14ac:dyDescent="0.25">
      <c r="C785" s="141" t="s">
        <v>2224</v>
      </c>
      <c r="D785" s="158">
        <v>300</v>
      </c>
      <c r="E785" s="123">
        <v>1</v>
      </c>
      <c r="F785" s="97">
        <f t="shared" si="47"/>
        <v>300</v>
      </c>
      <c r="G785" s="161" t="s">
        <v>128</v>
      </c>
      <c r="H785" s="142" t="s">
        <v>956</v>
      </c>
      <c r="I785" s="130" t="str">
        <f>VLOOKUP(H785,Presupuesto!$B$11:$C$565,2,0)</f>
        <v>ARTICULOS PARA DEPORTES Y RECREATIVOS</v>
      </c>
      <c r="J785" s="98" t="str">
        <f t="shared" si="48"/>
        <v>Estudiantes y Graduados</v>
      </c>
      <c r="K785" s="98" t="s">
        <v>398</v>
      </c>
    </row>
    <row r="786" spans="3:11" s="464" customFormat="1" x14ac:dyDescent="0.25">
      <c r="C786" s="141" t="s">
        <v>2225</v>
      </c>
      <c r="D786" s="158">
        <v>60</v>
      </c>
      <c r="E786" s="123">
        <v>90</v>
      </c>
      <c r="F786" s="97">
        <f t="shared" si="47"/>
        <v>5400</v>
      </c>
      <c r="G786" s="161" t="s">
        <v>128</v>
      </c>
      <c r="H786" s="142" t="s">
        <v>313</v>
      </c>
      <c r="I786" s="130" t="str">
        <f>VLOOKUP(H786,Presupuesto!$B$11:$C$565,2,0)</f>
        <v>ACABADOS Y TEXTILES</v>
      </c>
      <c r="J786" s="98" t="str">
        <f t="shared" si="48"/>
        <v>Estudiantes y Graduados</v>
      </c>
      <c r="K786" s="98" t="s">
        <v>398</v>
      </c>
    </row>
    <row r="787" spans="3:11" s="464" customFormat="1" x14ac:dyDescent="0.25">
      <c r="C787" s="141" t="s">
        <v>2226</v>
      </c>
      <c r="D787" s="158">
        <v>1</v>
      </c>
      <c r="E787" s="123">
        <v>800</v>
      </c>
      <c r="F787" s="97">
        <f t="shared" si="47"/>
        <v>800</v>
      </c>
      <c r="G787" s="161" t="s">
        <v>128</v>
      </c>
      <c r="H787" s="142" t="s">
        <v>956</v>
      </c>
      <c r="I787" s="130" t="str">
        <f>VLOOKUP(H787,Presupuesto!$B$11:$C$565,2,0)</f>
        <v>ARTICULOS PARA DEPORTES Y RECREATIVOS</v>
      </c>
      <c r="J787" s="98" t="str">
        <f t="shared" si="48"/>
        <v>Estudiantes y Graduados</v>
      </c>
      <c r="K787" s="98" t="s">
        <v>398</v>
      </c>
    </row>
    <row r="788" spans="3:11" s="464" customFormat="1" x14ac:dyDescent="0.25">
      <c r="C788" s="141" t="s">
        <v>2227</v>
      </c>
      <c r="D788" s="158">
        <v>2</v>
      </c>
      <c r="E788" s="123">
        <v>500</v>
      </c>
      <c r="F788" s="97">
        <f t="shared" si="47"/>
        <v>1000</v>
      </c>
      <c r="G788" s="161" t="s">
        <v>128</v>
      </c>
      <c r="H788" s="142" t="s">
        <v>956</v>
      </c>
      <c r="I788" s="130" t="str">
        <f>VLOOKUP(H788,Presupuesto!$B$11:$C$565,2,0)</f>
        <v>ARTICULOS PARA DEPORTES Y RECREATIVOS</v>
      </c>
      <c r="J788" s="98" t="str">
        <f t="shared" si="48"/>
        <v>Estudiantes y Graduados</v>
      </c>
      <c r="K788" s="98" t="s">
        <v>398</v>
      </c>
    </row>
    <row r="789" spans="3:11" s="464" customFormat="1" x14ac:dyDescent="0.25">
      <c r="C789" s="141" t="s">
        <v>2228</v>
      </c>
      <c r="D789" s="158">
        <v>200</v>
      </c>
      <c r="E789" s="123">
        <v>1</v>
      </c>
      <c r="F789" s="97">
        <f t="shared" si="47"/>
        <v>200</v>
      </c>
      <c r="G789" s="161" t="s">
        <v>128</v>
      </c>
      <c r="H789" s="142" t="s">
        <v>791</v>
      </c>
      <c r="I789" s="130" t="str">
        <f>VLOOKUP(H789,Presupuesto!$B$11:$C$565,2,0)</f>
        <v>ALIMENTOS B EBIDAS PARA PERSONAS</v>
      </c>
      <c r="J789" s="98" t="str">
        <f t="shared" si="48"/>
        <v>Estudiantes y Graduados</v>
      </c>
      <c r="K789" s="98" t="s">
        <v>398</v>
      </c>
    </row>
    <row r="790" spans="3:11" s="464" customFormat="1" x14ac:dyDescent="0.25">
      <c r="C790" s="141" t="s">
        <v>2229</v>
      </c>
      <c r="D790" s="158">
        <v>4</v>
      </c>
      <c r="E790" s="123">
        <v>700</v>
      </c>
      <c r="F790" s="97">
        <f t="shared" si="47"/>
        <v>2800</v>
      </c>
      <c r="G790" s="161" t="s">
        <v>128</v>
      </c>
      <c r="H790" s="142" t="s">
        <v>956</v>
      </c>
      <c r="I790" s="130" t="str">
        <f>VLOOKUP(H790,Presupuesto!$B$11:$C$565,2,0)</f>
        <v>ARTICULOS PARA DEPORTES Y RECREATIVOS</v>
      </c>
      <c r="J790" s="98" t="str">
        <f t="shared" si="48"/>
        <v>Estudiantes y Graduados</v>
      </c>
      <c r="K790" s="98" t="s">
        <v>398</v>
      </c>
    </row>
    <row r="791" spans="3:11" s="464" customFormat="1" x14ac:dyDescent="0.25">
      <c r="C791" s="141"/>
      <c r="D791" s="158"/>
      <c r="E791" s="123"/>
      <c r="F791" s="97">
        <f t="shared" si="47"/>
        <v>0</v>
      </c>
      <c r="G791" s="161" t="s">
        <v>128</v>
      </c>
      <c r="H791" s="142"/>
      <c r="I791" s="130" t="e">
        <f>VLOOKUP(H791,Presupuesto!$B$11:$C$565,2,0)</f>
        <v>#N/A</v>
      </c>
      <c r="J791" s="98" t="str">
        <f t="shared" si="48"/>
        <v>Estudiantes y Graduados</v>
      </c>
      <c r="K791" s="98" t="s">
        <v>411</v>
      </c>
    </row>
    <row r="793" spans="3:11" ht="15.75" thickBot="1" x14ac:dyDescent="0.3"/>
    <row r="794" spans="3:11" s="464" customFormat="1" ht="15.75" thickBot="1" x14ac:dyDescent="0.3">
      <c r="C794" s="157" t="s">
        <v>53</v>
      </c>
      <c r="D794" s="372">
        <f>SUM(F801:F807)</f>
        <v>95703.016999999993</v>
      </c>
      <c r="F794" s="70"/>
      <c r="G794" s="79"/>
      <c r="H794" s="70"/>
      <c r="I794" s="70"/>
    </row>
    <row r="795" spans="3:11" s="464" customFormat="1" x14ac:dyDescent="0.25">
      <c r="C795" s="70"/>
      <c r="D795" s="31"/>
      <c r="E795" s="93"/>
      <c r="F795" s="93"/>
      <c r="G795" s="93"/>
      <c r="H795" s="76"/>
      <c r="I795" s="76"/>
      <c r="J795" s="76"/>
      <c r="K795" s="112"/>
    </row>
    <row r="796" spans="3:11" s="464" customFormat="1" x14ac:dyDescent="0.25">
      <c r="C796" s="70"/>
      <c r="D796" s="31"/>
      <c r="E796" s="93"/>
      <c r="F796" s="93"/>
      <c r="G796" s="93"/>
      <c r="H796" s="76"/>
      <c r="I796" s="76"/>
      <c r="J796" s="76"/>
      <c r="K796" s="112"/>
    </row>
    <row r="797" spans="3:11" s="464" customFormat="1" ht="15.75" x14ac:dyDescent="0.25">
      <c r="C797" s="202" t="s">
        <v>391</v>
      </c>
      <c r="D797" s="368" t="s">
        <v>2044</v>
      </c>
      <c r="E797" s="93"/>
      <c r="F797" s="93"/>
      <c r="G797" s="93"/>
      <c r="H797" s="76"/>
      <c r="I797" s="76"/>
      <c r="J797" s="76"/>
      <c r="K797" s="112"/>
    </row>
    <row r="798" spans="3:11" s="464" customFormat="1" ht="18.75" x14ac:dyDescent="0.25">
      <c r="C798" s="210" t="str">
        <f>IFERROR(VLOOKUP(D797,'1. Desarrollo e Innov. Curricu.'!$F:$G,2,FALSE),IFERROR(VLOOKUP(D797,'2. Investigación Científica'!$F:$G,2,FALSE),IFERROR(VLOOKUP(D797,'3. Vinculación Univ. Sociedad'!$F:$G,2,FALSE),IFERROR(VLOOKUP(D797,'4. Docencia y Profesorado Univ.'!$F:$G,2,FALSE),IFERROR(VLOOKUP(D797,'5. Estudiantes y Graduados'!$F:$G,2,FALSE),IFERROR(VLOOKUP(D797,'11. Gestion Administrativa'!$F:$G,2,FALSE),IFERROR(VLOOKUP(D797,'13. Gestión Académica'!$F:$G,2,FALSE),IFERROR(VLOOKUP(D797,'9. Asegura. de la Calid. y M'!$F:$G,2,FALSE),IFERROR(VLOOKUP(D797,'6. Gestión del Conocimiento'!$F:$G,2,FALSE),IFERROR(VLOOKUP(D797,'15. Gobernabilidad y Proceso...'!$F:$G,2,FALSE),IFERROR(VLOOKUP(D797,'12. Gestión del Talento Humano'!$F:$G,2,FALSE),IFERROR(VLOOKUP(D797,'14. Internacional... de la E.S.'!$F:$G,2,FALSE),IFERROR(VLOOKUP(D797,'10. Posgrado'!$F:$G,2,FALSE),IFERROR(VLOOKUP(D797,'17. Gestión TIC'!$F:$G,2,FALSE),IFERROR(VLOOKUP(D797,'16. Desa. del Sistema Educ.Sup.'!$F:$G,2,FALSE),IFERROR(VLOOKUP(D797,'8. Cultura de Inno. Insti...'!$F:$G,2,FALSE),VLOOKUP(D797,'7. Lo Esencial de la Reforma U.'!$F:$G,2,0)))))))))))))))))</f>
        <v xml:space="preserve">Semana del Estudiante. Semana de la Autonomía en Centros Regionales. </v>
      </c>
      <c r="D798" s="31"/>
      <c r="E798" s="93"/>
      <c r="F798" s="93"/>
      <c r="G798" s="93"/>
      <c r="H798" s="76"/>
      <c r="I798" s="76"/>
      <c r="J798" s="76"/>
      <c r="K798" s="112"/>
    </row>
    <row r="799" spans="3:11" s="464" customFormat="1" ht="15.75" thickBot="1" x14ac:dyDescent="0.3">
      <c r="F799" s="93"/>
      <c r="G799" s="76"/>
      <c r="H799" s="76"/>
      <c r="I799" s="76"/>
    </row>
    <row r="800" spans="3:11" s="464" customFormat="1" ht="30.75" thickBot="1" x14ac:dyDescent="0.3">
      <c r="C800" s="129" t="s">
        <v>44</v>
      </c>
      <c r="D800" s="129" t="s">
        <v>55</v>
      </c>
      <c r="E800" s="136" t="s">
        <v>57</v>
      </c>
      <c r="F800" s="135" t="s">
        <v>27</v>
      </c>
      <c r="G800" s="133" t="s">
        <v>130</v>
      </c>
      <c r="H800" s="136" t="s">
        <v>46</v>
      </c>
      <c r="I800" s="133" t="s">
        <v>131</v>
      </c>
      <c r="J800" s="133" t="s">
        <v>409</v>
      </c>
      <c r="K800" s="133" t="s">
        <v>410</v>
      </c>
    </row>
    <row r="801" spans="3:11" s="464" customFormat="1" ht="15.75" thickBot="1" x14ac:dyDescent="0.3">
      <c r="C801" s="220" t="s">
        <v>427</v>
      </c>
      <c r="D801" s="221">
        <v>2</v>
      </c>
      <c r="E801" s="219">
        <f>HLOOKUP(C801,$AH$2:$BU$3,2,0)</f>
        <v>2000</v>
      </c>
      <c r="F801" s="97">
        <f t="shared" ref="F801:F807" si="49">D801*E801</f>
        <v>4000</v>
      </c>
      <c r="G801" s="161" t="s">
        <v>128</v>
      </c>
      <c r="H801" s="629" t="s">
        <v>760</v>
      </c>
      <c r="I801" s="130" t="str">
        <f>VLOOKUP(H801,Presupuesto!$B$11:$C$565,2,0)</f>
        <v>VIATICOS NACIONALES</v>
      </c>
      <c r="J801" s="218" t="s">
        <v>1478</v>
      </c>
      <c r="K801" s="98" t="s">
        <v>396</v>
      </c>
    </row>
    <row r="802" spans="3:11" s="464" customFormat="1" x14ac:dyDescent="0.25">
      <c r="C802" s="220" t="s">
        <v>451</v>
      </c>
      <c r="D802" s="221">
        <v>2</v>
      </c>
      <c r="E802" s="219">
        <f>HLOOKUP(C802,$AH$2:$BU$3,2,0)</f>
        <v>3726.5085000000004</v>
      </c>
      <c r="F802" s="97">
        <f t="shared" si="49"/>
        <v>7453.0170000000007</v>
      </c>
      <c r="G802" s="161" t="s">
        <v>128</v>
      </c>
      <c r="H802" s="629" t="s">
        <v>760</v>
      </c>
      <c r="I802" s="130" t="str">
        <f>VLOOKUP(H802,Presupuesto!$B$11:$C$565,2,0)</f>
        <v>VIATICOS NACIONALES</v>
      </c>
      <c r="J802" s="98" t="str">
        <f>$J$724</f>
        <v>Estudiantes y Graduados</v>
      </c>
      <c r="K802" s="98" t="s">
        <v>396</v>
      </c>
    </row>
    <row r="803" spans="3:11" s="464" customFormat="1" x14ac:dyDescent="0.25">
      <c r="C803" s="141" t="s">
        <v>2195</v>
      </c>
      <c r="D803" s="158">
        <v>35</v>
      </c>
      <c r="E803" s="123">
        <v>1000</v>
      </c>
      <c r="F803" s="97">
        <f t="shared" si="49"/>
        <v>35000</v>
      </c>
      <c r="G803" s="161" t="s">
        <v>128</v>
      </c>
      <c r="H803" s="142" t="s">
        <v>956</v>
      </c>
      <c r="I803" s="130" t="str">
        <f>VLOOKUP(H803,Presupuesto!$B$11:$C$565,2,0)</f>
        <v>ARTICULOS PARA DEPORTES Y RECREATIVOS</v>
      </c>
      <c r="J803" s="98" t="str">
        <f t="shared" ref="J803:J807" si="50">$J$724</f>
        <v>Estudiantes y Graduados</v>
      </c>
      <c r="K803" s="98" t="s">
        <v>397</v>
      </c>
    </row>
    <row r="804" spans="3:11" s="464" customFormat="1" x14ac:dyDescent="0.25">
      <c r="C804" s="141" t="s">
        <v>2205</v>
      </c>
      <c r="D804" s="158">
        <v>32</v>
      </c>
      <c r="E804" s="123">
        <v>1000</v>
      </c>
      <c r="F804" s="97">
        <f t="shared" si="49"/>
        <v>32000</v>
      </c>
      <c r="G804" s="161" t="s">
        <v>128</v>
      </c>
      <c r="H804" s="142" t="s">
        <v>906</v>
      </c>
      <c r="I804" s="130" t="str">
        <f>VLOOKUP(H804,Presupuesto!$B$11:$C$565,2,0)</f>
        <v>OTROS PRODUCTOS METALICOS</v>
      </c>
      <c r="J804" s="98" t="str">
        <f t="shared" si="50"/>
        <v>Estudiantes y Graduados</v>
      </c>
      <c r="K804" s="98" t="s">
        <v>397</v>
      </c>
    </row>
    <row r="805" spans="3:11" s="464" customFormat="1" x14ac:dyDescent="0.25">
      <c r="C805" s="141" t="s">
        <v>2192</v>
      </c>
      <c r="D805" s="158">
        <v>75</v>
      </c>
      <c r="E805" s="123">
        <v>90</v>
      </c>
      <c r="F805" s="97">
        <f t="shared" si="49"/>
        <v>6750</v>
      </c>
      <c r="G805" s="161" t="s">
        <v>128</v>
      </c>
      <c r="H805" s="142" t="s">
        <v>906</v>
      </c>
      <c r="I805" s="130" t="str">
        <f>VLOOKUP(H805,Presupuesto!$B$11:$C$565,2,0)</f>
        <v>OTROS PRODUCTOS METALICOS</v>
      </c>
      <c r="J805" s="98" t="str">
        <f t="shared" si="50"/>
        <v>Estudiantes y Graduados</v>
      </c>
      <c r="K805" s="98" t="s">
        <v>397</v>
      </c>
    </row>
    <row r="806" spans="3:11" s="464" customFormat="1" x14ac:dyDescent="0.25">
      <c r="C806" s="141" t="s">
        <v>2230</v>
      </c>
      <c r="D806" s="158">
        <v>30</v>
      </c>
      <c r="E806" s="123">
        <v>350</v>
      </c>
      <c r="F806" s="97">
        <f t="shared" si="49"/>
        <v>10500</v>
      </c>
      <c r="G806" s="161" t="s">
        <v>128</v>
      </c>
      <c r="H806" s="142" t="s">
        <v>956</v>
      </c>
      <c r="I806" s="130" t="str">
        <f>VLOOKUP(H806,Presupuesto!$B$11:$C$565,2,0)</f>
        <v>ARTICULOS PARA DEPORTES Y RECREATIVOS</v>
      </c>
      <c r="J806" s="98" t="str">
        <f t="shared" si="50"/>
        <v>Estudiantes y Graduados</v>
      </c>
      <c r="K806" s="98" t="s">
        <v>398</v>
      </c>
    </row>
    <row r="807" spans="3:11" s="464" customFormat="1" x14ac:dyDescent="0.25">
      <c r="C807" s="141"/>
      <c r="D807" s="158"/>
      <c r="E807" s="123"/>
      <c r="F807" s="97">
        <f t="shared" si="49"/>
        <v>0</v>
      </c>
      <c r="G807" s="161" t="s">
        <v>128</v>
      </c>
      <c r="H807" s="142" t="s">
        <v>956</v>
      </c>
      <c r="I807" s="130" t="str">
        <f>VLOOKUP(H807,Presupuesto!$B$11:$C$565,2,0)</f>
        <v>ARTICULOS PARA DEPORTES Y RECREATIVOS</v>
      </c>
      <c r="J807" s="98" t="str">
        <f t="shared" si="50"/>
        <v>Estudiantes y Graduados</v>
      </c>
      <c r="K807" s="98" t="s">
        <v>411</v>
      </c>
    </row>
    <row r="809" spans="3:11" ht="15.75" thickBot="1" x14ac:dyDescent="0.3"/>
    <row r="810" spans="3:11" s="464" customFormat="1" ht="15.75" thickBot="1" x14ac:dyDescent="0.3">
      <c r="C810" s="157" t="s">
        <v>53</v>
      </c>
      <c r="D810" s="372">
        <f>SUM(F817:F820)</f>
        <v>137100</v>
      </c>
      <c r="F810" s="70"/>
      <c r="G810" s="79"/>
      <c r="H810" s="70"/>
      <c r="I810" s="70"/>
    </row>
    <row r="811" spans="3:11" s="464" customFormat="1" x14ac:dyDescent="0.25">
      <c r="C811" s="70"/>
      <c r="D811" s="31"/>
      <c r="E811" s="93"/>
      <c r="F811" s="93"/>
      <c r="G811" s="93"/>
      <c r="H811" s="76"/>
      <c r="I811" s="76"/>
      <c r="J811" s="76"/>
      <c r="K811" s="112"/>
    </row>
    <row r="812" spans="3:11" s="464" customFormat="1" x14ac:dyDescent="0.25">
      <c r="C812" s="70"/>
      <c r="D812" s="31"/>
      <c r="E812" s="93"/>
      <c r="F812" s="93"/>
      <c r="G812" s="93"/>
      <c r="H812" s="76"/>
      <c r="I812" s="76"/>
      <c r="J812" s="76"/>
      <c r="K812" s="112"/>
    </row>
    <row r="813" spans="3:11" s="464" customFormat="1" ht="15.75" x14ac:dyDescent="0.25">
      <c r="C813" s="202" t="s">
        <v>391</v>
      </c>
      <c r="D813" s="368" t="s">
        <v>2048</v>
      </c>
      <c r="E813" s="93"/>
      <c r="F813" s="93"/>
      <c r="G813" s="93"/>
      <c r="H813" s="76"/>
      <c r="I813" s="76"/>
      <c r="J813" s="76"/>
      <c r="K813" s="112"/>
    </row>
    <row r="814" spans="3:11" s="464" customFormat="1" ht="18.75" x14ac:dyDescent="0.25">
      <c r="C814" s="210" t="str">
        <f>IFERROR(VLOOKUP(D813,'1. Desarrollo e Innov. Curricu.'!$F:$G,2,FALSE),IFERROR(VLOOKUP(D813,'2. Investigación Científica'!$F:$G,2,FALSE),IFERROR(VLOOKUP(D813,'3. Vinculación Univ. Sociedad'!$F:$G,2,FALSE),IFERROR(VLOOKUP(D813,'4. Docencia y Profesorado Univ.'!$F:$G,2,FALSE),IFERROR(VLOOKUP(D813,'5. Estudiantes y Graduados'!$F:$G,2,FALSE),IFERROR(VLOOKUP(D813,'11. Gestion Administrativa'!$F:$G,2,FALSE),IFERROR(VLOOKUP(D813,'13. Gestión Académica'!$F:$G,2,FALSE),IFERROR(VLOOKUP(D813,'9. Asegura. de la Calid. y M'!$F:$G,2,FALSE),IFERROR(VLOOKUP(D813,'6. Gestión del Conocimiento'!$F:$G,2,FALSE),IFERROR(VLOOKUP(D813,'15. Gobernabilidad y Proceso...'!$F:$G,2,FALSE),IFERROR(VLOOKUP(D813,'12. Gestión del Talento Humano'!$F:$G,2,FALSE),IFERROR(VLOOKUP(D813,'14. Internacional... de la E.S.'!$F:$G,2,FALSE),IFERROR(VLOOKUP(D813,'10. Posgrado'!$F:$G,2,FALSE),IFERROR(VLOOKUP(D813,'17. Gestión TIC'!$F:$G,2,FALSE),IFERROR(VLOOKUP(D813,'16. Desa. del Sistema Educ.Sup.'!$F:$G,2,FALSE),IFERROR(VLOOKUP(D813,'8. Cultura de Inno. Insti...'!$F:$G,2,FALSE),VLOOKUP(D813,'7. Lo Esencial de la Reforma U.'!$F:$G,2,0)))))))))))))))))</f>
        <v>Liga Pumitas de futbol</v>
      </c>
      <c r="D814" s="31"/>
      <c r="E814" s="93"/>
      <c r="F814" s="93"/>
      <c r="G814" s="93"/>
      <c r="H814" s="76"/>
      <c r="I814" s="76"/>
      <c r="J814" s="76"/>
      <c r="K814" s="112"/>
    </row>
    <row r="815" spans="3:11" s="464" customFormat="1" ht="15.75" thickBot="1" x14ac:dyDescent="0.3">
      <c r="F815" s="93"/>
      <c r="G815" s="76"/>
      <c r="H815" s="76"/>
      <c r="I815" s="76"/>
    </row>
    <row r="816" spans="3:11" s="464" customFormat="1" ht="30.75" thickBot="1" x14ac:dyDescent="0.3">
      <c r="C816" s="129" t="s">
        <v>44</v>
      </c>
      <c r="D816" s="129" t="s">
        <v>55</v>
      </c>
      <c r="E816" s="136" t="s">
        <v>57</v>
      </c>
      <c r="F816" s="135" t="s">
        <v>27</v>
      </c>
      <c r="G816" s="133" t="s">
        <v>130</v>
      </c>
      <c r="H816" s="136" t="s">
        <v>46</v>
      </c>
      <c r="I816" s="133" t="s">
        <v>131</v>
      </c>
      <c r="J816" s="133" t="s">
        <v>409</v>
      </c>
      <c r="K816" s="133" t="s">
        <v>410</v>
      </c>
    </row>
    <row r="817" spans="3:11" s="464" customFormat="1" x14ac:dyDescent="0.25">
      <c r="C817" s="220" t="s">
        <v>438</v>
      </c>
      <c r="D817" s="221"/>
      <c r="E817" s="219">
        <f>HLOOKUP(C817,$AH$2:$BU$3,2,0)</f>
        <v>620</v>
      </c>
      <c r="F817" s="97">
        <f t="shared" ref="F817:F820" si="51">D817*E817</f>
        <v>0</v>
      </c>
      <c r="G817" s="161"/>
      <c r="H817" s="142"/>
      <c r="I817" s="130" t="e">
        <f>VLOOKUP(H817,Presupuesto!$B$11:$C$565,2,0)</f>
        <v>#N/A</v>
      </c>
      <c r="J817" s="218" t="s">
        <v>1478</v>
      </c>
      <c r="K817" s="98" t="s">
        <v>393</v>
      </c>
    </row>
    <row r="818" spans="3:11" s="464" customFormat="1" x14ac:dyDescent="0.25">
      <c r="C818" s="141" t="s">
        <v>2231</v>
      </c>
      <c r="D818" s="158">
        <v>200</v>
      </c>
      <c r="E818" s="123">
        <v>500</v>
      </c>
      <c r="F818" s="97">
        <f t="shared" si="51"/>
        <v>100000</v>
      </c>
      <c r="G818" s="161" t="s">
        <v>128</v>
      </c>
      <c r="H818" s="142" t="s">
        <v>313</v>
      </c>
      <c r="I818" s="130" t="str">
        <f>VLOOKUP(H818,Presupuesto!$B$11:$C$565,2,0)</f>
        <v>ACABADOS Y TEXTILES</v>
      </c>
      <c r="J818" s="98" t="str">
        <f>$J$724</f>
        <v>Estudiantes y Graduados</v>
      </c>
      <c r="K818" s="98" t="s">
        <v>411</v>
      </c>
    </row>
    <row r="819" spans="3:11" s="464" customFormat="1" x14ac:dyDescent="0.25">
      <c r="C819" s="141" t="s">
        <v>2232</v>
      </c>
      <c r="D819" s="158">
        <v>39</v>
      </c>
      <c r="E819" s="123">
        <v>900</v>
      </c>
      <c r="F819" s="97">
        <f t="shared" si="51"/>
        <v>35100</v>
      </c>
      <c r="G819" s="161" t="s">
        <v>128</v>
      </c>
      <c r="H819" s="142" t="s">
        <v>956</v>
      </c>
      <c r="I819" s="130" t="str">
        <f>VLOOKUP(H819,Presupuesto!$B$11:$C$565,2,0)</f>
        <v>ARTICULOS PARA DEPORTES Y RECREATIVOS</v>
      </c>
      <c r="J819" s="98" t="str">
        <f t="shared" ref="J819:J820" si="52">$J$724</f>
        <v>Estudiantes y Graduados</v>
      </c>
      <c r="K819" s="98" t="s">
        <v>411</v>
      </c>
    </row>
    <row r="820" spans="3:11" s="464" customFormat="1" x14ac:dyDescent="0.25">
      <c r="C820" s="141" t="s">
        <v>2233</v>
      </c>
      <c r="D820" s="158">
        <v>2000</v>
      </c>
      <c r="E820" s="123">
        <v>1</v>
      </c>
      <c r="F820" s="97">
        <f t="shared" si="51"/>
        <v>2000</v>
      </c>
      <c r="G820" s="161" t="s">
        <v>128</v>
      </c>
      <c r="H820" s="142" t="s">
        <v>791</v>
      </c>
      <c r="I820" s="130" t="str">
        <f>VLOOKUP(H820,Presupuesto!$B$11:$C$565,2,0)</f>
        <v>ALIMENTOS B EBIDAS PARA PERSONAS</v>
      </c>
      <c r="J820" s="98" t="str">
        <f t="shared" si="52"/>
        <v>Estudiantes y Graduados</v>
      </c>
      <c r="K820" s="98" t="s">
        <v>411</v>
      </c>
    </row>
    <row r="822" spans="3:11" ht="15.75" thickBot="1" x14ac:dyDescent="0.3"/>
    <row r="823" spans="3:11" s="464" customFormat="1" ht="15.75" thickBot="1" x14ac:dyDescent="0.3">
      <c r="C823" s="157" t="s">
        <v>53</v>
      </c>
      <c r="D823" s="372">
        <f>SUM(F830:F836)</f>
        <v>17000</v>
      </c>
      <c r="F823" s="70"/>
      <c r="G823" s="79"/>
      <c r="H823" s="70"/>
      <c r="I823" s="70"/>
    </row>
    <row r="824" spans="3:11" s="464" customFormat="1" x14ac:dyDescent="0.25">
      <c r="C824" s="70"/>
      <c r="D824" s="31"/>
      <c r="E824" s="93"/>
      <c r="F824" s="93"/>
      <c r="G824" s="93"/>
      <c r="H824" s="76"/>
      <c r="I824" s="76"/>
      <c r="J824" s="76"/>
      <c r="K824" s="112"/>
    </row>
    <row r="825" spans="3:11" s="464" customFormat="1" x14ac:dyDescent="0.25">
      <c r="C825" s="70"/>
      <c r="D825" s="31"/>
      <c r="E825" s="93"/>
      <c r="F825" s="93"/>
      <c r="G825" s="93"/>
      <c r="H825" s="76"/>
      <c r="I825" s="76"/>
      <c r="J825" s="76"/>
      <c r="K825" s="112"/>
    </row>
    <row r="826" spans="3:11" s="464" customFormat="1" ht="15.75" x14ac:dyDescent="0.25">
      <c r="C826" s="202" t="s">
        <v>391</v>
      </c>
      <c r="D826" s="368" t="s">
        <v>2052</v>
      </c>
      <c r="E826" s="93"/>
      <c r="F826" s="93"/>
      <c r="G826" s="93"/>
      <c r="H826" s="76"/>
      <c r="I826" s="76"/>
      <c r="J826" s="76"/>
      <c r="K826" s="112"/>
    </row>
    <row r="827" spans="3:11" s="464" customFormat="1" ht="18.75" x14ac:dyDescent="0.25">
      <c r="C827" s="210" t="str">
        <f>IFERROR(VLOOKUP(D826,'1. Desarrollo e Innov. Curricu.'!$F:$G,2,FALSE),IFERROR(VLOOKUP(D826,'2. Investigación Científica'!$F:$G,2,FALSE),IFERROR(VLOOKUP(D826,'3. Vinculación Univ. Sociedad'!$F:$G,2,FALSE),IFERROR(VLOOKUP(D826,'4. Docencia y Profesorado Univ.'!$F:$G,2,FALSE),IFERROR(VLOOKUP(D826,'5. Estudiantes y Graduados'!$F:$G,2,FALSE),IFERROR(VLOOKUP(D826,'11. Gestion Administrativa'!$F:$G,2,FALSE),IFERROR(VLOOKUP(D826,'13. Gestión Académica'!$F:$G,2,FALSE),IFERROR(VLOOKUP(D826,'9. Asegura. de la Calid. y M'!$F:$G,2,FALSE),IFERROR(VLOOKUP(D826,'6. Gestión del Conocimiento'!$F:$G,2,FALSE),IFERROR(VLOOKUP(D826,'15. Gobernabilidad y Proceso...'!$F:$G,2,FALSE),IFERROR(VLOOKUP(D826,'12. Gestión del Talento Humano'!$F:$G,2,FALSE),IFERROR(VLOOKUP(D826,'14. Internacional... de la E.S.'!$F:$G,2,FALSE),IFERROR(VLOOKUP(D826,'10. Posgrado'!$F:$G,2,FALSE),IFERROR(VLOOKUP(D826,'17. Gestión TIC'!$F:$G,2,FALSE),IFERROR(VLOOKUP(D826,'16. Desa. del Sistema Educ.Sup.'!$F:$G,2,FALSE),IFERROR(VLOOKUP(D826,'8. Cultura de Inno. Insti...'!$F:$G,2,FALSE),VLOOKUP(D826,'7. Lo Esencial de la Reforma U.'!$F:$G,2,0)))))))))))))))))</f>
        <v>Jornadas de Ajedrez</v>
      </c>
      <c r="D827" s="31"/>
      <c r="E827" s="93"/>
      <c r="F827" s="93"/>
      <c r="G827" s="93"/>
      <c r="H827" s="76"/>
      <c r="I827" s="76"/>
      <c r="J827" s="76"/>
      <c r="K827" s="112"/>
    </row>
    <row r="828" spans="3:11" s="464" customFormat="1" ht="15.75" thickBot="1" x14ac:dyDescent="0.3">
      <c r="F828" s="93"/>
      <c r="G828" s="76"/>
      <c r="H828" s="76"/>
      <c r="I828" s="76"/>
    </row>
    <row r="829" spans="3:11" s="464" customFormat="1" ht="30.75" thickBot="1" x14ac:dyDescent="0.3">
      <c r="C829" s="129" t="s">
        <v>44</v>
      </c>
      <c r="D829" s="129" t="s">
        <v>55</v>
      </c>
      <c r="E829" s="136" t="s">
        <v>57</v>
      </c>
      <c r="F829" s="135" t="s">
        <v>27</v>
      </c>
      <c r="G829" s="133" t="s">
        <v>130</v>
      </c>
      <c r="H829" s="136" t="s">
        <v>46</v>
      </c>
      <c r="I829" s="133" t="s">
        <v>131</v>
      </c>
      <c r="J829" s="133" t="s">
        <v>409</v>
      </c>
      <c r="K829" s="133" t="s">
        <v>410</v>
      </c>
    </row>
    <row r="830" spans="3:11" s="464" customFormat="1" x14ac:dyDescent="0.25">
      <c r="C830" s="220" t="s">
        <v>438</v>
      </c>
      <c r="D830" s="221"/>
      <c r="E830" s="219">
        <f>HLOOKUP(C830,$AH$2:$BU$3,2,0)</f>
        <v>620</v>
      </c>
      <c r="F830" s="97">
        <f t="shared" ref="F830:F836" si="53">D830*E830</f>
        <v>0</v>
      </c>
      <c r="G830" s="161"/>
      <c r="H830" s="142"/>
      <c r="I830" s="130" t="e">
        <f>VLOOKUP(H830,Presupuesto!$B$11:$C$565,2,0)</f>
        <v>#N/A</v>
      </c>
      <c r="J830" s="218" t="s">
        <v>1478</v>
      </c>
      <c r="K830" s="98" t="s">
        <v>393</v>
      </c>
    </row>
    <row r="831" spans="3:11" s="464" customFormat="1" x14ac:dyDescent="0.25">
      <c r="C831" s="141" t="s">
        <v>2234</v>
      </c>
      <c r="D831" s="158">
        <v>4</v>
      </c>
      <c r="E831" s="123">
        <v>3000</v>
      </c>
      <c r="F831" s="97">
        <f t="shared" si="53"/>
        <v>12000</v>
      </c>
      <c r="G831" s="161" t="s">
        <v>128</v>
      </c>
      <c r="H831" s="142" t="s">
        <v>956</v>
      </c>
      <c r="I831" s="130" t="str">
        <f>VLOOKUP(H831,Presupuesto!$B$11:$C$565,2,0)</f>
        <v>ARTICULOS PARA DEPORTES Y RECREATIVOS</v>
      </c>
      <c r="J831" s="98" t="str">
        <f>$J$724</f>
        <v>Estudiantes y Graduados</v>
      </c>
      <c r="K831" s="98" t="s">
        <v>411</v>
      </c>
    </row>
    <row r="832" spans="3:11" s="464" customFormat="1" x14ac:dyDescent="0.25">
      <c r="C832" s="141" t="s">
        <v>2210</v>
      </c>
      <c r="D832" s="158">
        <v>2</v>
      </c>
      <c r="E832" s="123">
        <v>600</v>
      </c>
      <c r="F832" s="97">
        <f t="shared" si="53"/>
        <v>1200</v>
      </c>
      <c r="G832" s="161" t="s">
        <v>128</v>
      </c>
      <c r="H832" s="142" t="s">
        <v>906</v>
      </c>
      <c r="I832" s="130" t="str">
        <f>VLOOKUP(H832,Presupuesto!$B$11:$C$565,2,0)</f>
        <v>OTROS PRODUCTOS METALICOS</v>
      </c>
      <c r="J832" s="98" t="str">
        <f t="shared" ref="J832:J836" si="54">$J$724</f>
        <v>Estudiantes y Graduados</v>
      </c>
      <c r="K832" s="98" t="s">
        <v>411</v>
      </c>
    </row>
    <row r="833" spans="3:11" s="464" customFormat="1" x14ac:dyDescent="0.25">
      <c r="C833" s="141" t="s">
        <v>2206</v>
      </c>
      <c r="D833" s="158">
        <v>10</v>
      </c>
      <c r="E833" s="123">
        <v>90</v>
      </c>
      <c r="F833" s="97">
        <f t="shared" si="53"/>
        <v>900</v>
      </c>
      <c r="G833" s="161" t="s">
        <v>128</v>
      </c>
      <c r="H833" s="142" t="s">
        <v>906</v>
      </c>
      <c r="I833" s="130" t="str">
        <f>VLOOKUP(H833,Presupuesto!$B$11:$C$565,2,0)</f>
        <v>OTROS PRODUCTOS METALICOS</v>
      </c>
      <c r="J833" s="98" t="str">
        <f t="shared" si="54"/>
        <v>Estudiantes y Graduados</v>
      </c>
      <c r="K833" s="98" t="s">
        <v>411</v>
      </c>
    </row>
    <row r="834" spans="3:11" s="464" customFormat="1" x14ac:dyDescent="0.25">
      <c r="C834" s="141" t="s">
        <v>2211</v>
      </c>
      <c r="D834" s="158">
        <v>25</v>
      </c>
      <c r="E834" s="123">
        <v>100</v>
      </c>
      <c r="F834" s="97">
        <f t="shared" si="53"/>
        <v>2500</v>
      </c>
      <c r="G834" s="161" t="s">
        <v>128</v>
      </c>
      <c r="H834" s="142" t="s">
        <v>313</v>
      </c>
      <c r="I834" s="130" t="str">
        <f>VLOOKUP(H834,Presupuesto!$B$11:$C$565,2,0)</f>
        <v>ACABADOS Y TEXTILES</v>
      </c>
      <c r="J834" s="98" t="str">
        <f t="shared" si="54"/>
        <v>Estudiantes y Graduados</v>
      </c>
      <c r="K834" s="98" t="s">
        <v>411</v>
      </c>
    </row>
    <row r="835" spans="3:11" s="464" customFormat="1" x14ac:dyDescent="0.25">
      <c r="C835" s="141" t="s">
        <v>2191</v>
      </c>
      <c r="D835" s="158">
        <v>400</v>
      </c>
      <c r="E835" s="123">
        <v>1</v>
      </c>
      <c r="F835" s="97">
        <f t="shared" si="53"/>
        <v>400</v>
      </c>
      <c r="G835" s="161" t="s">
        <v>128</v>
      </c>
      <c r="H835" s="142" t="s">
        <v>791</v>
      </c>
      <c r="I835" s="130" t="str">
        <f>VLOOKUP(H835,Presupuesto!$B$11:$C$565,2,0)</f>
        <v>ALIMENTOS B EBIDAS PARA PERSONAS</v>
      </c>
      <c r="J835" s="98" t="str">
        <f t="shared" si="54"/>
        <v>Estudiantes y Graduados</v>
      </c>
      <c r="K835" s="98" t="s">
        <v>400</v>
      </c>
    </row>
    <row r="836" spans="3:11" s="464" customFormat="1" x14ac:dyDescent="0.25">
      <c r="C836" s="141"/>
      <c r="D836" s="158"/>
      <c r="E836" s="123"/>
      <c r="F836" s="97">
        <f t="shared" si="53"/>
        <v>0</v>
      </c>
      <c r="G836" s="161" t="s">
        <v>128</v>
      </c>
      <c r="H836" s="142"/>
      <c r="I836" s="130" t="e">
        <f>VLOOKUP(H836,Presupuesto!$B$11:$C$565,2,0)</f>
        <v>#N/A</v>
      </c>
      <c r="J836" s="98" t="str">
        <f t="shared" si="54"/>
        <v>Estudiantes y Graduados</v>
      </c>
      <c r="K836" s="98" t="s">
        <v>411</v>
      </c>
    </row>
    <row r="838" spans="3:11" ht="15.75" thickBot="1" x14ac:dyDescent="0.3"/>
    <row r="839" spans="3:11" s="464" customFormat="1" ht="15.75" thickBot="1" x14ac:dyDescent="0.3">
      <c r="C839" s="157" t="s">
        <v>53</v>
      </c>
      <c r="D839" s="372">
        <f>SUM(F846:F853)</f>
        <v>110560</v>
      </c>
      <c r="F839" s="70"/>
      <c r="G839" s="79"/>
      <c r="H839" s="70"/>
      <c r="I839" s="70"/>
    </row>
    <row r="840" spans="3:11" s="464" customFormat="1" x14ac:dyDescent="0.25">
      <c r="C840" s="70"/>
      <c r="D840" s="31"/>
      <c r="E840" s="93"/>
      <c r="F840" s="93"/>
      <c r="G840" s="93"/>
      <c r="H840" s="76"/>
      <c r="I840" s="76"/>
      <c r="J840" s="76"/>
      <c r="K840" s="112"/>
    </row>
    <row r="841" spans="3:11" s="464" customFormat="1" x14ac:dyDescent="0.25">
      <c r="C841" s="70"/>
      <c r="D841" s="31"/>
      <c r="E841" s="93"/>
      <c r="F841" s="93"/>
      <c r="G841" s="93"/>
      <c r="H841" s="76"/>
      <c r="I841" s="76"/>
      <c r="J841" s="76"/>
      <c r="K841" s="112"/>
    </row>
    <row r="842" spans="3:11" s="464" customFormat="1" ht="15.75" x14ac:dyDescent="0.25">
      <c r="C842" s="202" t="s">
        <v>391</v>
      </c>
      <c r="D842" s="368" t="s">
        <v>2308</v>
      </c>
      <c r="E842" s="93"/>
      <c r="F842" s="93"/>
      <c r="G842" s="93"/>
      <c r="H842" s="76"/>
      <c r="I842" s="76"/>
      <c r="J842" s="76"/>
      <c r="K842" s="112"/>
    </row>
    <row r="843" spans="3:11" s="464" customFormat="1" ht="18.75" x14ac:dyDescent="0.25">
      <c r="C843" s="210" t="str">
        <f>IFERROR(VLOOKUP(D842,'1. Desarrollo e Innov. Curricu.'!$F:$G,2,FALSE),IFERROR(VLOOKUP(D842,'2. Investigación Científica'!$F:$G,2,FALSE),IFERROR(VLOOKUP(D842,'3. Vinculación Univ. Sociedad'!$F:$G,2,FALSE),IFERROR(VLOOKUP(D842,'4. Docencia y Profesorado Univ.'!$F:$G,2,FALSE),IFERROR(VLOOKUP(D842,'5. Estudiantes y Graduados'!$F:$G,2,FALSE),IFERROR(VLOOKUP(D842,'11. Gestion Administrativa'!$F:$G,2,FALSE),IFERROR(VLOOKUP(D842,'13. Gestión Académica'!$F:$G,2,FALSE),IFERROR(VLOOKUP(D842,'9. Asegura. de la Calid. y M'!$F:$G,2,FALSE),IFERROR(VLOOKUP(D842,'6. Gestión del Conocimiento'!$F:$G,2,FALSE),IFERROR(VLOOKUP(D842,'15. Gobernabilidad y Proceso...'!$F:$G,2,FALSE),IFERROR(VLOOKUP(D842,'12. Gestión del Talento Humano'!$F:$G,2,FALSE),IFERROR(VLOOKUP(D842,'14. Internacional... de la E.S.'!$F:$G,2,FALSE),IFERROR(VLOOKUP(D842,'10. Posgrado'!$F:$G,2,FALSE),IFERROR(VLOOKUP(D842,'17. Gestión TIC'!$F:$G,2,FALSE),IFERROR(VLOOKUP(D842,'16. Desa. del Sistema Educ.Sup.'!$F:$G,2,FALSE),IFERROR(VLOOKUP(D842,'8. Cultura de Inno. Insti...'!$F:$G,2,FALSE),VLOOKUP(D842,'7. Lo Esencial de la Reforma U.'!$F:$G,2,0)))))))))))))))))</f>
        <v>1. Depuracion de la base de datos proporcionada por la DIPP.2. Periodo de correcciones y adiciones. 3. Montaje del evento. 4. Factibilidad de la exoneracion de matricula</v>
      </c>
      <c r="D843" s="31"/>
      <c r="E843" s="93"/>
      <c r="F843" s="93"/>
      <c r="G843" s="93"/>
      <c r="H843" s="76"/>
      <c r="I843" s="76"/>
      <c r="J843" s="76"/>
      <c r="K843" s="112"/>
    </row>
    <row r="844" spans="3:11" s="464" customFormat="1" ht="15.75" thickBot="1" x14ac:dyDescent="0.3">
      <c r="F844" s="93"/>
      <c r="G844" s="76"/>
      <c r="H844" s="76"/>
      <c r="I844" s="76"/>
    </row>
    <row r="845" spans="3:11" s="464" customFormat="1" ht="30.75" thickBot="1" x14ac:dyDescent="0.3">
      <c r="C845" s="129" t="s">
        <v>44</v>
      </c>
      <c r="D845" s="129" t="s">
        <v>55</v>
      </c>
      <c r="E845" s="136" t="s">
        <v>57</v>
      </c>
      <c r="F845" s="135" t="s">
        <v>27</v>
      </c>
      <c r="G845" s="133" t="s">
        <v>130</v>
      </c>
      <c r="H845" s="136" t="s">
        <v>46</v>
      </c>
      <c r="I845" s="133" t="s">
        <v>131</v>
      </c>
      <c r="J845" s="133" t="s">
        <v>409</v>
      </c>
      <c r="K845" s="133" t="s">
        <v>410</v>
      </c>
    </row>
    <row r="846" spans="3:11" s="464" customFormat="1" x14ac:dyDescent="0.25">
      <c r="C846" s="220" t="s">
        <v>438</v>
      </c>
      <c r="D846" s="221"/>
      <c r="E846" s="219">
        <f>HLOOKUP(C846,$AH$2:$BU$3,2,0)</f>
        <v>620</v>
      </c>
      <c r="F846" s="97">
        <f t="shared" ref="F846:F853" si="55">D846*E846</f>
        <v>0</v>
      </c>
      <c r="G846" s="161"/>
      <c r="H846" s="142"/>
      <c r="I846" s="130" t="e">
        <f>VLOOKUP(H846,Presupuesto!$B$11:$C$565,2,0)</f>
        <v>#N/A</v>
      </c>
      <c r="J846" s="218" t="s">
        <v>1478</v>
      </c>
      <c r="K846" s="98" t="s">
        <v>393</v>
      </c>
    </row>
    <row r="847" spans="3:11" s="464" customFormat="1" x14ac:dyDescent="0.25">
      <c r="C847" s="141" t="s">
        <v>2323</v>
      </c>
      <c r="D847" s="158">
        <v>10500</v>
      </c>
      <c r="E847" s="123">
        <v>2</v>
      </c>
      <c r="F847" s="97">
        <f t="shared" si="55"/>
        <v>21000</v>
      </c>
      <c r="G847" s="161" t="s">
        <v>128</v>
      </c>
      <c r="H847" s="629" t="s">
        <v>820</v>
      </c>
      <c r="I847" s="130" t="str">
        <f>VLOOKUP(H847,Presupuesto!$B$11:$C$565,2,0)</f>
        <v>PRODUCTOS PAPEL Y CARTON</v>
      </c>
      <c r="J847" s="98" t="str">
        <f>$J$724</f>
        <v>Estudiantes y Graduados</v>
      </c>
      <c r="K847" s="98" t="s">
        <v>411</v>
      </c>
    </row>
    <row r="848" spans="3:11" s="464" customFormat="1" x14ac:dyDescent="0.25">
      <c r="C848" s="141" t="s">
        <v>49</v>
      </c>
      <c r="D848" s="158">
        <v>1000</v>
      </c>
      <c r="E848" s="123">
        <v>50</v>
      </c>
      <c r="F848" s="97">
        <f t="shared" si="55"/>
        <v>50000</v>
      </c>
      <c r="G848" s="161" t="s">
        <v>128</v>
      </c>
      <c r="H848" s="142" t="s">
        <v>791</v>
      </c>
      <c r="I848" s="130" t="str">
        <f>VLOOKUP(H848,Presupuesto!$B$11:$C$565,2,0)</f>
        <v>ALIMENTOS B EBIDAS PARA PERSONAS</v>
      </c>
      <c r="J848" s="98" t="str">
        <f t="shared" ref="J848:J853" si="56">$J$724</f>
        <v>Estudiantes y Graduados</v>
      </c>
      <c r="K848" s="98" t="s">
        <v>411</v>
      </c>
    </row>
    <row r="849" spans="3:11" s="464" customFormat="1" x14ac:dyDescent="0.25">
      <c r="C849" s="141" t="s">
        <v>2326</v>
      </c>
      <c r="D849" s="158">
        <v>4</v>
      </c>
      <c r="E849" s="123">
        <v>2600</v>
      </c>
      <c r="F849" s="97">
        <f t="shared" si="55"/>
        <v>10400</v>
      </c>
      <c r="G849" s="161" t="s">
        <v>128</v>
      </c>
      <c r="H849" s="142" t="s">
        <v>954</v>
      </c>
      <c r="I849" s="130" t="str">
        <f>VLOOKUP(H849,Presupuesto!$B$11:$C$565,2,0)</f>
        <v>OTROS RESPUESTOS Y ACCESORIOS MENORES</v>
      </c>
      <c r="J849" s="98" t="str">
        <f t="shared" si="56"/>
        <v>Estudiantes y Graduados</v>
      </c>
      <c r="K849" s="98" t="s">
        <v>411</v>
      </c>
    </row>
    <row r="850" spans="3:11" s="464" customFormat="1" x14ac:dyDescent="0.25">
      <c r="C850" s="141" t="s">
        <v>2324</v>
      </c>
      <c r="D850" s="158">
        <v>24</v>
      </c>
      <c r="E850" s="123">
        <v>90</v>
      </c>
      <c r="F850" s="97">
        <f t="shared" si="55"/>
        <v>2160</v>
      </c>
      <c r="G850" s="161" t="s">
        <v>128</v>
      </c>
      <c r="H850" s="142" t="s">
        <v>820</v>
      </c>
      <c r="I850" s="130" t="str">
        <f>VLOOKUP(H850,Presupuesto!$B$11:$C$565,2,0)</f>
        <v>PRODUCTOS PAPEL Y CARTON</v>
      </c>
      <c r="J850" s="98" t="str">
        <f t="shared" si="56"/>
        <v>Estudiantes y Graduados</v>
      </c>
      <c r="K850" s="98" t="s">
        <v>411</v>
      </c>
    </row>
    <row r="851" spans="3:11" s="464" customFormat="1" x14ac:dyDescent="0.25">
      <c r="C851" s="141" t="s">
        <v>2325</v>
      </c>
      <c r="D851" s="158">
        <v>20</v>
      </c>
      <c r="E851" s="123">
        <v>150</v>
      </c>
      <c r="F851" s="97">
        <f t="shared" si="55"/>
        <v>3000</v>
      </c>
      <c r="G851" s="161" t="s">
        <v>128</v>
      </c>
      <c r="H851" s="142" t="s">
        <v>326</v>
      </c>
      <c r="I851" s="130" t="str">
        <f>VLOOKUP(H851,Presupuesto!$B$11:$C$565,2,0)</f>
        <v>UTILES DE ESCRITORIO, OFICINA Y ENZE¥ANZA</v>
      </c>
      <c r="J851" s="98" t="str">
        <f t="shared" si="56"/>
        <v>Estudiantes y Graduados</v>
      </c>
      <c r="K851" s="98" t="s">
        <v>400</v>
      </c>
    </row>
    <row r="852" spans="3:11" s="464" customFormat="1" x14ac:dyDescent="0.25">
      <c r="C852" s="141" t="s">
        <v>2327</v>
      </c>
      <c r="D852" s="158">
        <v>12</v>
      </c>
      <c r="E852" s="123">
        <v>2000</v>
      </c>
      <c r="F852" s="97">
        <f t="shared" si="55"/>
        <v>24000</v>
      </c>
      <c r="G852" s="161" t="s">
        <v>128</v>
      </c>
      <c r="H852" s="142" t="s">
        <v>954</v>
      </c>
      <c r="I852" s="130" t="str">
        <f>VLOOKUP(H852,Presupuesto!$B$11:$C$565,2,0)</f>
        <v>OTROS RESPUESTOS Y ACCESORIOS MENORES</v>
      </c>
      <c r="J852" s="98" t="str">
        <f t="shared" si="56"/>
        <v>Estudiantes y Graduados</v>
      </c>
      <c r="K852" s="98" t="s">
        <v>411</v>
      </c>
    </row>
    <row r="853" spans="3:11" s="464" customFormat="1" ht="15.75" thickBot="1" x14ac:dyDescent="0.3">
      <c r="C853" s="147"/>
      <c r="D853" s="159"/>
      <c r="E853" s="103"/>
      <c r="F853" s="105">
        <f t="shared" si="55"/>
        <v>0</v>
      </c>
      <c r="G853" s="161" t="s">
        <v>128</v>
      </c>
      <c r="H853" s="148"/>
      <c r="I853" s="132" t="e">
        <f>VLOOKUP(H853,Presupuesto!$B$11:$C$565,2,0)</f>
        <v>#N/A</v>
      </c>
      <c r="J853" s="106" t="str">
        <f t="shared" si="56"/>
        <v>Estudiantes y Graduados</v>
      </c>
      <c r="K853" s="124" t="s">
        <v>393</v>
      </c>
    </row>
    <row r="855" spans="3:11" ht="15.75" thickBot="1" x14ac:dyDescent="0.3"/>
    <row r="856" spans="3:11" s="464" customFormat="1" ht="15.75" thickBot="1" x14ac:dyDescent="0.3">
      <c r="C856" s="157" t="s">
        <v>53</v>
      </c>
      <c r="D856" s="372">
        <f>SUM(F863:F867)</f>
        <v>84000</v>
      </c>
      <c r="F856" s="70"/>
      <c r="G856" s="79"/>
      <c r="H856" s="70"/>
      <c r="I856" s="70"/>
    </row>
    <row r="857" spans="3:11" s="464" customFormat="1" x14ac:dyDescent="0.25">
      <c r="C857" s="70"/>
      <c r="D857" s="31"/>
      <c r="E857" s="93"/>
      <c r="F857" s="93"/>
      <c r="G857" s="93"/>
      <c r="H857" s="76"/>
      <c r="I857" s="76"/>
      <c r="J857" s="76"/>
      <c r="K857" s="112"/>
    </row>
    <row r="858" spans="3:11" s="464" customFormat="1" x14ac:dyDescent="0.25">
      <c r="C858" s="70"/>
      <c r="D858" s="31"/>
      <c r="E858" s="93"/>
      <c r="F858" s="93"/>
      <c r="G858" s="93"/>
      <c r="H858" s="76"/>
      <c r="I858" s="76"/>
      <c r="J858" s="76"/>
      <c r="K858" s="112"/>
    </row>
    <row r="859" spans="3:11" s="464" customFormat="1" ht="15.75" x14ac:dyDescent="0.25">
      <c r="C859" s="202" t="s">
        <v>391</v>
      </c>
      <c r="D859" s="368" t="s">
        <v>2309</v>
      </c>
      <c r="E859" s="93"/>
      <c r="F859" s="93"/>
      <c r="G859" s="93"/>
      <c r="H859" s="76"/>
      <c r="I859" s="76"/>
      <c r="J859" s="76"/>
      <c r="K859" s="112"/>
    </row>
    <row r="860" spans="3:11" s="464" customFormat="1" ht="18.75" x14ac:dyDescent="0.25">
      <c r="C860" s="210" t="str">
        <f>IFERROR(VLOOKUP(D859,'1. Desarrollo e Innov. Curricu.'!$F:$G,2,FALSE),IFERROR(VLOOKUP(D859,'2. Investigación Científica'!$F:$G,2,FALSE),IFERROR(VLOOKUP(D859,'3. Vinculación Univ. Sociedad'!$F:$G,2,FALSE),IFERROR(VLOOKUP(D859,'4. Docencia y Profesorado Univ.'!$F:$G,2,FALSE),IFERROR(VLOOKUP(D859,'5. Estudiantes y Graduados'!$F:$G,2,FALSE),IFERROR(VLOOKUP(D859,'11. Gestion Administrativa'!$F:$G,2,FALSE),IFERROR(VLOOKUP(D859,'13. Gestión Académica'!$F:$G,2,FALSE),IFERROR(VLOOKUP(D859,'9. Asegura. de la Calid. y M'!$F:$G,2,FALSE),IFERROR(VLOOKUP(D859,'6. Gestión del Conocimiento'!$F:$G,2,FALSE),IFERROR(VLOOKUP(D859,'15. Gobernabilidad y Proceso...'!$F:$G,2,FALSE),IFERROR(VLOOKUP(D859,'12. Gestión del Talento Humano'!$F:$G,2,FALSE),IFERROR(VLOOKUP(D859,'14. Internacional... de la E.S.'!$F:$G,2,FALSE),IFERROR(VLOOKUP(D859,'10. Posgrado'!$F:$G,2,FALSE),IFERROR(VLOOKUP(D859,'17. Gestión TIC'!$F:$G,2,FALSE),IFERROR(VLOOKUP(D859,'16. Desa. del Sistema Educ.Sup.'!$F:$G,2,FALSE),IFERROR(VLOOKUP(D859,'8. Cultura de Inno. Insti...'!$F:$G,2,FALSE),VLOOKUP(D859,'7. Lo Esencial de la Reforma U.'!$F:$G,2,0)))))))))))))))))</f>
        <v xml:space="preserve">1.Recepción de solicitudes de Menciones Honorficas. 2. Revisón de los expedientes del solicitante. 3. Elaboración la constancia o dictamen según reglamento. 4. Entrega de constacia o dictamen al solicitante. </v>
      </c>
      <c r="D860" s="31"/>
      <c r="E860" s="93"/>
      <c r="F860" s="93"/>
      <c r="G860" s="93"/>
      <c r="H860" s="76"/>
      <c r="I860" s="76"/>
      <c r="J860" s="76"/>
      <c r="K860" s="112"/>
    </row>
    <row r="861" spans="3:11" s="464" customFormat="1" ht="15.75" thickBot="1" x14ac:dyDescent="0.3">
      <c r="F861" s="93"/>
      <c r="G861" s="76"/>
      <c r="H861" s="76"/>
      <c r="I861" s="76"/>
    </row>
    <row r="862" spans="3:11" s="464" customFormat="1" ht="30.75" thickBot="1" x14ac:dyDescent="0.3">
      <c r="C862" s="129" t="s">
        <v>44</v>
      </c>
      <c r="D862" s="129" t="s">
        <v>55</v>
      </c>
      <c r="E862" s="136" t="s">
        <v>57</v>
      </c>
      <c r="F862" s="135" t="s">
        <v>27</v>
      </c>
      <c r="G862" s="133" t="s">
        <v>130</v>
      </c>
      <c r="H862" s="136" t="s">
        <v>46</v>
      </c>
      <c r="I862" s="133" t="s">
        <v>131</v>
      </c>
      <c r="J862" s="133" t="s">
        <v>409</v>
      </c>
      <c r="K862" s="133" t="s">
        <v>410</v>
      </c>
    </row>
    <row r="863" spans="3:11" s="464" customFormat="1" x14ac:dyDescent="0.25">
      <c r="C863" s="220" t="s">
        <v>438</v>
      </c>
      <c r="D863" s="221"/>
      <c r="E863" s="219">
        <f>HLOOKUP(C863,$AH$2:$BU$3,2,0)</f>
        <v>620</v>
      </c>
      <c r="F863" s="97">
        <f t="shared" ref="F863:F867" si="57">D863*E863</f>
        <v>0</v>
      </c>
      <c r="G863" s="161"/>
      <c r="H863" s="142"/>
      <c r="I863" s="130" t="e">
        <f>VLOOKUP(H863,Presupuesto!$B$11:$C$565,2,0)</f>
        <v>#N/A</v>
      </c>
      <c r="J863" s="218" t="s">
        <v>1478</v>
      </c>
      <c r="K863" s="98" t="s">
        <v>393</v>
      </c>
    </row>
    <row r="864" spans="3:11" s="464" customFormat="1" x14ac:dyDescent="0.25">
      <c r="C864" s="141" t="s">
        <v>2324</v>
      </c>
      <c r="D864" s="158">
        <v>100</v>
      </c>
      <c r="E864" s="123">
        <v>90</v>
      </c>
      <c r="F864" s="97">
        <f t="shared" si="57"/>
        <v>9000</v>
      </c>
      <c r="G864" s="161" t="s">
        <v>128</v>
      </c>
      <c r="H864" s="142" t="s">
        <v>820</v>
      </c>
      <c r="I864" s="130" t="str">
        <f>VLOOKUP(H864,Presupuesto!$B$11:$C$565,2,0)</f>
        <v>PRODUCTOS PAPEL Y CARTON</v>
      </c>
      <c r="J864" s="98" t="str">
        <f>$J$724</f>
        <v>Estudiantes y Graduados</v>
      </c>
      <c r="K864" s="98" t="s">
        <v>411</v>
      </c>
    </row>
    <row r="865" spans="3:11" s="464" customFormat="1" x14ac:dyDescent="0.25">
      <c r="C865" s="141" t="s">
        <v>2328</v>
      </c>
      <c r="D865" s="158">
        <v>30</v>
      </c>
      <c r="E865" s="123">
        <v>2500</v>
      </c>
      <c r="F865" s="97">
        <f t="shared" si="57"/>
        <v>75000</v>
      </c>
      <c r="G865" s="161" t="s">
        <v>128</v>
      </c>
      <c r="H865" s="142" t="s">
        <v>954</v>
      </c>
      <c r="I865" s="130" t="str">
        <f>VLOOKUP(H865,Presupuesto!$B$11:$C$565,2,0)</f>
        <v>OTROS RESPUESTOS Y ACCESORIOS MENORES</v>
      </c>
      <c r="J865" s="98" t="str">
        <f t="shared" ref="J865:J867" si="58">$J$724</f>
        <v>Estudiantes y Graduados</v>
      </c>
      <c r="K865" s="98" t="s">
        <v>411</v>
      </c>
    </row>
    <row r="866" spans="3:11" s="464" customFormat="1" x14ac:dyDescent="0.25">
      <c r="C866" s="141"/>
      <c r="D866" s="158"/>
      <c r="E866" s="123"/>
      <c r="F866" s="97">
        <f t="shared" si="57"/>
        <v>0</v>
      </c>
      <c r="G866" s="161" t="s">
        <v>128</v>
      </c>
      <c r="H866" s="142"/>
      <c r="I866" s="130" t="e">
        <f>VLOOKUP(H866,Presupuesto!$B$11:$C$565,2,0)</f>
        <v>#N/A</v>
      </c>
      <c r="J866" s="98" t="str">
        <f t="shared" si="58"/>
        <v>Estudiantes y Graduados</v>
      </c>
      <c r="K866" s="98" t="s">
        <v>411</v>
      </c>
    </row>
    <row r="867" spans="3:11" s="464" customFormat="1" ht="15.75" thickBot="1" x14ac:dyDescent="0.3">
      <c r="C867" s="147"/>
      <c r="D867" s="159"/>
      <c r="E867" s="103"/>
      <c r="F867" s="105">
        <f t="shared" si="57"/>
        <v>0</v>
      </c>
      <c r="G867" s="161" t="s">
        <v>128</v>
      </c>
      <c r="H867" s="148"/>
      <c r="I867" s="132" t="e">
        <f>VLOOKUP(H867,Presupuesto!$B$11:$C$565,2,0)</f>
        <v>#N/A</v>
      </c>
      <c r="J867" s="106" t="str">
        <f t="shared" si="58"/>
        <v>Estudiantes y Graduados</v>
      </c>
      <c r="K867" s="124" t="s">
        <v>393</v>
      </c>
    </row>
    <row r="870" spans="3:11" ht="15.75" thickBot="1" x14ac:dyDescent="0.3"/>
    <row r="871" spans="3:11" s="464" customFormat="1" ht="15.75" thickBot="1" x14ac:dyDescent="0.3">
      <c r="C871" s="157" t="s">
        <v>53</v>
      </c>
      <c r="D871" s="372">
        <f>SUM(F878:F893)</f>
        <v>85800</v>
      </c>
      <c r="F871" s="70"/>
      <c r="G871" s="79"/>
      <c r="H871" s="70"/>
      <c r="I871" s="70"/>
    </row>
    <row r="872" spans="3:11" s="464" customFormat="1" x14ac:dyDescent="0.25">
      <c r="C872" s="70"/>
      <c r="D872" s="31"/>
      <c r="E872" s="93"/>
      <c r="F872" s="93"/>
      <c r="G872" s="93"/>
      <c r="H872" s="76"/>
      <c r="I872" s="76"/>
      <c r="J872" s="76"/>
      <c r="K872" s="112"/>
    </row>
    <row r="873" spans="3:11" s="464" customFormat="1" x14ac:dyDescent="0.25">
      <c r="C873" s="70"/>
      <c r="D873" s="31"/>
      <c r="E873" s="93"/>
      <c r="F873" s="93"/>
      <c r="G873" s="93"/>
      <c r="H873" s="76"/>
      <c r="I873" s="76"/>
      <c r="J873" s="76"/>
      <c r="K873" s="112"/>
    </row>
    <row r="874" spans="3:11" s="464" customFormat="1" ht="15.75" x14ac:dyDescent="0.25">
      <c r="C874" s="202" t="s">
        <v>391</v>
      </c>
      <c r="D874" s="368" t="s">
        <v>2312</v>
      </c>
      <c r="E874" s="93"/>
      <c r="F874" s="93"/>
      <c r="G874" s="93"/>
      <c r="H874" s="76"/>
      <c r="I874" s="76"/>
      <c r="J874" s="76"/>
      <c r="K874" s="112"/>
    </row>
    <row r="875" spans="3:11" s="464" customFormat="1" ht="18.75" x14ac:dyDescent="0.25">
      <c r="C875" s="210" t="str">
        <f>IFERROR(VLOOKUP(D874,'1. Desarrollo e Innov. Curricu.'!$F:$G,2,FALSE),IFERROR(VLOOKUP(D874,'2. Investigación Científica'!$F:$G,2,FALSE),IFERROR(VLOOKUP(D874,'3. Vinculación Univ. Sociedad'!$F:$G,2,FALSE),IFERROR(VLOOKUP(D874,'4. Docencia y Profesorado Univ.'!$F:$G,2,FALSE),IFERROR(VLOOKUP(D874,'5. Estudiantes y Graduados'!$F:$G,2,FALSE),IFERROR(VLOOKUP(D874,'11. Gestion Administrativa'!$F:$G,2,FALSE),IFERROR(VLOOKUP(D874,'13. Gestión Académica'!$F:$G,2,FALSE),IFERROR(VLOOKUP(D874,'9. Asegura. de la Calid. y M'!$F:$G,2,FALSE),IFERROR(VLOOKUP(D874,'6. Gestión del Conocimiento'!$F:$G,2,FALSE),IFERROR(VLOOKUP(D874,'15. Gobernabilidad y Proceso...'!$F:$G,2,FALSE),IFERROR(VLOOKUP(D874,'12. Gestión del Talento Humano'!$F:$G,2,FALSE),IFERROR(VLOOKUP(D874,'14. Internacional... de la E.S.'!$F:$G,2,FALSE),IFERROR(VLOOKUP(D874,'10. Posgrado'!$F:$G,2,FALSE),IFERROR(VLOOKUP(D874,'17. Gestión TIC'!$F:$G,2,FALSE),IFERROR(VLOOKUP(D874,'16. Desa. del Sistema Educ.Sup.'!$F:$G,2,FALSE),IFERROR(VLOOKUP(D874,'8. Cultura de Inno. Insti...'!$F:$G,2,FALSE),VLOOKUP(D874,'7. Lo Esencial de la Reforma U.'!$F:$G,2,0)))))))))))))))))</f>
        <v>1. Elaborar instrumento de recolección información. 2. Aplicación, tabulación, análisis e informe final.</v>
      </c>
      <c r="D875" s="31"/>
      <c r="E875" s="93"/>
      <c r="F875" s="93"/>
      <c r="G875" s="93"/>
      <c r="H875" s="76"/>
      <c r="I875" s="76"/>
      <c r="J875" s="76"/>
      <c r="K875" s="112"/>
    </row>
    <row r="876" spans="3:11" s="464" customFormat="1" ht="15.75" thickBot="1" x14ac:dyDescent="0.3">
      <c r="F876" s="93"/>
      <c r="G876" s="76"/>
      <c r="H876" s="76"/>
      <c r="I876" s="76"/>
    </row>
    <row r="877" spans="3:11" s="464" customFormat="1" ht="30.75" thickBot="1" x14ac:dyDescent="0.3">
      <c r="C877" s="129" t="s">
        <v>44</v>
      </c>
      <c r="D877" s="129" t="s">
        <v>55</v>
      </c>
      <c r="E877" s="136" t="s">
        <v>57</v>
      </c>
      <c r="F877" s="135" t="s">
        <v>27</v>
      </c>
      <c r="G877" s="133" t="s">
        <v>130</v>
      </c>
      <c r="H877" s="136" t="s">
        <v>46</v>
      </c>
      <c r="I877" s="133" t="s">
        <v>131</v>
      </c>
      <c r="J877" s="133" t="s">
        <v>409</v>
      </c>
      <c r="K877" s="133" t="s">
        <v>410</v>
      </c>
    </row>
    <row r="878" spans="3:11" s="464" customFormat="1" x14ac:dyDescent="0.25">
      <c r="C878" s="220" t="s">
        <v>438</v>
      </c>
      <c r="D878" s="221"/>
      <c r="E878" s="219">
        <f>HLOOKUP(C878,$AH$2:$BU$3,2,0)</f>
        <v>620</v>
      </c>
      <c r="F878" s="97">
        <f t="shared" ref="F878:F893" si="59">D878*E878</f>
        <v>0</v>
      </c>
      <c r="G878" s="161"/>
      <c r="H878" s="142"/>
      <c r="I878" s="130" t="e">
        <f>VLOOKUP(H878,Presupuesto!$B$11:$C$565,2,0)</f>
        <v>#N/A</v>
      </c>
      <c r="J878" s="218" t="s">
        <v>1478</v>
      </c>
      <c r="K878" s="98" t="s">
        <v>393</v>
      </c>
    </row>
    <row r="879" spans="3:11" s="464" customFormat="1" x14ac:dyDescent="0.25">
      <c r="C879" s="141" t="s">
        <v>2331</v>
      </c>
      <c r="D879" s="158">
        <v>100</v>
      </c>
      <c r="E879" s="123">
        <v>90</v>
      </c>
      <c r="F879" s="97">
        <f t="shared" si="59"/>
        <v>9000</v>
      </c>
      <c r="G879" s="161" t="s">
        <v>128</v>
      </c>
      <c r="H879" s="142" t="s">
        <v>820</v>
      </c>
      <c r="I879" s="130" t="str">
        <f>VLOOKUP(H879,Presupuesto!$B$11:$C$565,2,0)</f>
        <v>PRODUCTOS PAPEL Y CARTON</v>
      </c>
      <c r="J879" s="98" t="str">
        <f>$J$724</f>
        <v>Estudiantes y Graduados</v>
      </c>
      <c r="K879" s="98" t="s">
        <v>411</v>
      </c>
    </row>
    <row r="880" spans="3:11" s="464" customFormat="1" x14ac:dyDescent="0.25">
      <c r="C880" s="141" t="s">
        <v>2332</v>
      </c>
      <c r="D880" s="158">
        <v>12</v>
      </c>
      <c r="E880" s="123">
        <v>1500</v>
      </c>
      <c r="F880" s="97">
        <f t="shared" si="59"/>
        <v>18000</v>
      </c>
      <c r="G880" s="161" t="s">
        <v>128</v>
      </c>
      <c r="H880" s="142" t="s">
        <v>954</v>
      </c>
      <c r="I880" s="130" t="str">
        <f>VLOOKUP(H880,Presupuesto!$B$11:$C$565,2,0)</f>
        <v>OTROS RESPUESTOS Y ACCESORIOS MENORES</v>
      </c>
      <c r="J880" s="98" t="str">
        <f t="shared" ref="J880:J893" si="60">$J$724</f>
        <v>Estudiantes y Graduados</v>
      </c>
      <c r="K880" s="98" t="s">
        <v>411</v>
      </c>
    </row>
    <row r="881" spans="3:11" s="464" customFormat="1" x14ac:dyDescent="0.25">
      <c r="C881" s="141" t="s">
        <v>2333</v>
      </c>
      <c r="D881" s="158">
        <v>20</v>
      </c>
      <c r="E881" s="123">
        <v>40</v>
      </c>
      <c r="F881" s="97">
        <f t="shared" si="59"/>
        <v>800</v>
      </c>
      <c r="G881" s="161" t="s">
        <v>128</v>
      </c>
      <c r="H881" s="142" t="s">
        <v>326</v>
      </c>
      <c r="I881" s="130" t="str">
        <f>VLOOKUP(H881,Presupuesto!$B$11:$C$565,2,0)</f>
        <v>UTILES DE ESCRITORIO, OFICINA Y ENZE¥ANZA</v>
      </c>
      <c r="J881" s="98" t="str">
        <f t="shared" si="60"/>
        <v>Estudiantes y Graduados</v>
      </c>
      <c r="K881" s="98" t="s">
        <v>411</v>
      </c>
    </row>
    <row r="882" spans="3:11" s="464" customFormat="1" x14ac:dyDescent="0.25">
      <c r="C882" s="141" t="s">
        <v>2334</v>
      </c>
      <c r="D882" s="158">
        <v>20</v>
      </c>
      <c r="E882" s="123">
        <v>150</v>
      </c>
      <c r="F882" s="97">
        <f t="shared" si="59"/>
        <v>3000</v>
      </c>
      <c r="G882" s="161" t="s">
        <v>128</v>
      </c>
      <c r="H882" s="142" t="s">
        <v>326</v>
      </c>
      <c r="I882" s="130" t="str">
        <f>VLOOKUP(H882,Presupuesto!$B$11:$C$565,2,0)</f>
        <v>UTILES DE ESCRITORIO, OFICINA Y ENZE¥ANZA</v>
      </c>
      <c r="J882" s="98" t="str">
        <f t="shared" si="60"/>
        <v>Estudiantes y Graduados</v>
      </c>
      <c r="K882" s="98" t="s">
        <v>411</v>
      </c>
    </row>
    <row r="883" spans="3:11" s="464" customFormat="1" x14ac:dyDescent="0.25">
      <c r="C883" s="141" t="s">
        <v>2335</v>
      </c>
      <c r="D883" s="158">
        <v>90</v>
      </c>
      <c r="E883" s="123">
        <v>100</v>
      </c>
      <c r="F883" s="97">
        <f t="shared" si="59"/>
        <v>9000</v>
      </c>
      <c r="G883" s="161" t="s">
        <v>128</v>
      </c>
      <c r="H883" s="142" t="s">
        <v>791</v>
      </c>
      <c r="I883" s="130" t="str">
        <f>VLOOKUP(H883,Presupuesto!$B$11:$C$565,2,0)</f>
        <v>ALIMENTOS B EBIDAS PARA PERSONAS</v>
      </c>
      <c r="J883" s="98" t="str">
        <f t="shared" si="60"/>
        <v>Estudiantes y Graduados</v>
      </c>
      <c r="K883" s="98" t="s">
        <v>400</v>
      </c>
    </row>
    <row r="884" spans="3:11" s="464" customFormat="1" x14ac:dyDescent="0.25">
      <c r="C884" s="141" t="s">
        <v>2336</v>
      </c>
      <c r="D884" s="158">
        <v>20</v>
      </c>
      <c r="E884" s="123">
        <v>1000</v>
      </c>
      <c r="F884" s="97">
        <f t="shared" si="59"/>
        <v>20000</v>
      </c>
      <c r="G884" s="161" t="s">
        <v>128</v>
      </c>
      <c r="H884" s="142" t="s">
        <v>326</v>
      </c>
      <c r="I884" s="130" t="str">
        <f>VLOOKUP(H884,Presupuesto!$B$11:$C$565,2,0)</f>
        <v>UTILES DE ESCRITORIO, OFICINA Y ENZE¥ANZA</v>
      </c>
      <c r="J884" s="98" t="str">
        <f t="shared" si="60"/>
        <v>Estudiantes y Graduados</v>
      </c>
      <c r="K884" s="98" t="s">
        <v>411</v>
      </c>
    </row>
    <row r="885" spans="3:11" s="464" customFormat="1" x14ac:dyDescent="0.25">
      <c r="C885" s="141" t="s">
        <v>2337</v>
      </c>
      <c r="D885" s="158">
        <v>40</v>
      </c>
      <c r="E885" s="123">
        <v>150</v>
      </c>
      <c r="F885" s="97">
        <f t="shared" si="59"/>
        <v>6000</v>
      </c>
      <c r="G885" s="161" t="s">
        <v>128</v>
      </c>
      <c r="H885" s="629" t="s">
        <v>293</v>
      </c>
      <c r="I885" s="130" t="str">
        <f>VLOOKUP(H885,Presupuesto!$B$11:$C$565,2,0)</f>
        <v>IMPRENTA, PUBLIC. Y REPRODUC. (25300-00)</v>
      </c>
      <c r="J885" s="98" t="str">
        <f t="shared" si="60"/>
        <v>Estudiantes y Graduados</v>
      </c>
      <c r="K885" s="98" t="s">
        <v>411</v>
      </c>
    </row>
    <row r="886" spans="3:11" s="464" customFormat="1" x14ac:dyDescent="0.25">
      <c r="C886" s="141" t="s">
        <v>2338</v>
      </c>
      <c r="D886" s="158">
        <v>4</v>
      </c>
      <c r="E886" s="123">
        <v>5000</v>
      </c>
      <c r="F886" s="97">
        <f t="shared" si="59"/>
        <v>20000</v>
      </c>
      <c r="G886" s="161" t="s">
        <v>128</v>
      </c>
      <c r="H886" s="142" t="s">
        <v>954</v>
      </c>
      <c r="I886" s="130" t="str">
        <f>VLOOKUP(H886,Presupuesto!$B$11:$C$565,2,0)</f>
        <v>OTROS RESPUESTOS Y ACCESORIOS MENORES</v>
      </c>
      <c r="J886" s="98" t="str">
        <f t="shared" si="60"/>
        <v>Estudiantes y Graduados</v>
      </c>
      <c r="K886" s="98" t="s">
        <v>411</v>
      </c>
    </row>
    <row r="887" spans="3:11" s="464" customFormat="1" x14ac:dyDescent="0.25">
      <c r="C887" s="141"/>
      <c r="D887" s="158"/>
      <c r="E887" s="123"/>
      <c r="F887" s="97">
        <f t="shared" si="59"/>
        <v>0</v>
      </c>
      <c r="G887" s="161" t="s">
        <v>128</v>
      </c>
      <c r="H887" s="142"/>
      <c r="I887" s="130" t="e">
        <f>VLOOKUP(H887,Presupuesto!$B$11:$C$565,2,0)</f>
        <v>#N/A</v>
      </c>
      <c r="J887" s="98" t="str">
        <f t="shared" si="60"/>
        <v>Estudiantes y Graduados</v>
      </c>
      <c r="K887" s="98" t="s">
        <v>411</v>
      </c>
    </row>
    <row r="888" spans="3:11" s="464" customFormat="1" x14ac:dyDescent="0.25">
      <c r="C888" s="141"/>
      <c r="D888" s="158"/>
      <c r="E888" s="123"/>
      <c r="F888" s="97">
        <f t="shared" si="59"/>
        <v>0</v>
      </c>
      <c r="G888" s="161" t="s">
        <v>128</v>
      </c>
      <c r="H888" s="142"/>
      <c r="I888" s="130" t="e">
        <f>VLOOKUP(H888,Presupuesto!$B$11:$C$565,2,0)</f>
        <v>#N/A</v>
      </c>
      <c r="J888" s="98" t="str">
        <f t="shared" si="60"/>
        <v>Estudiantes y Graduados</v>
      </c>
      <c r="K888" s="98" t="s">
        <v>411</v>
      </c>
    </row>
    <row r="889" spans="3:11" s="464" customFormat="1" x14ac:dyDescent="0.25">
      <c r="C889" s="141"/>
      <c r="D889" s="158"/>
      <c r="E889" s="123"/>
      <c r="F889" s="97">
        <f t="shared" si="59"/>
        <v>0</v>
      </c>
      <c r="G889" s="161" t="s">
        <v>128</v>
      </c>
      <c r="H889" s="142"/>
      <c r="I889" s="130" t="e">
        <f>VLOOKUP(H889,Presupuesto!$B$11:$C$565,2,0)</f>
        <v>#N/A</v>
      </c>
      <c r="J889" s="98" t="str">
        <f t="shared" si="60"/>
        <v>Estudiantes y Graduados</v>
      </c>
      <c r="K889" s="98" t="s">
        <v>411</v>
      </c>
    </row>
    <row r="890" spans="3:11" s="464" customFormat="1" x14ac:dyDescent="0.25">
      <c r="C890" s="145"/>
      <c r="D890" s="151"/>
      <c r="E890" s="118"/>
      <c r="F890" s="97">
        <f t="shared" si="59"/>
        <v>0</v>
      </c>
      <c r="G890" s="161" t="s">
        <v>128</v>
      </c>
      <c r="H890" s="146"/>
      <c r="I890" s="130" t="e">
        <f>VLOOKUP(H890,Presupuesto!$B$11:$C$565,2,0)</f>
        <v>#N/A</v>
      </c>
      <c r="J890" s="98" t="str">
        <f t="shared" si="60"/>
        <v>Estudiantes y Graduados</v>
      </c>
      <c r="K890" s="98" t="s">
        <v>411</v>
      </c>
    </row>
    <row r="891" spans="3:11" s="464" customFormat="1" x14ac:dyDescent="0.25">
      <c r="C891" s="145"/>
      <c r="D891" s="151"/>
      <c r="E891" s="118"/>
      <c r="F891" s="97">
        <f t="shared" si="59"/>
        <v>0</v>
      </c>
      <c r="G891" s="161" t="s">
        <v>128</v>
      </c>
      <c r="H891" s="146"/>
      <c r="I891" s="130" t="e">
        <f>VLOOKUP(H891,Presupuesto!$B$11:$C$565,2,0)</f>
        <v>#N/A</v>
      </c>
      <c r="J891" s="98" t="str">
        <f t="shared" si="60"/>
        <v>Estudiantes y Graduados</v>
      </c>
      <c r="K891" s="98" t="s">
        <v>411</v>
      </c>
    </row>
    <row r="892" spans="3:11" s="464" customFormat="1" x14ac:dyDescent="0.25">
      <c r="C892" s="145"/>
      <c r="D892" s="151"/>
      <c r="E892" s="118"/>
      <c r="F892" s="97">
        <f t="shared" si="59"/>
        <v>0</v>
      </c>
      <c r="G892" s="161" t="s">
        <v>128</v>
      </c>
      <c r="H892" s="146"/>
      <c r="I892" s="130" t="e">
        <f>VLOOKUP(H892,Presupuesto!$B$11:$C$565,2,0)</f>
        <v>#N/A</v>
      </c>
      <c r="J892" s="98" t="str">
        <f t="shared" si="60"/>
        <v>Estudiantes y Graduados</v>
      </c>
      <c r="K892" s="98" t="s">
        <v>411</v>
      </c>
    </row>
    <row r="893" spans="3:11" s="464" customFormat="1" ht="15.75" thickBot="1" x14ac:dyDescent="0.3">
      <c r="C893" s="147"/>
      <c r="D893" s="159"/>
      <c r="E893" s="103"/>
      <c r="F893" s="105">
        <f t="shared" si="59"/>
        <v>0</v>
      </c>
      <c r="G893" s="161" t="s">
        <v>128</v>
      </c>
      <c r="H893" s="148"/>
      <c r="I893" s="132" t="e">
        <f>VLOOKUP(H893,Presupuesto!$B$11:$C$565,2,0)</f>
        <v>#N/A</v>
      </c>
      <c r="J893" s="106" t="str">
        <f t="shared" si="60"/>
        <v>Estudiantes y Graduados</v>
      </c>
      <c r="K893" s="124" t="s">
        <v>393</v>
      </c>
    </row>
    <row r="895" spans="3:11" ht="15.75" thickBot="1" x14ac:dyDescent="0.3"/>
    <row r="896" spans="3:11" s="464" customFormat="1" ht="15.75" thickBot="1" x14ac:dyDescent="0.3">
      <c r="C896" s="157" t="s">
        <v>53</v>
      </c>
      <c r="D896" s="372">
        <f>SUM(F903:F922)</f>
        <v>131800</v>
      </c>
      <c r="F896" s="70"/>
      <c r="G896" s="79"/>
      <c r="H896" s="70"/>
      <c r="I896" s="70"/>
    </row>
    <row r="897" spans="3:11" s="464" customFormat="1" x14ac:dyDescent="0.25">
      <c r="C897" s="70"/>
      <c r="D897" s="31"/>
      <c r="E897" s="93"/>
      <c r="F897" s="93"/>
      <c r="G897" s="93"/>
      <c r="H897" s="76"/>
      <c r="I897" s="76"/>
      <c r="J897" s="76"/>
      <c r="K897" s="112"/>
    </row>
    <row r="898" spans="3:11" s="464" customFormat="1" x14ac:dyDescent="0.25">
      <c r="C898" s="70"/>
      <c r="D898" s="31"/>
      <c r="E898" s="93"/>
      <c r="F898" s="93"/>
      <c r="G898" s="93"/>
      <c r="H898" s="76"/>
      <c r="I898" s="76"/>
      <c r="J898" s="76"/>
      <c r="K898" s="112"/>
    </row>
    <row r="899" spans="3:11" s="464" customFormat="1" ht="15.75" x14ac:dyDescent="0.25">
      <c r="C899" s="202" t="s">
        <v>391</v>
      </c>
      <c r="D899" s="368" t="s">
        <v>2314</v>
      </c>
      <c r="E899" s="93"/>
      <c r="F899" s="93"/>
      <c r="G899" s="93"/>
      <c r="H899" s="76"/>
      <c r="I899" s="76"/>
      <c r="J899" s="76"/>
      <c r="K899" s="112"/>
    </row>
    <row r="900" spans="3:11" s="464" customFormat="1" ht="18.75" x14ac:dyDescent="0.25">
      <c r="C900" s="210" t="str">
        <f>IFERROR(VLOOKUP(D899,'1. Desarrollo e Innov. Curricu.'!$F:$G,2,FALSE),IFERROR(VLOOKUP(D899,'2. Investigación Científica'!$F:$G,2,FALSE),IFERROR(VLOOKUP(D899,'3. Vinculación Univ. Sociedad'!$F:$G,2,FALSE),IFERROR(VLOOKUP(D899,'4. Docencia y Profesorado Univ.'!$F:$G,2,FALSE),IFERROR(VLOOKUP(D899,'5. Estudiantes y Graduados'!$F:$G,2,FALSE),IFERROR(VLOOKUP(D899,'11. Gestion Administrativa'!$F:$G,2,FALSE),IFERROR(VLOOKUP(D899,'13. Gestión Académica'!$F:$G,2,FALSE),IFERROR(VLOOKUP(D899,'9. Asegura. de la Calid. y M'!$F:$G,2,FALSE),IFERROR(VLOOKUP(D899,'6. Gestión del Conocimiento'!$F:$G,2,FALSE),IFERROR(VLOOKUP(D899,'15. Gobernabilidad y Proceso...'!$F:$G,2,FALSE),IFERROR(VLOOKUP(D899,'12. Gestión del Talento Humano'!$F:$G,2,FALSE),IFERROR(VLOOKUP(D899,'14. Internacional... de la E.S.'!$F:$G,2,FALSE),IFERROR(VLOOKUP(D899,'10. Posgrado'!$F:$G,2,FALSE),IFERROR(VLOOKUP(D899,'17. Gestión TIC'!$F:$G,2,FALSE),IFERROR(VLOOKUP(D899,'16. Desa. del Sistema Educ.Sup.'!$F:$G,2,FALSE),IFERROR(VLOOKUP(D899,'8. Cultura de Inno. Insti...'!$F:$G,2,FALSE),VLOOKUP(D899,'7. Lo Esencial de la Reforma U.'!$F:$G,2,0)))))))))))))))))</f>
        <v>1.1. Diseño, validacion, socializacion y reproduccion del manual de procedimientos 2.1 Crear la plataforma de seguimiento de voluntariado. 3.1. Sistematización de procesos. 4.1 Implementación del plan de capacitación.</v>
      </c>
      <c r="D900" s="31"/>
      <c r="E900" s="93"/>
      <c r="F900" s="93"/>
      <c r="G900" s="93"/>
      <c r="H900" s="76"/>
      <c r="I900" s="76"/>
      <c r="J900" s="76"/>
      <c r="K900" s="112"/>
    </row>
    <row r="901" spans="3:11" s="464" customFormat="1" ht="15.75" thickBot="1" x14ac:dyDescent="0.3">
      <c r="F901" s="93"/>
      <c r="G901" s="76"/>
      <c r="H901" s="76"/>
      <c r="I901" s="76"/>
    </row>
    <row r="902" spans="3:11" s="464" customFormat="1" ht="30.75" thickBot="1" x14ac:dyDescent="0.3">
      <c r="C902" s="129" t="s">
        <v>44</v>
      </c>
      <c r="D902" s="129" t="s">
        <v>55</v>
      </c>
      <c r="E902" s="136" t="s">
        <v>57</v>
      </c>
      <c r="F902" s="135" t="s">
        <v>27</v>
      </c>
      <c r="G902" s="133" t="s">
        <v>130</v>
      </c>
      <c r="H902" s="136" t="s">
        <v>46</v>
      </c>
      <c r="I902" s="133" t="s">
        <v>131</v>
      </c>
      <c r="J902" s="133" t="s">
        <v>409</v>
      </c>
      <c r="K902" s="133" t="s">
        <v>410</v>
      </c>
    </row>
    <row r="903" spans="3:11" s="464" customFormat="1" x14ac:dyDescent="0.25">
      <c r="C903" s="220" t="s">
        <v>427</v>
      </c>
      <c r="D903" s="221">
        <v>16</v>
      </c>
      <c r="E903" s="219">
        <f>HLOOKUP(C903,$AH$2:$BU$3,2,0)</f>
        <v>2000</v>
      </c>
      <c r="F903" s="97">
        <f t="shared" ref="F903:F922" si="61">D903*E903</f>
        <v>32000</v>
      </c>
      <c r="G903" s="161" t="s">
        <v>128</v>
      </c>
      <c r="H903" s="142" t="s">
        <v>760</v>
      </c>
      <c r="I903" s="130" t="str">
        <f>VLOOKUP(H903,Presupuesto!$B$11:$C$565,2,0)</f>
        <v>VIATICOS NACIONALES</v>
      </c>
      <c r="J903" s="218" t="s">
        <v>1359</v>
      </c>
      <c r="K903" s="98" t="s">
        <v>393</v>
      </c>
    </row>
    <row r="904" spans="3:11" s="464" customFormat="1" x14ac:dyDescent="0.25">
      <c r="C904" s="220" t="s">
        <v>431</v>
      </c>
      <c r="D904" s="221">
        <v>8</v>
      </c>
      <c r="E904" s="123">
        <v>1750</v>
      </c>
      <c r="F904" s="97">
        <f t="shared" si="61"/>
        <v>14000</v>
      </c>
      <c r="G904" s="161" t="s">
        <v>128</v>
      </c>
      <c r="H904" s="142" t="s">
        <v>760</v>
      </c>
      <c r="I904" s="130" t="str">
        <f>VLOOKUP(H904,Presupuesto!$B$11:$C$565,2,0)</f>
        <v>VIATICOS NACIONALES</v>
      </c>
      <c r="J904" s="98" t="str">
        <f>$J$724</f>
        <v>Estudiantes y Graduados</v>
      </c>
      <c r="K904" s="98" t="s">
        <v>411</v>
      </c>
    </row>
    <row r="905" spans="3:11" s="464" customFormat="1" x14ac:dyDescent="0.25">
      <c r="C905" s="141" t="s">
        <v>2331</v>
      </c>
      <c r="D905" s="158">
        <v>100</v>
      </c>
      <c r="E905" s="123">
        <v>90</v>
      </c>
      <c r="F905" s="97">
        <f t="shared" si="61"/>
        <v>9000</v>
      </c>
      <c r="G905" s="161" t="s">
        <v>128</v>
      </c>
      <c r="H905" s="142" t="s">
        <v>820</v>
      </c>
      <c r="I905" s="130" t="str">
        <f>VLOOKUP(H905,Presupuesto!$B$11:$C$565,2,0)</f>
        <v>PRODUCTOS PAPEL Y CARTON</v>
      </c>
      <c r="J905" s="98" t="str">
        <f t="shared" ref="J905:J922" si="62">$J$724</f>
        <v>Estudiantes y Graduados</v>
      </c>
      <c r="K905" s="98" t="s">
        <v>411</v>
      </c>
    </row>
    <row r="906" spans="3:11" s="464" customFormat="1" x14ac:dyDescent="0.25">
      <c r="C906" s="141" t="s">
        <v>2332</v>
      </c>
      <c r="D906" s="158">
        <v>12</v>
      </c>
      <c r="E906" s="123">
        <v>1500</v>
      </c>
      <c r="F906" s="97">
        <f t="shared" si="61"/>
        <v>18000</v>
      </c>
      <c r="G906" s="161" t="s">
        <v>128</v>
      </c>
      <c r="H906" s="142" t="s">
        <v>954</v>
      </c>
      <c r="I906" s="130" t="str">
        <f>VLOOKUP(H906,Presupuesto!$B$11:$C$565,2,0)</f>
        <v>OTROS RESPUESTOS Y ACCESORIOS MENORES</v>
      </c>
      <c r="J906" s="98" t="str">
        <f t="shared" si="62"/>
        <v>Estudiantes y Graduados</v>
      </c>
      <c r="K906" s="98" t="s">
        <v>411</v>
      </c>
    </row>
    <row r="907" spans="3:11" s="464" customFormat="1" x14ac:dyDescent="0.25">
      <c r="C907" s="141" t="s">
        <v>2333</v>
      </c>
      <c r="D907" s="158">
        <v>20</v>
      </c>
      <c r="E907" s="123">
        <v>40</v>
      </c>
      <c r="F907" s="97">
        <f t="shared" si="61"/>
        <v>800</v>
      </c>
      <c r="G907" s="161" t="s">
        <v>128</v>
      </c>
      <c r="H907" s="142" t="s">
        <v>326</v>
      </c>
      <c r="I907" s="130" t="str">
        <f>VLOOKUP(H907,Presupuesto!$B$11:$C$565,2,0)</f>
        <v>UTILES DE ESCRITORIO, OFICINA Y ENZE¥ANZA</v>
      </c>
      <c r="J907" s="98" t="str">
        <f t="shared" si="62"/>
        <v>Estudiantes y Graduados</v>
      </c>
      <c r="K907" s="98" t="s">
        <v>411</v>
      </c>
    </row>
    <row r="908" spans="3:11" s="464" customFormat="1" x14ac:dyDescent="0.25">
      <c r="C908" s="141" t="s">
        <v>2334</v>
      </c>
      <c r="D908" s="158">
        <v>20</v>
      </c>
      <c r="E908" s="123">
        <v>150</v>
      </c>
      <c r="F908" s="97">
        <f t="shared" si="61"/>
        <v>3000</v>
      </c>
      <c r="G908" s="161" t="s">
        <v>128</v>
      </c>
      <c r="H908" s="142" t="s">
        <v>326</v>
      </c>
      <c r="I908" s="130" t="str">
        <f>VLOOKUP(H908,Presupuesto!$B$11:$C$565,2,0)</f>
        <v>UTILES DE ESCRITORIO, OFICINA Y ENZE¥ANZA</v>
      </c>
      <c r="J908" s="98" t="str">
        <f t="shared" si="62"/>
        <v>Estudiantes y Graduados</v>
      </c>
      <c r="K908" s="98" t="s">
        <v>400</v>
      </c>
    </row>
    <row r="909" spans="3:11" s="464" customFormat="1" x14ac:dyDescent="0.25">
      <c r="C909" s="141" t="s">
        <v>2335</v>
      </c>
      <c r="D909" s="158">
        <v>90</v>
      </c>
      <c r="E909" s="123">
        <v>100</v>
      </c>
      <c r="F909" s="97">
        <f t="shared" si="61"/>
        <v>9000</v>
      </c>
      <c r="G909" s="161" t="s">
        <v>128</v>
      </c>
      <c r="H909" s="142" t="s">
        <v>791</v>
      </c>
      <c r="I909" s="130" t="str">
        <f>VLOOKUP(H909,Presupuesto!$B$11:$C$565,2,0)</f>
        <v>ALIMENTOS B EBIDAS PARA PERSONAS</v>
      </c>
      <c r="J909" s="98" t="str">
        <f t="shared" si="62"/>
        <v>Estudiantes y Graduados</v>
      </c>
      <c r="K909" s="98" t="s">
        <v>411</v>
      </c>
    </row>
    <row r="910" spans="3:11" s="464" customFormat="1" x14ac:dyDescent="0.25">
      <c r="C910" s="141" t="s">
        <v>2336</v>
      </c>
      <c r="D910" s="158">
        <v>20</v>
      </c>
      <c r="E910" s="123">
        <v>1000</v>
      </c>
      <c r="F910" s="97">
        <f t="shared" si="61"/>
        <v>20000</v>
      </c>
      <c r="G910" s="161" t="s">
        <v>128</v>
      </c>
      <c r="H910" s="142" t="s">
        <v>326</v>
      </c>
      <c r="I910" s="130" t="str">
        <f>VLOOKUP(H910,Presupuesto!$B$11:$C$565,2,0)</f>
        <v>UTILES DE ESCRITORIO, OFICINA Y ENZE¥ANZA</v>
      </c>
      <c r="J910" s="98" t="str">
        <f t="shared" si="62"/>
        <v>Estudiantes y Graduados</v>
      </c>
      <c r="K910" s="98" t="s">
        <v>411</v>
      </c>
    </row>
    <row r="911" spans="3:11" s="464" customFormat="1" x14ac:dyDescent="0.25">
      <c r="C911" s="141" t="s">
        <v>2337</v>
      </c>
      <c r="D911" s="158">
        <v>40</v>
      </c>
      <c r="E911" s="123">
        <v>150</v>
      </c>
      <c r="F911" s="97">
        <f t="shared" si="61"/>
        <v>6000</v>
      </c>
      <c r="G911" s="161" t="s">
        <v>128</v>
      </c>
      <c r="H911" s="629" t="s">
        <v>293</v>
      </c>
      <c r="I911" s="130" t="str">
        <f>VLOOKUP(H911,Presupuesto!$B$11:$C$565,2,0)</f>
        <v>IMPRENTA, PUBLIC. Y REPRODUC. (25300-00)</v>
      </c>
      <c r="J911" s="98" t="str">
        <f t="shared" si="62"/>
        <v>Estudiantes y Graduados</v>
      </c>
      <c r="K911" s="98" t="s">
        <v>411</v>
      </c>
    </row>
    <row r="912" spans="3:11" s="464" customFormat="1" x14ac:dyDescent="0.25">
      <c r="C912" s="141" t="s">
        <v>2338</v>
      </c>
      <c r="D912" s="158">
        <v>4</v>
      </c>
      <c r="E912" s="123">
        <v>5000</v>
      </c>
      <c r="F912" s="97">
        <f t="shared" si="61"/>
        <v>20000</v>
      </c>
      <c r="G912" s="161" t="s">
        <v>128</v>
      </c>
      <c r="H912" s="142" t="s">
        <v>954</v>
      </c>
      <c r="I912" s="130" t="str">
        <f>VLOOKUP(H912,Presupuesto!$B$11:$C$565,2,0)</f>
        <v>OTROS RESPUESTOS Y ACCESORIOS MENORES</v>
      </c>
      <c r="J912" s="98" t="str">
        <f t="shared" si="62"/>
        <v>Estudiantes y Graduados</v>
      </c>
      <c r="K912" s="98" t="s">
        <v>411</v>
      </c>
    </row>
    <row r="913" spans="3:11" s="464" customFormat="1" x14ac:dyDescent="0.25">
      <c r="C913" s="141"/>
      <c r="D913" s="158"/>
      <c r="E913" s="123"/>
      <c r="F913" s="97">
        <f t="shared" si="61"/>
        <v>0</v>
      </c>
      <c r="G913" s="161" t="s">
        <v>128</v>
      </c>
      <c r="H913" s="142"/>
      <c r="I913" s="130" t="e">
        <f>VLOOKUP(H913,Presupuesto!$B$11:$C$565,2,0)</f>
        <v>#N/A</v>
      </c>
      <c r="J913" s="98" t="str">
        <f t="shared" si="62"/>
        <v>Estudiantes y Graduados</v>
      </c>
      <c r="K913" s="98" t="s">
        <v>411</v>
      </c>
    </row>
    <row r="914" spans="3:11" s="464" customFormat="1" x14ac:dyDescent="0.25">
      <c r="C914" s="141"/>
      <c r="D914" s="158"/>
      <c r="E914" s="123"/>
      <c r="F914" s="97">
        <f t="shared" si="61"/>
        <v>0</v>
      </c>
      <c r="G914" s="161" t="s">
        <v>128</v>
      </c>
      <c r="H914" s="142"/>
      <c r="I914" s="130" t="e">
        <f>VLOOKUP(H914,Presupuesto!$B$11:$C$565,2,0)</f>
        <v>#N/A</v>
      </c>
      <c r="J914" s="98" t="str">
        <f t="shared" si="62"/>
        <v>Estudiantes y Graduados</v>
      </c>
      <c r="K914" s="98" t="s">
        <v>411</v>
      </c>
    </row>
    <row r="915" spans="3:11" s="464" customFormat="1" x14ac:dyDescent="0.25">
      <c r="C915" s="141"/>
      <c r="D915" s="158"/>
      <c r="E915" s="123"/>
      <c r="F915" s="97">
        <f t="shared" si="61"/>
        <v>0</v>
      </c>
      <c r="G915" s="161" t="s">
        <v>128</v>
      </c>
      <c r="H915" s="142"/>
      <c r="I915" s="130" t="e">
        <f>VLOOKUP(H915,Presupuesto!$B$11:$C$565,2,0)</f>
        <v>#N/A</v>
      </c>
      <c r="J915" s="98" t="str">
        <f t="shared" si="62"/>
        <v>Estudiantes y Graduados</v>
      </c>
      <c r="K915" s="98" t="s">
        <v>411</v>
      </c>
    </row>
    <row r="916" spans="3:11" s="464" customFormat="1" x14ac:dyDescent="0.25">
      <c r="C916" s="141"/>
      <c r="D916" s="158"/>
      <c r="E916" s="123"/>
      <c r="F916" s="97">
        <f t="shared" si="61"/>
        <v>0</v>
      </c>
      <c r="G916" s="161" t="s">
        <v>128</v>
      </c>
      <c r="H916" s="142"/>
      <c r="I916" s="130" t="e">
        <f>VLOOKUP(H916,Presupuesto!$B$11:$C$565,2,0)</f>
        <v>#N/A</v>
      </c>
      <c r="J916" s="98" t="str">
        <f t="shared" si="62"/>
        <v>Estudiantes y Graduados</v>
      </c>
      <c r="K916" s="98" t="s">
        <v>411</v>
      </c>
    </row>
    <row r="917" spans="3:11" s="464" customFormat="1" x14ac:dyDescent="0.25">
      <c r="C917" s="143"/>
      <c r="D917" s="151"/>
      <c r="E917" s="118"/>
      <c r="F917" s="97">
        <f t="shared" si="61"/>
        <v>0</v>
      </c>
      <c r="G917" s="161" t="s">
        <v>128</v>
      </c>
      <c r="H917" s="144"/>
      <c r="I917" s="130" t="e">
        <f>VLOOKUP(H917,Presupuesto!$B$11:$C$565,2,0)</f>
        <v>#N/A</v>
      </c>
      <c r="J917" s="98" t="str">
        <f t="shared" si="62"/>
        <v>Estudiantes y Graduados</v>
      </c>
      <c r="K917" s="98" t="s">
        <v>411</v>
      </c>
    </row>
    <row r="918" spans="3:11" s="464" customFormat="1" x14ac:dyDescent="0.25">
      <c r="C918" s="145"/>
      <c r="D918" s="151"/>
      <c r="E918" s="118"/>
      <c r="F918" s="97">
        <f t="shared" si="61"/>
        <v>0</v>
      </c>
      <c r="G918" s="161" t="s">
        <v>128</v>
      </c>
      <c r="H918" s="146"/>
      <c r="I918" s="130" t="e">
        <f>VLOOKUP(H918,Presupuesto!$B$11:$C$565,2,0)</f>
        <v>#N/A</v>
      </c>
      <c r="J918" s="98" t="str">
        <f t="shared" si="62"/>
        <v>Estudiantes y Graduados</v>
      </c>
      <c r="K918" s="98" t="s">
        <v>402</v>
      </c>
    </row>
    <row r="919" spans="3:11" s="464" customFormat="1" x14ac:dyDescent="0.25">
      <c r="C919" s="145"/>
      <c r="D919" s="151"/>
      <c r="E919" s="118"/>
      <c r="F919" s="97">
        <f t="shared" si="61"/>
        <v>0</v>
      </c>
      <c r="G919" s="161" t="s">
        <v>128</v>
      </c>
      <c r="H919" s="146"/>
      <c r="I919" s="130" t="e">
        <f>VLOOKUP(H919,Presupuesto!$B$11:$C$565,2,0)</f>
        <v>#N/A</v>
      </c>
      <c r="J919" s="98" t="str">
        <f t="shared" si="62"/>
        <v>Estudiantes y Graduados</v>
      </c>
      <c r="K919" s="98" t="s">
        <v>411</v>
      </c>
    </row>
    <row r="920" spans="3:11" s="464" customFormat="1" x14ac:dyDescent="0.25">
      <c r="C920" s="145"/>
      <c r="D920" s="151"/>
      <c r="E920" s="118"/>
      <c r="F920" s="97">
        <f t="shared" si="61"/>
        <v>0</v>
      </c>
      <c r="G920" s="161" t="s">
        <v>128</v>
      </c>
      <c r="H920" s="146"/>
      <c r="I920" s="130" t="e">
        <f>VLOOKUP(H920,Presupuesto!$B$11:$C$565,2,0)</f>
        <v>#N/A</v>
      </c>
      <c r="J920" s="98" t="str">
        <f t="shared" si="62"/>
        <v>Estudiantes y Graduados</v>
      </c>
      <c r="K920" s="98" t="s">
        <v>411</v>
      </c>
    </row>
    <row r="921" spans="3:11" s="464" customFormat="1" x14ac:dyDescent="0.25">
      <c r="C921" s="145"/>
      <c r="D921" s="151"/>
      <c r="E921" s="118"/>
      <c r="F921" s="97">
        <f t="shared" si="61"/>
        <v>0</v>
      </c>
      <c r="G921" s="161" t="s">
        <v>128</v>
      </c>
      <c r="H921" s="146"/>
      <c r="I921" s="130" t="e">
        <f>VLOOKUP(H921,Presupuesto!$B$11:$C$565,2,0)</f>
        <v>#N/A</v>
      </c>
      <c r="J921" s="98" t="str">
        <f t="shared" si="62"/>
        <v>Estudiantes y Graduados</v>
      </c>
      <c r="K921" s="98" t="s">
        <v>411</v>
      </c>
    </row>
    <row r="922" spans="3:11" s="464" customFormat="1" ht="15.75" thickBot="1" x14ac:dyDescent="0.3">
      <c r="C922" s="147"/>
      <c r="D922" s="159"/>
      <c r="E922" s="103"/>
      <c r="F922" s="105">
        <f t="shared" si="61"/>
        <v>0</v>
      </c>
      <c r="G922" s="161" t="s">
        <v>128</v>
      </c>
      <c r="H922" s="148"/>
      <c r="I922" s="132" t="e">
        <f>VLOOKUP(H922,Presupuesto!$B$11:$C$565,2,0)</f>
        <v>#N/A</v>
      </c>
      <c r="J922" s="106" t="str">
        <f t="shared" si="62"/>
        <v>Estudiantes y Graduados</v>
      </c>
      <c r="K922" s="124" t="s">
        <v>393</v>
      </c>
    </row>
    <row r="924" spans="3:11" ht="15.75" thickBot="1" x14ac:dyDescent="0.3"/>
    <row r="925" spans="3:11" s="464" customFormat="1" ht="15.75" thickBot="1" x14ac:dyDescent="0.3">
      <c r="C925" s="157" t="s">
        <v>53</v>
      </c>
      <c r="D925" s="372">
        <f>SUM(F932:F951)</f>
        <v>75400</v>
      </c>
      <c r="F925" s="70"/>
      <c r="G925" s="79"/>
      <c r="H925" s="70"/>
      <c r="I925" s="70"/>
    </row>
    <row r="926" spans="3:11" s="464" customFormat="1" x14ac:dyDescent="0.25">
      <c r="C926" s="70"/>
      <c r="D926" s="31"/>
      <c r="E926" s="93"/>
      <c r="F926" s="93"/>
      <c r="G926" s="93"/>
      <c r="H926" s="76"/>
      <c r="I926" s="76"/>
      <c r="J926" s="76"/>
      <c r="K926" s="112"/>
    </row>
    <row r="927" spans="3:11" s="464" customFormat="1" x14ac:dyDescent="0.25">
      <c r="C927" s="70"/>
      <c r="D927" s="31"/>
      <c r="E927" s="93"/>
      <c r="F927" s="93"/>
      <c r="G927" s="93"/>
      <c r="H927" s="76"/>
      <c r="I927" s="76"/>
      <c r="J927" s="76"/>
      <c r="K927" s="112"/>
    </row>
    <row r="928" spans="3:11" s="464" customFormat="1" ht="15.75" x14ac:dyDescent="0.25">
      <c r="C928" s="202" t="s">
        <v>391</v>
      </c>
      <c r="D928" s="368" t="s">
        <v>2315</v>
      </c>
      <c r="E928" s="93"/>
      <c r="F928" s="93"/>
      <c r="G928" s="93"/>
      <c r="H928" s="76"/>
      <c r="I928" s="76"/>
      <c r="J928" s="76"/>
      <c r="K928" s="112"/>
    </row>
    <row r="929" spans="3:11" s="464" customFormat="1" ht="18.75" x14ac:dyDescent="0.25">
      <c r="C929" s="210" t="str">
        <f>IFERROR(VLOOKUP(D928,'1. Desarrollo e Innov. Curricu.'!$F:$G,2,FALSE),IFERROR(VLOOKUP(D928,'2. Investigación Científica'!$F:$G,2,FALSE),IFERROR(VLOOKUP(D928,'3. Vinculación Univ. Sociedad'!$F:$G,2,FALSE),IFERROR(VLOOKUP(D928,'4. Docencia y Profesorado Univ.'!$F:$G,2,FALSE),IFERROR(VLOOKUP(D928,'5. Estudiantes y Graduados'!$F:$G,2,FALSE),IFERROR(VLOOKUP(D928,'11. Gestion Administrativa'!$F:$G,2,FALSE),IFERROR(VLOOKUP(D928,'13. Gestión Académica'!$F:$G,2,FALSE),IFERROR(VLOOKUP(D928,'9. Asegura. de la Calid. y M'!$F:$G,2,FALSE),IFERROR(VLOOKUP(D928,'6. Gestión del Conocimiento'!$F:$G,2,FALSE),IFERROR(VLOOKUP(D928,'15. Gobernabilidad y Proceso...'!$F:$G,2,FALSE),IFERROR(VLOOKUP(D928,'12. Gestión del Talento Humano'!$F:$G,2,FALSE),IFERROR(VLOOKUP(D928,'14. Internacional... de la E.S.'!$F:$G,2,FALSE),IFERROR(VLOOKUP(D928,'10. Posgrado'!$F:$G,2,FALSE),IFERROR(VLOOKUP(D928,'17. Gestión TIC'!$F:$G,2,FALSE),IFERROR(VLOOKUP(D928,'16. Desa. del Sistema Educ.Sup.'!$F:$G,2,FALSE),IFERROR(VLOOKUP(D928,'8. Cultura de Inno. Insti...'!$F:$G,2,FALSE),VLOOKUP(D928,'7. Lo Esencial de la Reforma U.'!$F:$G,2,0)))))))))))))))))</f>
        <v xml:space="preserve"> 1. Obtención de la información de los estudiantes que durante el año realizaron voluntariado. 2. Impresion, llenado, organización de  diplomas por grupo. </v>
      </c>
      <c r="D929" s="31"/>
      <c r="E929" s="93"/>
      <c r="F929" s="93"/>
      <c r="G929" s="93"/>
      <c r="H929" s="76"/>
      <c r="I929" s="76"/>
      <c r="J929" s="76"/>
      <c r="K929" s="112"/>
    </row>
    <row r="930" spans="3:11" s="464" customFormat="1" ht="15.75" thickBot="1" x14ac:dyDescent="0.3">
      <c r="F930" s="93"/>
      <c r="G930" s="76"/>
      <c r="H930" s="76"/>
      <c r="I930" s="76"/>
    </row>
    <row r="931" spans="3:11" s="464" customFormat="1" ht="30.75" thickBot="1" x14ac:dyDescent="0.3">
      <c r="C931" s="129" t="s">
        <v>44</v>
      </c>
      <c r="D931" s="129" t="s">
        <v>55</v>
      </c>
      <c r="E931" s="136" t="s">
        <v>57</v>
      </c>
      <c r="F931" s="135" t="s">
        <v>27</v>
      </c>
      <c r="G931" s="133" t="s">
        <v>130</v>
      </c>
      <c r="H931" s="136" t="s">
        <v>46</v>
      </c>
      <c r="I931" s="133" t="s">
        <v>131</v>
      </c>
      <c r="J931" s="133" t="s">
        <v>409</v>
      </c>
      <c r="K931" s="133" t="s">
        <v>410</v>
      </c>
    </row>
    <row r="932" spans="3:11" s="464" customFormat="1" x14ac:dyDescent="0.25">
      <c r="C932" s="220" t="s">
        <v>438</v>
      </c>
      <c r="D932" s="221"/>
      <c r="E932" s="219">
        <f>HLOOKUP(C932,$AH$2:$BU$3,2,0)</f>
        <v>620</v>
      </c>
      <c r="F932" s="97">
        <f t="shared" ref="F932:F951" si="63">D932*E932</f>
        <v>0</v>
      </c>
      <c r="G932" s="161"/>
      <c r="H932" s="142"/>
      <c r="I932" s="130" t="e">
        <f>VLOOKUP(H932,Presupuesto!$B$11:$C$565,2,0)</f>
        <v>#N/A</v>
      </c>
      <c r="J932" s="218" t="s">
        <v>1478</v>
      </c>
      <c r="K932" s="98" t="s">
        <v>393</v>
      </c>
    </row>
    <row r="933" spans="3:11" s="464" customFormat="1" x14ac:dyDescent="0.25">
      <c r="C933" s="141" t="s">
        <v>2339</v>
      </c>
      <c r="D933" s="158">
        <v>5000</v>
      </c>
      <c r="E933" s="123">
        <v>4</v>
      </c>
      <c r="F933" s="97">
        <f t="shared" si="63"/>
        <v>20000</v>
      </c>
      <c r="G933" s="161" t="s">
        <v>128</v>
      </c>
      <c r="H933" s="629" t="s">
        <v>820</v>
      </c>
      <c r="I933" s="130" t="str">
        <f>VLOOKUP(H933,Presupuesto!$B$11:$C$565,2,0)</f>
        <v>PRODUCTOS PAPEL Y CARTON</v>
      </c>
      <c r="J933" s="98" t="str">
        <f>$J$724</f>
        <v>Estudiantes y Graduados</v>
      </c>
      <c r="K933" s="98" t="s">
        <v>411</v>
      </c>
    </row>
    <row r="934" spans="3:11" s="464" customFormat="1" x14ac:dyDescent="0.25">
      <c r="C934" s="141" t="s">
        <v>2340</v>
      </c>
      <c r="D934" s="158">
        <v>8</v>
      </c>
      <c r="E934" s="123">
        <v>2500</v>
      </c>
      <c r="F934" s="97">
        <f t="shared" si="63"/>
        <v>20000</v>
      </c>
      <c r="G934" s="161" t="s">
        <v>128</v>
      </c>
      <c r="H934" s="142" t="s">
        <v>954</v>
      </c>
      <c r="I934" s="130" t="str">
        <f>VLOOKUP(H934,Presupuesto!$B$11:$C$565,2,0)</f>
        <v>OTROS RESPUESTOS Y ACCESORIOS MENORES</v>
      </c>
      <c r="J934" s="98" t="str">
        <f t="shared" ref="J934:J951" si="64">$J$724</f>
        <v>Estudiantes y Graduados</v>
      </c>
      <c r="K934" s="98" t="s">
        <v>411</v>
      </c>
    </row>
    <row r="935" spans="3:11" s="464" customFormat="1" x14ac:dyDescent="0.25">
      <c r="C935" s="141" t="s">
        <v>49</v>
      </c>
      <c r="D935" s="158">
        <v>30</v>
      </c>
      <c r="E935" s="123">
        <v>150</v>
      </c>
      <c r="F935" s="97">
        <f t="shared" si="63"/>
        <v>4500</v>
      </c>
      <c r="G935" s="161" t="s">
        <v>128</v>
      </c>
      <c r="H935" s="142" t="s">
        <v>791</v>
      </c>
      <c r="I935" s="130" t="str">
        <f>VLOOKUP(H935,Presupuesto!$B$11:$C$565,2,0)</f>
        <v>ALIMENTOS B EBIDAS PARA PERSONAS</v>
      </c>
      <c r="J935" s="98" t="str">
        <f t="shared" si="64"/>
        <v>Estudiantes y Graduados</v>
      </c>
      <c r="K935" s="98" t="s">
        <v>411</v>
      </c>
    </row>
    <row r="936" spans="3:11" s="464" customFormat="1" x14ac:dyDescent="0.25">
      <c r="C936" s="141" t="s">
        <v>2342</v>
      </c>
      <c r="D936" s="158">
        <v>2</v>
      </c>
      <c r="E936" s="123">
        <v>3000</v>
      </c>
      <c r="F936" s="97">
        <f t="shared" si="63"/>
        <v>6000</v>
      </c>
      <c r="G936" s="161" t="s">
        <v>128</v>
      </c>
      <c r="H936" s="629" t="s">
        <v>293</v>
      </c>
      <c r="I936" s="130" t="str">
        <f>VLOOKUP(H936,Presupuesto!$B$11:$C$565,2,0)</f>
        <v>IMPRENTA, PUBLIC. Y REPRODUC. (25300-00)</v>
      </c>
      <c r="J936" s="98" t="str">
        <f t="shared" si="64"/>
        <v>Estudiantes y Graduados</v>
      </c>
      <c r="K936" s="98" t="s">
        <v>411</v>
      </c>
    </row>
    <row r="937" spans="3:11" s="464" customFormat="1" x14ac:dyDescent="0.25">
      <c r="C937" s="141" t="s">
        <v>2343</v>
      </c>
      <c r="D937" s="158">
        <v>1</v>
      </c>
      <c r="E937" s="123">
        <v>12000</v>
      </c>
      <c r="F937" s="97">
        <f t="shared" si="63"/>
        <v>12000</v>
      </c>
      <c r="G937" s="161" t="s">
        <v>128</v>
      </c>
      <c r="H937" s="629" t="s">
        <v>293</v>
      </c>
      <c r="I937" s="130" t="str">
        <f>VLOOKUP(H937,Presupuesto!$B$11:$C$565,2,0)</f>
        <v>IMPRENTA, PUBLIC. Y REPRODUC. (25300-00)</v>
      </c>
      <c r="J937" s="98" t="str">
        <f t="shared" si="64"/>
        <v>Estudiantes y Graduados</v>
      </c>
      <c r="K937" s="98" t="s">
        <v>400</v>
      </c>
    </row>
    <row r="938" spans="3:11" s="464" customFormat="1" x14ac:dyDescent="0.25">
      <c r="C938" s="141" t="s">
        <v>2344</v>
      </c>
      <c r="D938" s="158">
        <v>1</v>
      </c>
      <c r="E938" s="123">
        <v>4000</v>
      </c>
      <c r="F938" s="97">
        <f t="shared" si="63"/>
        <v>4000</v>
      </c>
      <c r="G938" s="161" t="s">
        <v>128</v>
      </c>
      <c r="H938" s="629" t="s">
        <v>293</v>
      </c>
      <c r="I938" s="130" t="str">
        <f>VLOOKUP(H938,Presupuesto!$B$11:$C$565,2,0)</f>
        <v>IMPRENTA, PUBLIC. Y REPRODUC. (25300-00)</v>
      </c>
      <c r="J938" s="98" t="str">
        <f t="shared" si="64"/>
        <v>Estudiantes y Graduados</v>
      </c>
      <c r="K938" s="98" t="s">
        <v>411</v>
      </c>
    </row>
    <row r="939" spans="3:11" s="464" customFormat="1" x14ac:dyDescent="0.25">
      <c r="C939" s="141" t="s">
        <v>2341</v>
      </c>
      <c r="D939" s="158">
        <v>40</v>
      </c>
      <c r="E939" s="123">
        <v>85</v>
      </c>
      <c r="F939" s="97">
        <f t="shared" si="63"/>
        <v>3400</v>
      </c>
      <c r="G939" s="161" t="s">
        <v>128</v>
      </c>
      <c r="H939" s="629" t="s">
        <v>820</v>
      </c>
      <c r="I939" s="130" t="str">
        <f>VLOOKUP(H939,Presupuesto!$B$11:$C$565,2,0)</f>
        <v>PRODUCTOS PAPEL Y CARTON</v>
      </c>
      <c r="J939" s="98" t="str">
        <f t="shared" si="64"/>
        <v>Estudiantes y Graduados</v>
      </c>
      <c r="K939" s="98" t="s">
        <v>411</v>
      </c>
    </row>
    <row r="940" spans="3:11" s="464" customFormat="1" x14ac:dyDescent="0.25">
      <c r="C940" s="141" t="s">
        <v>1909</v>
      </c>
      <c r="D940" s="158">
        <v>500</v>
      </c>
      <c r="E940" s="123">
        <v>11</v>
      </c>
      <c r="F940" s="97">
        <f t="shared" si="63"/>
        <v>5500</v>
      </c>
      <c r="G940" s="161" t="s">
        <v>128</v>
      </c>
      <c r="H940" s="629" t="s">
        <v>293</v>
      </c>
      <c r="I940" s="130" t="str">
        <f>VLOOKUP(H940,Presupuesto!$B$11:$C$565,2,0)</f>
        <v>IMPRENTA, PUBLIC. Y REPRODUC. (25300-00)</v>
      </c>
      <c r="J940" s="98" t="str">
        <f t="shared" si="64"/>
        <v>Estudiantes y Graduados</v>
      </c>
      <c r="K940" s="98" t="s">
        <v>411</v>
      </c>
    </row>
    <row r="941" spans="3:11" s="464" customFormat="1" x14ac:dyDescent="0.25">
      <c r="C941" s="141"/>
      <c r="D941" s="158"/>
      <c r="E941" s="123"/>
      <c r="F941" s="97">
        <f t="shared" si="63"/>
        <v>0</v>
      </c>
      <c r="G941" s="161" t="s">
        <v>128</v>
      </c>
      <c r="H941" s="142"/>
      <c r="I941" s="130" t="e">
        <f>VLOOKUP(H941,Presupuesto!$B$11:$C$565,2,0)</f>
        <v>#N/A</v>
      </c>
      <c r="J941" s="98" t="str">
        <f t="shared" si="64"/>
        <v>Estudiantes y Graduados</v>
      </c>
      <c r="K941" s="98" t="s">
        <v>411</v>
      </c>
    </row>
    <row r="942" spans="3:11" s="464" customFormat="1" x14ac:dyDescent="0.25">
      <c r="C942" s="141"/>
      <c r="D942" s="158"/>
      <c r="E942" s="123"/>
      <c r="F942" s="97">
        <f t="shared" si="63"/>
        <v>0</v>
      </c>
      <c r="G942" s="161" t="s">
        <v>128</v>
      </c>
      <c r="H942" s="142"/>
      <c r="I942" s="130" t="e">
        <f>VLOOKUP(H942,Presupuesto!$B$11:$C$565,2,0)</f>
        <v>#N/A</v>
      </c>
      <c r="J942" s="98" t="str">
        <f t="shared" si="64"/>
        <v>Estudiantes y Graduados</v>
      </c>
      <c r="K942" s="98" t="s">
        <v>411</v>
      </c>
    </row>
    <row r="943" spans="3:11" s="464" customFormat="1" x14ac:dyDescent="0.25">
      <c r="C943" s="141"/>
      <c r="D943" s="158"/>
      <c r="E943" s="123"/>
      <c r="F943" s="97">
        <f t="shared" si="63"/>
        <v>0</v>
      </c>
      <c r="G943" s="161" t="s">
        <v>128</v>
      </c>
      <c r="H943" s="142"/>
      <c r="I943" s="130" t="e">
        <f>VLOOKUP(H943,Presupuesto!$B$11:$C$565,2,0)</f>
        <v>#N/A</v>
      </c>
      <c r="J943" s="98" t="str">
        <f t="shared" si="64"/>
        <v>Estudiantes y Graduados</v>
      </c>
      <c r="K943" s="98" t="s">
        <v>411</v>
      </c>
    </row>
    <row r="944" spans="3:11" s="464" customFormat="1" x14ac:dyDescent="0.25">
      <c r="C944" s="141"/>
      <c r="D944" s="158"/>
      <c r="E944" s="123"/>
      <c r="F944" s="97">
        <f t="shared" si="63"/>
        <v>0</v>
      </c>
      <c r="G944" s="161" t="s">
        <v>128</v>
      </c>
      <c r="H944" s="142"/>
      <c r="I944" s="130" t="e">
        <f>VLOOKUP(H944,Presupuesto!$B$11:$C$565,2,0)</f>
        <v>#N/A</v>
      </c>
      <c r="J944" s="98" t="str">
        <f t="shared" si="64"/>
        <v>Estudiantes y Graduados</v>
      </c>
      <c r="K944" s="98" t="s">
        <v>411</v>
      </c>
    </row>
    <row r="945" spans="3:11" s="464" customFormat="1" x14ac:dyDescent="0.25">
      <c r="C945" s="141"/>
      <c r="D945" s="158"/>
      <c r="E945" s="123"/>
      <c r="F945" s="97">
        <f t="shared" si="63"/>
        <v>0</v>
      </c>
      <c r="G945" s="161" t="s">
        <v>128</v>
      </c>
      <c r="H945" s="142"/>
      <c r="I945" s="130" t="e">
        <f>VLOOKUP(H945,Presupuesto!$B$11:$C$565,2,0)</f>
        <v>#N/A</v>
      </c>
      <c r="J945" s="98" t="str">
        <f t="shared" si="64"/>
        <v>Estudiantes y Graduados</v>
      </c>
      <c r="K945" s="98" t="s">
        <v>411</v>
      </c>
    </row>
    <row r="946" spans="3:11" s="464" customFormat="1" x14ac:dyDescent="0.25">
      <c r="C946" s="143"/>
      <c r="D946" s="151"/>
      <c r="E946" s="118"/>
      <c r="F946" s="97">
        <f t="shared" si="63"/>
        <v>0</v>
      </c>
      <c r="G946" s="161" t="s">
        <v>128</v>
      </c>
      <c r="H946" s="144"/>
      <c r="I946" s="130" t="e">
        <f>VLOOKUP(H946,Presupuesto!$B$11:$C$565,2,0)</f>
        <v>#N/A</v>
      </c>
      <c r="J946" s="98" t="str">
        <f t="shared" si="64"/>
        <v>Estudiantes y Graduados</v>
      </c>
      <c r="K946" s="98" t="s">
        <v>411</v>
      </c>
    </row>
    <row r="947" spans="3:11" s="464" customFormat="1" x14ac:dyDescent="0.25">
      <c r="C947" s="145"/>
      <c r="D947" s="151"/>
      <c r="E947" s="118"/>
      <c r="F947" s="97">
        <f t="shared" si="63"/>
        <v>0</v>
      </c>
      <c r="G947" s="161" t="s">
        <v>128</v>
      </c>
      <c r="H947" s="146"/>
      <c r="I947" s="130" t="e">
        <f>VLOOKUP(H947,Presupuesto!$B$11:$C$565,2,0)</f>
        <v>#N/A</v>
      </c>
      <c r="J947" s="98" t="str">
        <f t="shared" si="64"/>
        <v>Estudiantes y Graduados</v>
      </c>
      <c r="K947" s="98" t="s">
        <v>402</v>
      </c>
    </row>
    <row r="948" spans="3:11" s="464" customFormat="1" x14ac:dyDescent="0.25">
      <c r="C948" s="145"/>
      <c r="D948" s="151"/>
      <c r="E948" s="118"/>
      <c r="F948" s="97">
        <f t="shared" si="63"/>
        <v>0</v>
      </c>
      <c r="G948" s="161" t="s">
        <v>128</v>
      </c>
      <c r="H948" s="146"/>
      <c r="I948" s="130" t="e">
        <f>VLOOKUP(H948,Presupuesto!$B$11:$C$565,2,0)</f>
        <v>#N/A</v>
      </c>
      <c r="J948" s="98" t="str">
        <f t="shared" si="64"/>
        <v>Estudiantes y Graduados</v>
      </c>
      <c r="K948" s="98" t="s">
        <v>411</v>
      </c>
    </row>
    <row r="949" spans="3:11" s="464" customFormat="1" x14ac:dyDescent="0.25">
      <c r="C949" s="145"/>
      <c r="D949" s="151"/>
      <c r="E949" s="118"/>
      <c r="F949" s="97">
        <f t="shared" si="63"/>
        <v>0</v>
      </c>
      <c r="G949" s="161" t="s">
        <v>128</v>
      </c>
      <c r="H949" s="146"/>
      <c r="I949" s="130" t="e">
        <f>VLOOKUP(H949,Presupuesto!$B$11:$C$565,2,0)</f>
        <v>#N/A</v>
      </c>
      <c r="J949" s="98" t="str">
        <f t="shared" si="64"/>
        <v>Estudiantes y Graduados</v>
      </c>
      <c r="K949" s="98" t="s">
        <v>411</v>
      </c>
    </row>
    <row r="950" spans="3:11" s="464" customFormat="1" x14ac:dyDescent="0.25">
      <c r="C950" s="145"/>
      <c r="D950" s="151"/>
      <c r="E950" s="118"/>
      <c r="F950" s="97">
        <f t="shared" si="63"/>
        <v>0</v>
      </c>
      <c r="G950" s="161" t="s">
        <v>128</v>
      </c>
      <c r="H950" s="146"/>
      <c r="I950" s="130" t="e">
        <f>VLOOKUP(H950,Presupuesto!$B$11:$C$565,2,0)</f>
        <v>#N/A</v>
      </c>
      <c r="J950" s="98" t="str">
        <f t="shared" si="64"/>
        <v>Estudiantes y Graduados</v>
      </c>
      <c r="K950" s="98" t="s">
        <v>411</v>
      </c>
    </row>
    <row r="951" spans="3:11" s="464" customFormat="1" ht="15.75" thickBot="1" x14ac:dyDescent="0.3">
      <c r="C951" s="147"/>
      <c r="D951" s="159"/>
      <c r="E951" s="103"/>
      <c r="F951" s="105">
        <f t="shared" si="63"/>
        <v>0</v>
      </c>
      <c r="G951" s="161" t="s">
        <v>128</v>
      </c>
      <c r="H951" s="148"/>
      <c r="I951" s="132" t="e">
        <f>VLOOKUP(H951,Presupuesto!$B$11:$C$565,2,0)</f>
        <v>#N/A</v>
      </c>
      <c r="J951" s="106" t="str">
        <f t="shared" si="64"/>
        <v>Estudiantes y Graduados</v>
      </c>
      <c r="K951" s="124" t="s">
        <v>393</v>
      </c>
    </row>
    <row r="953" spans="3:11" ht="15.75" thickBot="1" x14ac:dyDescent="0.3"/>
    <row r="954" spans="3:11" s="464" customFormat="1" ht="15.75" thickBot="1" x14ac:dyDescent="0.3">
      <c r="C954" s="157" t="s">
        <v>53</v>
      </c>
      <c r="D954" s="372">
        <f>SUM(F961:F980)</f>
        <v>139500</v>
      </c>
      <c r="F954" s="70"/>
      <c r="G954" s="79"/>
      <c r="H954" s="70"/>
      <c r="I954" s="70"/>
    </row>
    <row r="955" spans="3:11" s="464" customFormat="1" x14ac:dyDescent="0.25">
      <c r="C955" s="70"/>
      <c r="D955" s="31"/>
      <c r="E955" s="93"/>
      <c r="F955" s="93"/>
      <c r="G955" s="93"/>
      <c r="H955" s="76"/>
      <c r="I955" s="76"/>
      <c r="J955" s="76"/>
      <c r="K955" s="112"/>
    </row>
    <row r="956" spans="3:11" s="464" customFormat="1" x14ac:dyDescent="0.25">
      <c r="C956" s="70"/>
      <c r="D956" s="31"/>
      <c r="E956" s="93"/>
      <c r="F956" s="93"/>
      <c r="G956" s="93"/>
      <c r="H956" s="76"/>
      <c r="I956" s="76"/>
      <c r="J956" s="76"/>
      <c r="K956" s="112"/>
    </row>
    <row r="957" spans="3:11" s="464" customFormat="1" ht="15.75" x14ac:dyDescent="0.25">
      <c r="C957" s="202" t="s">
        <v>391</v>
      </c>
      <c r="D957" s="368" t="s">
        <v>2300</v>
      </c>
      <c r="E957" s="93"/>
      <c r="F957" s="93"/>
      <c r="G957" s="93"/>
      <c r="H957" s="76"/>
      <c r="I957" s="76"/>
      <c r="J957" s="76"/>
      <c r="K957" s="112"/>
    </row>
    <row r="958" spans="3:11" s="464" customFormat="1" ht="18.75" x14ac:dyDescent="0.25">
      <c r="C958" s="210" t="str">
        <f>IFERROR(VLOOKUP(D957,'1. Desarrollo e Innov. Curricu.'!$F:$G,2,FALSE),IFERROR(VLOOKUP(D957,'2. Investigación Científica'!$F:$G,2,FALSE),IFERROR(VLOOKUP(D957,'3. Vinculación Univ. Sociedad'!$F:$G,2,FALSE),IFERROR(VLOOKUP(D957,'4. Docencia y Profesorado Univ.'!$F:$G,2,FALSE),IFERROR(VLOOKUP(D957,'5. Estudiantes y Graduados'!$F:$G,2,FALSE),IFERROR(VLOOKUP(D957,'11. Gestion Administrativa'!$F:$G,2,FALSE),IFERROR(VLOOKUP(D957,'13. Gestión Académica'!$F:$G,2,FALSE),IFERROR(VLOOKUP(D957,'9. Asegura. de la Calid. y M'!$F:$G,2,FALSE),IFERROR(VLOOKUP(D957,'6. Gestión del Conocimiento'!$F:$G,2,FALSE),IFERROR(VLOOKUP(D957,'15. Gobernabilidad y Proceso...'!$F:$G,2,FALSE),IFERROR(VLOOKUP(D957,'12. Gestión del Talento Humano'!$F:$G,2,FALSE),IFERROR(VLOOKUP(D957,'14. Internacional... de la E.S.'!$F:$G,2,FALSE),IFERROR(VLOOKUP(D957,'10. Posgrado'!$F:$G,2,FALSE),IFERROR(VLOOKUP(D957,'17. Gestión TIC'!$F:$G,2,FALSE),IFERROR(VLOOKUP(D957,'16. Desa. del Sistema Educ.Sup.'!$F:$G,2,FALSE),IFERROR(VLOOKUP(D957,'8. Cultura de Inno. Insti...'!$F:$G,2,FALSE),VLOOKUP(D957,'7. Lo Esencial de la Reforma U.'!$F:$G,2,0)))))))))))))))))</f>
        <v>1. Diseño, validacion, socializacion, ejecucion, presentacion de resultados de investigacion</v>
      </c>
      <c r="D958" s="31"/>
      <c r="E958" s="93"/>
      <c r="F958" s="93"/>
      <c r="G958" s="93"/>
      <c r="H958" s="76"/>
      <c r="I958" s="76"/>
      <c r="J958" s="76"/>
      <c r="K958" s="112"/>
    </row>
    <row r="959" spans="3:11" s="464" customFormat="1" ht="15.75" thickBot="1" x14ac:dyDescent="0.3">
      <c r="F959" s="93"/>
      <c r="G959" s="76"/>
      <c r="H959" s="76"/>
      <c r="I959" s="76"/>
    </row>
    <row r="960" spans="3:11" s="464" customFormat="1" ht="30.75" thickBot="1" x14ac:dyDescent="0.3">
      <c r="C960" s="129" t="s">
        <v>44</v>
      </c>
      <c r="D960" s="129" t="s">
        <v>55</v>
      </c>
      <c r="E960" s="136" t="s">
        <v>57</v>
      </c>
      <c r="F960" s="135" t="s">
        <v>27</v>
      </c>
      <c r="G960" s="135" t="s">
        <v>130</v>
      </c>
      <c r="H960" s="136" t="s">
        <v>46</v>
      </c>
      <c r="I960" s="133" t="s">
        <v>131</v>
      </c>
      <c r="J960" s="133" t="s">
        <v>409</v>
      </c>
      <c r="K960" s="133" t="s">
        <v>410</v>
      </c>
    </row>
    <row r="961" spans="3:11" s="464" customFormat="1" x14ac:dyDescent="0.25">
      <c r="C961" s="220" t="s">
        <v>427</v>
      </c>
      <c r="D961" s="221">
        <v>12</v>
      </c>
      <c r="E961" s="219">
        <f>HLOOKUP(C961,$AH$2:$BU$3,2,0)</f>
        <v>2000</v>
      </c>
      <c r="F961" s="97">
        <f t="shared" ref="F961:F980" si="65">D961*E961</f>
        <v>24000</v>
      </c>
      <c r="G961" s="164" t="s">
        <v>128</v>
      </c>
      <c r="H961" s="142" t="s">
        <v>760</v>
      </c>
      <c r="I961" s="130" t="str">
        <f>VLOOKUP(H961,Presupuesto!$B$11:$C$565,2,0)</f>
        <v>VIATICOS NACIONALES</v>
      </c>
      <c r="J961" s="218" t="s">
        <v>1359</v>
      </c>
      <c r="K961" s="98" t="s">
        <v>393</v>
      </c>
    </row>
    <row r="962" spans="3:11" s="464" customFormat="1" x14ac:dyDescent="0.25">
      <c r="C962" s="220" t="s">
        <v>431</v>
      </c>
      <c r="D962" s="221">
        <v>6</v>
      </c>
      <c r="E962" s="123">
        <v>1750</v>
      </c>
      <c r="F962" s="97">
        <f t="shared" si="65"/>
        <v>10500</v>
      </c>
      <c r="G962" s="164" t="s">
        <v>128</v>
      </c>
      <c r="H962" s="142" t="s">
        <v>760</v>
      </c>
      <c r="I962" s="130" t="str">
        <f>VLOOKUP(H962,Presupuesto!$B$11:$C$565,2,0)</f>
        <v>VIATICOS NACIONALES</v>
      </c>
      <c r="J962" s="98" t="str">
        <f>$J$724</f>
        <v>Estudiantes y Graduados</v>
      </c>
      <c r="K962" s="98" t="s">
        <v>411</v>
      </c>
    </row>
    <row r="963" spans="3:11" s="464" customFormat="1" x14ac:dyDescent="0.25">
      <c r="C963" s="220" t="s">
        <v>429</v>
      </c>
      <c r="D963" s="221">
        <v>12</v>
      </c>
      <c r="E963" s="123">
        <v>1150</v>
      </c>
      <c r="F963" s="97">
        <f t="shared" si="65"/>
        <v>13800</v>
      </c>
      <c r="G963" s="164" t="s">
        <v>128</v>
      </c>
      <c r="H963" s="142" t="s">
        <v>760</v>
      </c>
      <c r="I963" s="130" t="str">
        <f>VLOOKUP(H963,Presupuesto!$B$11:$C$565,2,0)</f>
        <v>VIATICOS NACIONALES</v>
      </c>
      <c r="J963" s="98" t="str">
        <f t="shared" ref="J963:J980" si="66">$J$724</f>
        <v>Estudiantes y Graduados</v>
      </c>
      <c r="K963" s="98" t="s">
        <v>411</v>
      </c>
    </row>
    <row r="964" spans="3:11" s="464" customFormat="1" x14ac:dyDescent="0.25">
      <c r="C964" s="220" t="s">
        <v>433</v>
      </c>
      <c r="D964" s="221">
        <v>6</v>
      </c>
      <c r="E964" s="123">
        <v>900</v>
      </c>
      <c r="F964" s="97">
        <f t="shared" si="65"/>
        <v>5400</v>
      </c>
      <c r="G964" s="164" t="s">
        <v>128</v>
      </c>
      <c r="H964" s="142" t="s">
        <v>760</v>
      </c>
      <c r="I964" s="130" t="str">
        <f>VLOOKUP(H964,Presupuesto!$B$11:$C$565,2,0)</f>
        <v>VIATICOS NACIONALES</v>
      </c>
      <c r="J964" s="98" t="str">
        <f t="shared" si="66"/>
        <v>Estudiantes y Graduados</v>
      </c>
      <c r="K964" s="98" t="s">
        <v>411</v>
      </c>
    </row>
    <row r="965" spans="3:11" s="464" customFormat="1" x14ac:dyDescent="0.25">
      <c r="C965" s="141" t="s">
        <v>2331</v>
      </c>
      <c r="D965" s="158">
        <v>100</v>
      </c>
      <c r="E965" s="123">
        <v>90</v>
      </c>
      <c r="F965" s="97">
        <f t="shared" si="65"/>
        <v>9000</v>
      </c>
      <c r="G965" s="161" t="s">
        <v>128</v>
      </c>
      <c r="H965" s="142" t="s">
        <v>820</v>
      </c>
      <c r="I965" s="130" t="str">
        <f>VLOOKUP(H965,Presupuesto!$B$11:$C$565,2,0)</f>
        <v>PRODUCTOS PAPEL Y CARTON</v>
      </c>
      <c r="J965" s="98" t="str">
        <f t="shared" si="66"/>
        <v>Estudiantes y Graduados</v>
      </c>
      <c r="K965" s="98" t="s">
        <v>411</v>
      </c>
    </row>
    <row r="966" spans="3:11" s="464" customFormat="1" x14ac:dyDescent="0.25">
      <c r="C966" s="141" t="s">
        <v>2332</v>
      </c>
      <c r="D966" s="158">
        <v>12</v>
      </c>
      <c r="E966" s="123">
        <v>1500</v>
      </c>
      <c r="F966" s="97">
        <f t="shared" si="65"/>
        <v>18000</v>
      </c>
      <c r="G966" s="161" t="s">
        <v>128</v>
      </c>
      <c r="H966" s="142" t="s">
        <v>954</v>
      </c>
      <c r="I966" s="130" t="str">
        <f>VLOOKUP(H966,Presupuesto!$B$11:$C$565,2,0)</f>
        <v>OTROS RESPUESTOS Y ACCESORIOS MENORES</v>
      </c>
      <c r="J966" s="98" t="str">
        <f t="shared" si="66"/>
        <v>Estudiantes y Graduados</v>
      </c>
      <c r="K966" s="98" t="s">
        <v>400</v>
      </c>
    </row>
    <row r="967" spans="3:11" s="464" customFormat="1" x14ac:dyDescent="0.25">
      <c r="C967" s="141" t="s">
        <v>2333</v>
      </c>
      <c r="D967" s="158">
        <v>20</v>
      </c>
      <c r="E967" s="123">
        <v>40</v>
      </c>
      <c r="F967" s="97">
        <f t="shared" si="65"/>
        <v>800</v>
      </c>
      <c r="G967" s="161" t="s">
        <v>128</v>
      </c>
      <c r="H967" s="142" t="s">
        <v>326</v>
      </c>
      <c r="I967" s="130" t="str">
        <f>VLOOKUP(H967,Presupuesto!$B$11:$C$565,2,0)</f>
        <v>UTILES DE ESCRITORIO, OFICINA Y ENZE¥ANZA</v>
      </c>
      <c r="J967" s="98" t="str">
        <f t="shared" si="66"/>
        <v>Estudiantes y Graduados</v>
      </c>
      <c r="K967" s="98" t="s">
        <v>411</v>
      </c>
    </row>
    <row r="968" spans="3:11" s="464" customFormat="1" x14ac:dyDescent="0.25">
      <c r="C968" s="141" t="s">
        <v>2334</v>
      </c>
      <c r="D968" s="158">
        <v>20</v>
      </c>
      <c r="E968" s="123">
        <v>150</v>
      </c>
      <c r="F968" s="97">
        <f t="shared" si="65"/>
        <v>3000</v>
      </c>
      <c r="G968" s="161" t="s">
        <v>128</v>
      </c>
      <c r="H968" s="142" t="s">
        <v>326</v>
      </c>
      <c r="I968" s="130" t="str">
        <f>VLOOKUP(H968,Presupuesto!$B$11:$C$565,2,0)</f>
        <v>UTILES DE ESCRITORIO, OFICINA Y ENZE¥ANZA</v>
      </c>
      <c r="J968" s="98" t="str">
        <f t="shared" si="66"/>
        <v>Estudiantes y Graduados</v>
      </c>
      <c r="K968" s="98" t="s">
        <v>411</v>
      </c>
    </row>
    <row r="969" spans="3:11" s="464" customFormat="1" x14ac:dyDescent="0.25">
      <c r="C969" s="141" t="s">
        <v>2335</v>
      </c>
      <c r="D969" s="158">
        <v>90</v>
      </c>
      <c r="E969" s="123">
        <v>100</v>
      </c>
      <c r="F969" s="97">
        <f t="shared" si="65"/>
        <v>9000</v>
      </c>
      <c r="G969" s="161" t="s">
        <v>128</v>
      </c>
      <c r="H969" s="142" t="s">
        <v>791</v>
      </c>
      <c r="I969" s="130" t="str">
        <f>VLOOKUP(H969,Presupuesto!$B$11:$C$565,2,0)</f>
        <v>ALIMENTOS B EBIDAS PARA PERSONAS</v>
      </c>
      <c r="J969" s="98" t="str">
        <f t="shared" si="66"/>
        <v>Estudiantes y Graduados</v>
      </c>
      <c r="K969" s="98" t="s">
        <v>411</v>
      </c>
    </row>
    <row r="970" spans="3:11" s="464" customFormat="1" x14ac:dyDescent="0.25">
      <c r="C970" s="141" t="s">
        <v>2336</v>
      </c>
      <c r="D970" s="158">
        <v>20</v>
      </c>
      <c r="E970" s="123">
        <v>1000</v>
      </c>
      <c r="F970" s="97">
        <f t="shared" si="65"/>
        <v>20000</v>
      </c>
      <c r="G970" s="161" t="s">
        <v>128</v>
      </c>
      <c r="H970" s="142" t="s">
        <v>326</v>
      </c>
      <c r="I970" s="130" t="str">
        <f>VLOOKUP(H970,Presupuesto!$B$11:$C$565,2,0)</f>
        <v>UTILES DE ESCRITORIO, OFICINA Y ENZE¥ANZA</v>
      </c>
      <c r="J970" s="98" t="str">
        <f t="shared" si="66"/>
        <v>Estudiantes y Graduados</v>
      </c>
      <c r="K970" s="98" t="s">
        <v>411</v>
      </c>
    </row>
    <row r="971" spans="3:11" s="464" customFormat="1" x14ac:dyDescent="0.25">
      <c r="C971" s="141" t="s">
        <v>2337</v>
      </c>
      <c r="D971" s="158">
        <v>40</v>
      </c>
      <c r="E971" s="123">
        <v>150</v>
      </c>
      <c r="F971" s="97">
        <f t="shared" si="65"/>
        <v>6000</v>
      </c>
      <c r="G971" s="161" t="s">
        <v>128</v>
      </c>
      <c r="H971" s="142" t="s">
        <v>293</v>
      </c>
      <c r="I971" s="130" t="str">
        <f>VLOOKUP(H971,Presupuesto!$B$11:$C$565,2,0)</f>
        <v>IMPRENTA, PUBLIC. Y REPRODUC. (25300-00)</v>
      </c>
      <c r="J971" s="98" t="str">
        <f t="shared" si="66"/>
        <v>Estudiantes y Graduados</v>
      </c>
      <c r="K971" s="98" t="s">
        <v>411</v>
      </c>
    </row>
    <row r="972" spans="3:11" s="464" customFormat="1" x14ac:dyDescent="0.25">
      <c r="C972" s="141" t="s">
        <v>2338</v>
      </c>
      <c r="D972" s="158">
        <v>4</v>
      </c>
      <c r="E972" s="123">
        <v>5000</v>
      </c>
      <c r="F972" s="97">
        <f t="shared" si="65"/>
        <v>20000</v>
      </c>
      <c r="G972" s="161" t="s">
        <v>128</v>
      </c>
      <c r="H972" s="142" t="s">
        <v>954</v>
      </c>
      <c r="I972" s="130" t="str">
        <f>VLOOKUP(H972,Presupuesto!$B$11:$C$565,2,0)</f>
        <v>OTROS RESPUESTOS Y ACCESORIOS MENORES</v>
      </c>
      <c r="J972" s="98" t="str">
        <f t="shared" si="66"/>
        <v>Estudiantes y Graduados</v>
      </c>
      <c r="K972" s="98" t="s">
        <v>411</v>
      </c>
    </row>
    <row r="973" spans="3:11" s="464" customFormat="1" x14ac:dyDescent="0.25">
      <c r="C973" s="141"/>
      <c r="D973" s="158"/>
      <c r="E973" s="123"/>
      <c r="F973" s="97">
        <f t="shared" si="65"/>
        <v>0</v>
      </c>
      <c r="G973" s="164" t="s">
        <v>128</v>
      </c>
      <c r="H973" s="142"/>
      <c r="I973" s="130" t="e">
        <f>VLOOKUP(H973,Presupuesto!$B$11:$C$565,2,0)</f>
        <v>#N/A</v>
      </c>
      <c r="J973" s="98" t="str">
        <f t="shared" si="66"/>
        <v>Estudiantes y Graduados</v>
      </c>
      <c r="K973" s="98" t="s">
        <v>411</v>
      </c>
    </row>
    <row r="974" spans="3:11" s="464" customFormat="1" x14ac:dyDescent="0.25">
      <c r="C974" s="141"/>
      <c r="D974" s="158"/>
      <c r="E974" s="123"/>
      <c r="F974" s="97">
        <f t="shared" si="65"/>
        <v>0</v>
      </c>
      <c r="G974" s="164" t="s">
        <v>128</v>
      </c>
      <c r="H974" s="142"/>
      <c r="I974" s="130" t="e">
        <f>VLOOKUP(H974,Presupuesto!$B$11:$C$565,2,0)</f>
        <v>#N/A</v>
      </c>
      <c r="J974" s="98" t="str">
        <f t="shared" si="66"/>
        <v>Estudiantes y Graduados</v>
      </c>
      <c r="K974" s="98" t="s">
        <v>411</v>
      </c>
    </row>
    <row r="975" spans="3:11" s="464" customFormat="1" x14ac:dyDescent="0.25">
      <c r="C975" s="143"/>
      <c r="D975" s="151"/>
      <c r="E975" s="118"/>
      <c r="F975" s="97">
        <f t="shared" si="65"/>
        <v>0</v>
      </c>
      <c r="G975" s="164" t="s">
        <v>128</v>
      </c>
      <c r="H975" s="144"/>
      <c r="I975" s="130" t="e">
        <f>VLOOKUP(H975,Presupuesto!$B$11:$C$565,2,0)</f>
        <v>#N/A</v>
      </c>
      <c r="J975" s="98" t="str">
        <f t="shared" si="66"/>
        <v>Estudiantes y Graduados</v>
      </c>
      <c r="K975" s="98" t="s">
        <v>411</v>
      </c>
    </row>
    <row r="976" spans="3:11" s="464" customFormat="1" x14ac:dyDescent="0.25">
      <c r="C976" s="145"/>
      <c r="D976" s="151"/>
      <c r="E976" s="118"/>
      <c r="F976" s="97">
        <f t="shared" si="65"/>
        <v>0</v>
      </c>
      <c r="G976" s="164" t="s">
        <v>128</v>
      </c>
      <c r="H976" s="146"/>
      <c r="I976" s="130" t="e">
        <f>VLOOKUP(H976,Presupuesto!$B$11:$C$565,2,0)</f>
        <v>#N/A</v>
      </c>
      <c r="J976" s="98" t="str">
        <f t="shared" si="66"/>
        <v>Estudiantes y Graduados</v>
      </c>
      <c r="K976" s="98" t="s">
        <v>402</v>
      </c>
    </row>
    <row r="977" spans="3:11" s="464" customFormat="1" x14ac:dyDescent="0.25">
      <c r="C977" s="145"/>
      <c r="D977" s="151"/>
      <c r="E977" s="118"/>
      <c r="F977" s="97">
        <f t="shared" si="65"/>
        <v>0</v>
      </c>
      <c r="G977" s="164" t="s">
        <v>128</v>
      </c>
      <c r="H977" s="146"/>
      <c r="I977" s="130" t="e">
        <f>VLOOKUP(H977,Presupuesto!$B$11:$C$565,2,0)</f>
        <v>#N/A</v>
      </c>
      <c r="J977" s="98" t="str">
        <f t="shared" si="66"/>
        <v>Estudiantes y Graduados</v>
      </c>
      <c r="K977" s="98" t="s">
        <v>411</v>
      </c>
    </row>
    <row r="978" spans="3:11" s="464" customFormat="1" x14ac:dyDescent="0.25">
      <c r="C978" s="145"/>
      <c r="D978" s="151"/>
      <c r="E978" s="118"/>
      <c r="F978" s="97">
        <f t="shared" si="65"/>
        <v>0</v>
      </c>
      <c r="G978" s="164" t="s">
        <v>128</v>
      </c>
      <c r="H978" s="146"/>
      <c r="I978" s="130" t="e">
        <f>VLOOKUP(H978,Presupuesto!$B$11:$C$565,2,0)</f>
        <v>#N/A</v>
      </c>
      <c r="J978" s="98" t="str">
        <f t="shared" si="66"/>
        <v>Estudiantes y Graduados</v>
      </c>
      <c r="K978" s="98" t="s">
        <v>411</v>
      </c>
    </row>
    <row r="979" spans="3:11" s="464" customFormat="1" x14ac:dyDescent="0.25">
      <c r="C979" s="145"/>
      <c r="D979" s="151"/>
      <c r="E979" s="118"/>
      <c r="F979" s="97">
        <f t="shared" si="65"/>
        <v>0</v>
      </c>
      <c r="G979" s="164" t="s">
        <v>128</v>
      </c>
      <c r="H979" s="146"/>
      <c r="I979" s="130" t="e">
        <f>VLOOKUP(H979,Presupuesto!$B$11:$C$565,2,0)</f>
        <v>#N/A</v>
      </c>
      <c r="J979" s="98" t="str">
        <f t="shared" si="66"/>
        <v>Estudiantes y Graduados</v>
      </c>
      <c r="K979" s="98" t="s">
        <v>411</v>
      </c>
    </row>
    <row r="980" spans="3:11" s="464" customFormat="1" ht="15.75" thickBot="1" x14ac:dyDescent="0.3">
      <c r="C980" s="147"/>
      <c r="D980" s="159"/>
      <c r="E980" s="103"/>
      <c r="F980" s="105">
        <f t="shared" si="65"/>
        <v>0</v>
      </c>
      <c r="G980" s="589" t="s">
        <v>128</v>
      </c>
      <c r="H980" s="148"/>
      <c r="I980" s="132" t="e">
        <f>VLOOKUP(H980,Presupuesto!$B$11:$C$565,2,0)</f>
        <v>#N/A</v>
      </c>
      <c r="J980" s="106" t="str">
        <f t="shared" si="66"/>
        <v>Estudiantes y Graduados</v>
      </c>
      <c r="K980" s="124" t="s">
        <v>393</v>
      </c>
    </row>
    <row r="982" spans="3:11" ht="15.75" thickBot="1" x14ac:dyDescent="0.3"/>
    <row r="983" spans="3:11" s="464" customFormat="1" ht="15.75" thickBot="1" x14ac:dyDescent="0.3">
      <c r="C983" s="157" t="s">
        <v>53</v>
      </c>
      <c r="D983" s="372">
        <f>SUM(F990:F1009)</f>
        <v>19000</v>
      </c>
      <c r="F983" s="70"/>
      <c r="G983" s="79"/>
      <c r="H983" s="70"/>
      <c r="I983" s="70"/>
    </row>
    <row r="984" spans="3:11" s="464" customFormat="1" x14ac:dyDescent="0.25">
      <c r="C984" s="70"/>
      <c r="D984" s="31"/>
      <c r="E984" s="93"/>
      <c r="F984" s="93"/>
      <c r="G984" s="93"/>
      <c r="H984" s="76"/>
      <c r="I984" s="76"/>
      <c r="J984" s="76"/>
      <c r="K984" s="112"/>
    </row>
    <row r="985" spans="3:11" s="464" customFormat="1" x14ac:dyDescent="0.25">
      <c r="C985" s="70"/>
      <c r="D985" s="31"/>
      <c r="E985" s="93"/>
      <c r="F985" s="93"/>
      <c r="G985" s="93"/>
      <c r="H985" s="76"/>
      <c r="I985" s="76"/>
      <c r="J985" s="76"/>
      <c r="K985" s="112"/>
    </row>
    <row r="986" spans="3:11" s="464" customFormat="1" ht="15.75" x14ac:dyDescent="0.25">
      <c r="C986" s="202" t="s">
        <v>391</v>
      </c>
      <c r="D986" s="368" t="s">
        <v>2088</v>
      </c>
      <c r="E986" s="93"/>
      <c r="F986" s="93"/>
      <c r="G986" s="93"/>
      <c r="H986" s="76"/>
      <c r="I986" s="76"/>
      <c r="J986" s="76"/>
      <c r="K986" s="112"/>
    </row>
    <row r="987" spans="3:11" s="464" customFormat="1" ht="18.75" x14ac:dyDescent="0.25">
      <c r="C987" s="210" t="str">
        <f>IFERROR(VLOOKUP(D986,'1. Desarrollo e Innov. Curricu.'!$F:$G,2,FALSE),IFERROR(VLOOKUP(D986,'2. Investigación Científica'!$F:$G,2,FALSE),IFERROR(VLOOKUP(D986,'3. Vinculación Univ. Sociedad'!$F:$G,2,FALSE),IFERROR(VLOOKUP(D986,'4. Docencia y Profesorado Univ.'!$F:$G,2,FALSE),IFERROR(VLOOKUP(D986,'5. Estudiantes y Graduados'!$F:$G,2,FALSE),IFERROR(VLOOKUP(D986,'11. Gestion Administrativa'!$F:$G,2,FALSE),IFERROR(VLOOKUP(D986,'13. Gestión Académica'!$F:$G,2,FALSE),IFERROR(VLOOKUP(D986,'9. Asegura. de la Calid. y M'!$F:$G,2,FALSE),IFERROR(VLOOKUP(D986,'6. Gestión del Conocimiento'!$F:$G,2,FALSE),IFERROR(VLOOKUP(D986,'15. Gobernabilidad y Proceso...'!$F:$G,2,FALSE),IFERROR(VLOOKUP(D986,'12. Gestión del Talento Humano'!$F:$G,2,FALSE),IFERROR(VLOOKUP(D986,'14. Internacional... de la E.S.'!$F:$G,2,FALSE),IFERROR(VLOOKUP(D986,'10. Posgrado'!$F:$G,2,FALSE),IFERROR(VLOOKUP(D986,'17. Gestión TIC'!$F:$G,2,FALSE),IFERROR(VLOOKUP(D986,'16. Desa. del Sistema Educ.Sup.'!$F:$G,2,FALSE),IFERROR(VLOOKUP(D986,'8. Cultura de Inno. Insti...'!$F:$G,2,FALSE),VLOOKUP(D986,'7. Lo Esencial de la Reforma U.'!$F:$G,2,0)))))))))))))))))</f>
        <v>Inscripciones, identificación de grupos artisticos, propuesta de ponencias, peliculas, obras.</v>
      </c>
      <c r="D987" s="31"/>
      <c r="E987" s="93"/>
      <c r="F987" s="93"/>
      <c r="G987" s="93"/>
      <c r="H987" s="76"/>
      <c r="I987" s="76"/>
      <c r="J987" s="76"/>
      <c r="K987" s="112"/>
    </row>
    <row r="988" spans="3:11" s="464" customFormat="1" ht="15.75" thickBot="1" x14ac:dyDescent="0.3">
      <c r="F988" s="93"/>
      <c r="G988" s="76"/>
      <c r="H988" s="76"/>
      <c r="I988" s="76"/>
    </row>
    <row r="989" spans="3:11" s="464" customFormat="1" ht="30.75" thickBot="1" x14ac:dyDescent="0.3">
      <c r="C989" s="129" t="s">
        <v>44</v>
      </c>
      <c r="D989" s="129" t="s">
        <v>55</v>
      </c>
      <c r="E989" s="136" t="s">
        <v>57</v>
      </c>
      <c r="F989" s="135" t="s">
        <v>27</v>
      </c>
      <c r="G989" s="133" t="s">
        <v>130</v>
      </c>
      <c r="H989" s="136" t="s">
        <v>46</v>
      </c>
      <c r="I989" s="133" t="s">
        <v>131</v>
      </c>
      <c r="J989" s="133" t="s">
        <v>409</v>
      </c>
      <c r="K989" s="133" t="s">
        <v>410</v>
      </c>
    </row>
    <row r="990" spans="3:11" s="464" customFormat="1" x14ac:dyDescent="0.25">
      <c r="C990" s="220" t="s">
        <v>438</v>
      </c>
      <c r="D990" s="221"/>
      <c r="E990" s="219">
        <f>HLOOKUP(C990,$AH$2:$BU$3,2,0)</f>
        <v>620</v>
      </c>
      <c r="F990" s="97">
        <f t="shared" ref="F990:F1009" si="67">D990*E990</f>
        <v>0</v>
      </c>
      <c r="G990" s="590"/>
      <c r="H990" s="142"/>
      <c r="I990" s="130" t="e">
        <f>VLOOKUP(H990,Presupuesto!$B$11:$C$565,2,0)</f>
        <v>#N/A</v>
      </c>
      <c r="J990" s="218" t="s">
        <v>1478</v>
      </c>
      <c r="K990" s="98" t="s">
        <v>393</v>
      </c>
    </row>
    <row r="991" spans="3:11" s="464" customFormat="1" x14ac:dyDescent="0.25">
      <c r="C991" s="141" t="s">
        <v>2335</v>
      </c>
      <c r="D991" s="158">
        <v>100</v>
      </c>
      <c r="E991" s="123">
        <v>100</v>
      </c>
      <c r="F991" s="97">
        <f t="shared" si="67"/>
        <v>10000</v>
      </c>
      <c r="G991" s="164" t="s">
        <v>128</v>
      </c>
      <c r="H991" s="142" t="s">
        <v>791</v>
      </c>
      <c r="I991" s="130" t="str">
        <f>VLOOKUP(H991,Presupuesto!$B$11:$C$565,2,0)</f>
        <v>ALIMENTOS B EBIDAS PARA PERSONAS</v>
      </c>
      <c r="J991" s="98" t="str">
        <f>$J$724</f>
        <v>Estudiantes y Graduados</v>
      </c>
      <c r="K991" s="98" t="s">
        <v>411</v>
      </c>
    </row>
    <row r="992" spans="3:11" s="464" customFormat="1" x14ac:dyDescent="0.25">
      <c r="C992" s="141" t="s">
        <v>2347</v>
      </c>
      <c r="D992" s="158">
        <v>30</v>
      </c>
      <c r="E992" s="123">
        <v>300</v>
      </c>
      <c r="F992" s="97">
        <f t="shared" si="67"/>
        <v>9000</v>
      </c>
      <c r="G992" s="164" t="s">
        <v>128</v>
      </c>
      <c r="H992" s="142" t="s">
        <v>804</v>
      </c>
      <c r="I992" s="130" t="str">
        <f>VLOOKUP(H992,Presupuesto!$B$11:$C$565,2,0)</f>
        <v>CONFECCIONES TEXTILES,</v>
      </c>
      <c r="J992" s="98" t="str">
        <f t="shared" ref="J992:J1009" si="68">$J$724</f>
        <v>Estudiantes y Graduados</v>
      </c>
      <c r="K992" s="98" t="s">
        <v>411</v>
      </c>
    </row>
    <row r="993" spans="3:11" s="464" customFormat="1" x14ac:dyDescent="0.25">
      <c r="C993" s="141"/>
      <c r="D993" s="158"/>
      <c r="E993" s="123"/>
      <c r="F993" s="97">
        <f t="shared" si="67"/>
        <v>0</v>
      </c>
      <c r="G993" s="164" t="s">
        <v>128</v>
      </c>
      <c r="H993" s="142"/>
      <c r="I993" s="130" t="e">
        <f>VLOOKUP(H993,Presupuesto!$B$11:$C$565,2,0)</f>
        <v>#N/A</v>
      </c>
      <c r="J993" s="98" t="str">
        <f t="shared" si="68"/>
        <v>Estudiantes y Graduados</v>
      </c>
      <c r="K993" s="98" t="s">
        <v>411</v>
      </c>
    </row>
    <row r="994" spans="3:11" s="464" customFormat="1" x14ac:dyDescent="0.25">
      <c r="C994" s="141"/>
      <c r="D994" s="158"/>
      <c r="E994" s="123"/>
      <c r="F994" s="97">
        <f t="shared" si="67"/>
        <v>0</v>
      </c>
      <c r="G994" s="164" t="s">
        <v>128</v>
      </c>
      <c r="H994" s="142"/>
      <c r="I994" s="130" t="e">
        <f>VLOOKUP(H994,Presupuesto!$B$11:$C$565,2,0)</f>
        <v>#N/A</v>
      </c>
      <c r="J994" s="98" t="str">
        <f t="shared" si="68"/>
        <v>Estudiantes y Graduados</v>
      </c>
      <c r="K994" s="98" t="s">
        <v>411</v>
      </c>
    </row>
    <row r="995" spans="3:11" s="464" customFormat="1" x14ac:dyDescent="0.25">
      <c r="C995" s="141"/>
      <c r="D995" s="158"/>
      <c r="E995" s="123"/>
      <c r="F995" s="97">
        <f t="shared" si="67"/>
        <v>0</v>
      </c>
      <c r="G995" s="164" t="s">
        <v>128</v>
      </c>
      <c r="H995" s="142"/>
      <c r="I995" s="130" t="e">
        <f>VLOOKUP(H995,Presupuesto!$B$11:$C$565,2,0)</f>
        <v>#N/A</v>
      </c>
      <c r="J995" s="98" t="str">
        <f t="shared" si="68"/>
        <v>Estudiantes y Graduados</v>
      </c>
      <c r="K995" s="98" t="s">
        <v>400</v>
      </c>
    </row>
    <row r="996" spans="3:11" s="464" customFormat="1" x14ac:dyDescent="0.25">
      <c r="C996" s="141"/>
      <c r="D996" s="158"/>
      <c r="E996" s="123"/>
      <c r="F996" s="97">
        <f t="shared" si="67"/>
        <v>0</v>
      </c>
      <c r="G996" s="164" t="s">
        <v>128</v>
      </c>
      <c r="H996" s="142"/>
      <c r="I996" s="130" t="e">
        <f>VLOOKUP(H996,Presupuesto!$B$11:$C$565,2,0)</f>
        <v>#N/A</v>
      </c>
      <c r="J996" s="98" t="str">
        <f t="shared" si="68"/>
        <v>Estudiantes y Graduados</v>
      </c>
      <c r="K996" s="98" t="s">
        <v>411</v>
      </c>
    </row>
    <row r="997" spans="3:11" s="464" customFormat="1" x14ac:dyDescent="0.25">
      <c r="C997" s="141"/>
      <c r="D997" s="158"/>
      <c r="E997" s="123"/>
      <c r="F997" s="97">
        <f t="shared" si="67"/>
        <v>0</v>
      </c>
      <c r="G997" s="164" t="s">
        <v>128</v>
      </c>
      <c r="H997" s="142"/>
      <c r="I997" s="130" t="e">
        <f>VLOOKUP(H997,Presupuesto!$B$11:$C$565,2,0)</f>
        <v>#N/A</v>
      </c>
      <c r="J997" s="98" t="str">
        <f t="shared" si="68"/>
        <v>Estudiantes y Graduados</v>
      </c>
      <c r="K997" s="98" t="s">
        <v>411</v>
      </c>
    </row>
    <row r="998" spans="3:11" s="464" customFormat="1" x14ac:dyDescent="0.25">
      <c r="C998" s="141"/>
      <c r="D998" s="158"/>
      <c r="E998" s="123"/>
      <c r="F998" s="97">
        <f t="shared" si="67"/>
        <v>0</v>
      </c>
      <c r="G998" s="164" t="s">
        <v>128</v>
      </c>
      <c r="H998" s="142"/>
      <c r="I998" s="130" t="e">
        <f>VLOOKUP(H998,Presupuesto!$B$11:$C$565,2,0)</f>
        <v>#N/A</v>
      </c>
      <c r="J998" s="98" t="str">
        <f t="shared" si="68"/>
        <v>Estudiantes y Graduados</v>
      </c>
      <c r="K998" s="98" t="s">
        <v>411</v>
      </c>
    </row>
    <row r="999" spans="3:11" s="464" customFormat="1" x14ac:dyDescent="0.25">
      <c r="C999" s="141"/>
      <c r="D999" s="158"/>
      <c r="E999" s="123"/>
      <c r="F999" s="97">
        <f t="shared" si="67"/>
        <v>0</v>
      </c>
      <c r="G999" s="164" t="s">
        <v>128</v>
      </c>
      <c r="H999" s="142"/>
      <c r="I999" s="130" t="e">
        <f>VLOOKUP(H999,Presupuesto!$B$11:$C$565,2,0)</f>
        <v>#N/A</v>
      </c>
      <c r="J999" s="98" t="str">
        <f t="shared" si="68"/>
        <v>Estudiantes y Graduados</v>
      </c>
      <c r="K999" s="98" t="s">
        <v>411</v>
      </c>
    </row>
    <row r="1000" spans="3:11" s="464" customFormat="1" x14ac:dyDescent="0.25">
      <c r="C1000" s="141"/>
      <c r="D1000" s="158"/>
      <c r="E1000" s="123"/>
      <c r="F1000" s="97">
        <f t="shared" si="67"/>
        <v>0</v>
      </c>
      <c r="G1000" s="164" t="s">
        <v>128</v>
      </c>
      <c r="H1000" s="142"/>
      <c r="I1000" s="130" t="e">
        <f>VLOOKUP(H1000,Presupuesto!$B$11:$C$565,2,0)</f>
        <v>#N/A</v>
      </c>
      <c r="J1000" s="98" t="str">
        <f t="shared" si="68"/>
        <v>Estudiantes y Graduados</v>
      </c>
      <c r="K1000" s="98" t="s">
        <v>411</v>
      </c>
    </row>
    <row r="1001" spans="3:11" s="464" customFormat="1" x14ac:dyDescent="0.25">
      <c r="C1001" s="141"/>
      <c r="D1001" s="158"/>
      <c r="E1001" s="123"/>
      <c r="F1001" s="97">
        <f t="shared" si="67"/>
        <v>0</v>
      </c>
      <c r="G1001" s="164" t="s">
        <v>128</v>
      </c>
      <c r="H1001" s="142"/>
      <c r="I1001" s="130" t="e">
        <f>VLOOKUP(H1001,Presupuesto!$B$11:$C$565,2,0)</f>
        <v>#N/A</v>
      </c>
      <c r="J1001" s="98" t="str">
        <f t="shared" si="68"/>
        <v>Estudiantes y Graduados</v>
      </c>
      <c r="K1001" s="98" t="s">
        <v>411</v>
      </c>
    </row>
    <row r="1002" spans="3:11" s="464" customFormat="1" x14ac:dyDescent="0.25">
      <c r="C1002" s="141"/>
      <c r="D1002" s="158"/>
      <c r="E1002" s="123"/>
      <c r="F1002" s="97">
        <f t="shared" si="67"/>
        <v>0</v>
      </c>
      <c r="G1002" s="164" t="s">
        <v>128</v>
      </c>
      <c r="H1002" s="142"/>
      <c r="I1002" s="130" t="e">
        <f>VLOOKUP(H1002,Presupuesto!$B$11:$C$565,2,0)</f>
        <v>#N/A</v>
      </c>
      <c r="J1002" s="98" t="str">
        <f t="shared" si="68"/>
        <v>Estudiantes y Graduados</v>
      </c>
      <c r="K1002" s="98" t="s">
        <v>411</v>
      </c>
    </row>
    <row r="1003" spans="3:11" s="464" customFormat="1" x14ac:dyDescent="0.25">
      <c r="C1003" s="141"/>
      <c r="D1003" s="158"/>
      <c r="E1003" s="123"/>
      <c r="F1003" s="97">
        <f t="shared" si="67"/>
        <v>0</v>
      </c>
      <c r="G1003" s="164" t="s">
        <v>128</v>
      </c>
      <c r="H1003" s="142"/>
      <c r="I1003" s="130" t="e">
        <f>VLOOKUP(H1003,Presupuesto!$B$11:$C$565,2,0)</f>
        <v>#N/A</v>
      </c>
      <c r="J1003" s="98" t="str">
        <f t="shared" si="68"/>
        <v>Estudiantes y Graduados</v>
      </c>
      <c r="K1003" s="98" t="s">
        <v>411</v>
      </c>
    </row>
    <row r="1004" spans="3:11" s="464" customFormat="1" x14ac:dyDescent="0.25">
      <c r="C1004" s="143"/>
      <c r="D1004" s="151"/>
      <c r="E1004" s="118"/>
      <c r="F1004" s="97">
        <f t="shared" si="67"/>
        <v>0</v>
      </c>
      <c r="G1004" s="164" t="s">
        <v>128</v>
      </c>
      <c r="H1004" s="144"/>
      <c r="I1004" s="130" t="e">
        <f>VLOOKUP(H1004,Presupuesto!$B$11:$C$565,2,0)</f>
        <v>#N/A</v>
      </c>
      <c r="J1004" s="98" t="str">
        <f t="shared" si="68"/>
        <v>Estudiantes y Graduados</v>
      </c>
      <c r="K1004" s="98" t="s">
        <v>411</v>
      </c>
    </row>
    <row r="1005" spans="3:11" s="464" customFormat="1" x14ac:dyDescent="0.25">
      <c r="C1005" s="145"/>
      <c r="D1005" s="151"/>
      <c r="E1005" s="118"/>
      <c r="F1005" s="97">
        <f t="shared" si="67"/>
        <v>0</v>
      </c>
      <c r="G1005" s="164" t="s">
        <v>128</v>
      </c>
      <c r="H1005" s="146"/>
      <c r="I1005" s="130" t="e">
        <f>VLOOKUP(H1005,Presupuesto!$B$11:$C$565,2,0)</f>
        <v>#N/A</v>
      </c>
      <c r="J1005" s="98" t="str">
        <f t="shared" si="68"/>
        <v>Estudiantes y Graduados</v>
      </c>
      <c r="K1005" s="98" t="s">
        <v>402</v>
      </c>
    </row>
    <row r="1006" spans="3:11" s="464" customFormat="1" x14ac:dyDescent="0.25">
      <c r="C1006" s="145"/>
      <c r="D1006" s="151"/>
      <c r="E1006" s="118"/>
      <c r="F1006" s="97">
        <f t="shared" si="67"/>
        <v>0</v>
      </c>
      <c r="G1006" s="164" t="s">
        <v>128</v>
      </c>
      <c r="H1006" s="146"/>
      <c r="I1006" s="130" t="e">
        <f>VLOOKUP(H1006,Presupuesto!$B$11:$C$565,2,0)</f>
        <v>#N/A</v>
      </c>
      <c r="J1006" s="98" t="str">
        <f t="shared" si="68"/>
        <v>Estudiantes y Graduados</v>
      </c>
      <c r="K1006" s="98" t="s">
        <v>411</v>
      </c>
    </row>
    <row r="1007" spans="3:11" s="464" customFormat="1" x14ac:dyDescent="0.25">
      <c r="C1007" s="145"/>
      <c r="D1007" s="151"/>
      <c r="E1007" s="118"/>
      <c r="F1007" s="97">
        <f t="shared" si="67"/>
        <v>0</v>
      </c>
      <c r="G1007" s="164" t="s">
        <v>128</v>
      </c>
      <c r="H1007" s="146"/>
      <c r="I1007" s="130" t="e">
        <f>VLOOKUP(H1007,Presupuesto!$B$11:$C$565,2,0)</f>
        <v>#N/A</v>
      </c>
      <c r="J1007" s="98" t="str">
        <f t="shared" si="68"/>
        <v>Estudiantes y Graduados</v>
      </c>
      <c r="K1007" s="98" t="s">
        <v>411</v>
      </c>
    </row>
    <row r="1008" spans="3:11" s="464" customFormat="1" x14ac:dyDescent="0.25">
      <c r="C1008" s="145"/>
      <c r="D1008" s="151"/>
      <c r="E1008" s="118"/>
      <c r="F1008" s="97">
        <f t="shared" si="67"/>
        <v>0</v>
      </c>
      <c r="G1008" s="164" t="s">
        <v>128</v>
      </c>
      <c r="H1008" s="146"/>
      <c r="I1008" s="130" t="e">
        <f>VLOOKUP(H1008,Presupuesto!$B$11:$C$565,2,0)</f>
        <v>#N/A</v>
      </c>
      <c r="J1008" s="98" t="str">
        <f t="shared" si="68"/>
        <v>Estudiantes y Graduados</v>
      </c>
      <c r="K1008" s="98" t="s">
        <v>411</v>
      </c>
    </row>
    <row r="1009" spans="3:11" s="464" customFormat="1" ht="15.75" thickBot="1" x14ac:dyDescent="0.3">
      <c r="C1009" s="147"/>
      <c r="D1009" s="159"/>
      <c r="E1009" s="103"/>
      <c r="F1009" s="105">
        <f t="shared" si="67"/>
        <v>0</v>
      </c>
      <c r="G1009" s="589" t="s">
        <v>128</v>
      </c>
      <c r="H1009" s="148"/>
      <c r="I1009" s="132" t="e">
        <f>VLOOKUP(H1009,Presupuesto!$B$11:$C$565,2,0)</f>
        <v>#N/A</v>
      </c>
      <c r="J1009" s="106" t="str">
        <f t="shared" si="68"/>
        <v>Estudiantes y Graduados</v>
      </c>
      <c r="K1009" s="124" t="s">
        <v>393</v>
      </c>
    </row>
    <row r="1011" spans="3:11" ht="15.75" thickBot="1" x14ac:dyDescent="0.3"/>
    <row r="1012" spans="3:11" s="464" customFormat="1" ht="15.75" thickBot="1" x14ac:dyDescent="0.3">
      <c r="C1012" s="157" t="s">
        <v>53</v>
      </c>
      <c r="D1012" s="372">
        <f>SUM(F1019:F1037)</f>
        <v>104150</v>
      </c>
      <c r="F1012" s="70"/>
      <c r="G1012" s="79"/>
      <c r="H1012" s="70"/>
      <c r="I1012" s="70"/>
    </row>
    <row r="1013" spans="3:11" s="464" customFormat="1" x14ac:dyDescent="0.25">
      <c r="C1013" s="70"/>
      <c r="D1013" s="31"/>
      <c r="E1013" s="93"/>
      <c r="F1013" s="93"/>
      <c r="G1013" s="93"/>
      <c r="H1013" s="76"/>
      <c r="I1013" s="76"/>
      <c r="J1013" s="76"/>
      <c r="K1013" s="112"/>
    </row>
    <row r="1014" spans="3:11" s="464" customFormat="1" x14ac:dyDescent="0.25">
      <c r="C1014" s="70"/>
      <c r="D1014" s="31"/>
      <c r="E1014" s="93"/>
      <c r="F1014" s="93"/>
      <c r="G1014" s="93"/>
      <c r="H1014" s="76"/>
      <c r="I1014" s="76"/>
      <c r="J1014" s="76"/>
      <c r="K1014" s="112"/>
    </row>
    <row r="1015" spans="3:11" s="464" customFormat="1" ht="15.75" x14ac:dyDescent="0.25">
      <c r="C1015" s="202" t="s">
        <v>391</v>
      </c>
      <c r="D1015" s="368" t="s">
        <v>2089</v>
      </c>
      <c r="E1015" s="93"/>
      <c r="F1015" s="93"/>
      <c r="G1015" s="93"/>
      <c r="H1015" s="76"/>
      <c r="I1015" s="76"/>
      <c r="J1015" s="76"/>
      <c r="K1015" s="112"/>
    </row>
    <row r="1016" spans="3:11" s="464" customFormat="1" ht="18.75" x14ac:dyDescent="0.25">
      <c r="C1016" s="210" t="str">
        <f>IFERROR(VLOOKUP(D1015,'1. Desarrollo e Innov. Curricu.'!$F:$G,2,FALSE),IFERROR(VLOOKUP(D1015,'2. Investigación Científica'!$F:$G,2,FALSE),IFERROR(VLOOKUP(D1015,'3. Vinculación Univ. Sociedad'!$F:$G,2,FALSE),IFERROR(VLOOKUP(D1015,'4. Docencia y Profesorado Univ.'!$F:$G,2,FALSE),IFERROR(VLOOKUP(D1015,'5. Estudiantes y Graduados'!$F:$G,2,FALSE),IFERROR(VLOOKUP(D1015,'11. Gestion Administrativa'!$F:$G,2,FALSE),IFERROR(VLOOKUP(D1015,'13. Gestión Académica'!$F:$G,2,FALSE),IFERROR(VLOOKUP(D1015,'9. Asegura. de la Calid. y M'!$F:$G,2,FALSE),IFERROR(VLOOKUP(D1015,'6. Gestión del Conocimiento'!$F:$G,2,FALSE),IFERROR(VLOOKUP(D1015,'15. Gobernabilidad y Proceso...'!$F:$G,2,FALSE),IFERROR(VLOOKUP(D1015,'12. Gestión del Talento Humano'!$F:$G,2,FALSE),IFERROR(VLOOKUP(D1015,'14. Internacional... de la E.S.'!$F:$G,2,FALSE),IFERROR(VLOOKUP(D1015,'10. Posgrado'!$F:$G,2,FALSE),IFERROR(VLOOKUP(D1015,'17. Gestión TIC'!$F:$G,2,FALSE),IFERROR(VLOOKUP(D1015,'16. Desa. del Sistema Educ.Sup.'!$F:$G,2,FALSE),IFERROR(VLOOKUP(D1015,'8. Cultura de Inno. Insti...'!$F:$G,2,FALSE),VLOOKUP(D1015,'7. Lo Esencial de la Reforma U.'!$F:$G,2,0)))))))))))))))))</f>
        <v xml:space="preserve">Invitaciones, fotografias, presentaciones artisticas. </v>
      </c>
      <c r="D1016" s="31"/>
      <c r="E1016" s="93"/>
      <c r="F1016" s="93"/>
      <c r="G1016" s="93"/>
      <c r="H1016" s="76"/>
      <c r="I1016" s="76"/>
      <c r="J1016" s="76"/>
      <c r="K1016" s="112"/>
    </row>
    <row r="1017" spans="3:11" s="464" customFormat="1" ht="15.75" thickBot="1" x14ac:dyDescent="0.3">
      <c r="F1017" s="93"/>
      <c r="G1017" s="76"/>
      <c r="H1017" s="76"/>
      <c r="I1017" s="76"/>
    </row>
    <row r="1018" spans="3:11" s="464" customFormat="1" ht="30.75" thickBot="1" x14ac:dyDescent="0.3">
      <c r="C1018" s="129" t="s">
        <v>44</v>
      </c>
      <c r="D1018" s="129" t="s">
        <v>55</v>
      </c>
      <c r="E1018" s="136" t="s">
        <v>57</v>
      </c>
      <c r="F1018" s="135" t="s">
        <v>27</v>
      </c>
      <c r="G1018" s="133" t="s">
        <v>130</v>
      </c>
      <c r="H1018" s="136" t="s">
        <v>46</v>
      </c>
      <c r="I1018" s="133" t="s">
        <v>131</v>
      </c>
      <c r="J1018" s="133" t="s">
        <v>409</v>
      </c>
      <c r="K1018" s="133" t="s">
        <v>410</v>
      </c>
    </row>
    <row r="1019" spans="3:11" s="464" customFormat="1" x14ac:dyDescent="0.25">
      <c r="C1019" s="220" t="s">
        <v>438</v>
      </c>
      <c r="D1019" s="221"/>
      <c r="E1019" s="219">
        <f>HLOOKUP(C1019,$AH$2:$BU$3,2,0)</f>
        <v>620</v>
      </c>
      <c r="F1019" s="97">
        <f t="shared" ref="F1019:F1037" si="69">D1019*E1019</f>
        <v>0</v>
      </c>
      <c r="G1019" s="590"/>
      <c r="H1019" s="142"/>
      <c r="I1019" s="130" t="e">
        <f>VLOOKUP(H1019,Presupuesto!$B$11:$C$565,2,0)</f>
        <v>#N/A</v>
      </c>
      <c r="J1019" s="218" t="s">
        <v>1478</v>
      </c>
      <c r="K1019" s="98" t="s">
        <v>393</v>
      </c>
    </row>
    <row r="1020" spans="3:11" s="464" customFormat="1" x14ac:dyDescent="0.25">
      <c r="C1020" s="141" t="s">
        <v>2335</v>
      </c>
      <c r="D1020" s="158">
        <v>1000</v>
      </c>
      <c r="E1020" s="123">
        <v>60</v>
      </c>
      <c r="F1020" s="97">
        <f t="shared" si="69"/>
        <v>60000</v>
      </c>
      <c r="G1020" s="164" t="s">
        <v>128</v>
      </c>
      <c r="H1020" s="142" t="s">
        <v>791</v>
      </c>
      <c r="I1020" s="130" t="str">
        <f>VLOOKUP(H1020,Presupuesto!$B$11:$C$565,2,0)</f>
        <v>ALIMENTOS B EBIDAS PARA PERSONAS</v>
      </c>
      <c r="J1020" s="98" t="str">
        <f>$J$724</f>
        <v>Estudiantes y Graduados</v>
      </c>
      <c r="K1020" s="98" t="s">
        <v>411</v>
      </c>
    </row>
    <row r="1021" spans="3:11" s="464" customFormat="1" x14ac:dyDescent="0.25">
      <c r="C1021" s="141" t="s">
        <v>2339</v>
      </c>
      <c r="D1021" s="158">
        <v>5</v>
      </c>
      <c r="E1021" s="123">
        <v>230</v>
      </c>
      <c r="F1021" s="97">
        <f t="shared" si="69"/>
        <v>1150</v>
      </c>
      <c r="G1021" s="164" t="s">
        <v>128</v>
      </c>
      <c r="H1021" s="629" t="s">
        <v>820</v>
      </c>
      <c r="I1021" s="130" t="str">
        <f>VLOOKUP(H1021,Presupuesto!$B$11:$C$565,2,0)</f>
        <v>PRODUCTOS PAPEL Y CARTON</v>
      </c>
      <c r="J1021" s="98" t="str">
        <f t="shared" ref="J1021:J1037" si="70">$J$724</f>
        <v>Estudiantes y Graduados</v>
      </c>
      <c r="K1021" s="98" t="s">
        <v>411</v>
      </c>
    </row>
    <row r="1022" spans="3:11" s="464" customFormat="1" x14ac:dyDescent="0.25">
      <c r="C1022" s="141" t="s">
        <v>2348</v>
      </c>
      <c r="D1022" s="158">
        <v>6</v>
      </c>
      <c r="E1022" s="123">
        <v>1500</v>
      </c>
      <c r="F1022" s="97">
        <f t="shared" si="69"/>
        <v>9000</v>
      </c>
      <c r="G1022" s="164" t="s">
        <v>128</v>
      </c>
      <c r="H1022" s="629" t="s">
        <v>293</v>
      </c>
      <c r="I1022" s="130" t="str">
        <f>VLOOKUP(H1022,Presupuesto!$B$11:$C$565,2,0)</f>
        <v>IMPRENTA, PUBLIC. Y REPRODUC. (25300-00)</v>
      </c>
      <c r="J1022" s="98" t="str">
        <f t="shared" si="70"/>
        <v>Estudiantes y Graduados</v>
      </c>
      <c r="K1022" s="98" t="s">
        <v>411</v>
      </c>
    </row>
    <row r="1023" spans="3:11" s="464" customFormat="1" x14ac:dyDescent="0.25">
      <c r="C1023" s="141" t="s">
        <v>2349</v>
      </c>
      <c r="D1023" s="158">
        <v>5000</v>
      </c>
      <c r="E1023" s="123">
        <v>2</v>
      </c>
      <c r="F1023" s="97">
        <f t="shared" si="69"/>
        <v>10000</v>
      </c>
      <c r="G1023" s="164" t="s">
        <v>128</v>
      </c>
      <c r="H1023" s="629" t="s">
        <v>293</v>
      </c>
      <c r="I1023" s="130" t="str">
        <f>VLOOKUP(H1023,Presupuesto!$B$11:$C$565,2,0)</f>
        <v>IMPRENTA, PUBLIC. Y REPRODUC. (25300-00)</v>
      </c>
      <c r="J1023" s="98" t="str">
        <f t="shared" si="70"/>
        <v>Estudiantes y Graduados</v>
      </c>
      <c r="K1023" s="98" t="s">
        <v>411</v>
      </c>
    </row>
    <row r="1024" spans="3:11" s="464" customFormat="1" x14ac:dyDescent="0.25">
      <c r="C1024" s="141" t="s">
        <v>2327</v>
      </c>
      <c r="D1024" s="158">
        <v>12</v>
      </c>
      <c r="E1024" s="123">
        <v>2000</v>
      </c>
      <c r="F1024" s="97">
        <f t="shared" si="69"/>
        <v>24000</v>
      </c>
      <c r="G1024" s="164" t="s">
        <v>128</v>
      </c>
      <c r="H1024" s="142" t="s">
        <v>954</v>
      </c>
      <c r="I1024" s="130" t="str">
        <f>VLOOKUP(H1024,Presupuesto!$B$11:$C$565,2,0)</f>
        <v>OTROS RESPUESTOS Y ACCESORIOS MENORES</v>
      </c>
      <c r="J1024" s="98" t="str">
        <f t="shared" si="70"/>
        <v>Estudiantes y Graduados</v>
      </c>
      <c r="K1024" s="98" t="s">
        <v>411</v>
      </c>
    </row>
    <row r="1025" spans="3:11" s="464" customFormat="1" x14ac:dyDescent="0.25">
      <c r="C1025" s="141"/>
      <c r="D1025" s="158"/>
      <c r="E1025" s="123"/>
      <c r="F1025" s="97">
        <f t="shared" si="69"/>
        <v>0</v>
      </c>
      <c r="G1025" s="164" t="s">
        <v>128</v>
      </c>
      <c r="H1025" s="142"/>
      <c r="I1025" s="130" t="e">
        <f>VLOOKUP(H1025,Presupuesto!$B$11:$C$565,2,0)</f>
        <v>#N/A</v>
      </c>
      <c r="J1025" s="98" t="str">
        <f t="shared" si="70"/>
        <v>Estudiantes y Graduados</v>
      </c>
      <c r="K1025" s="98" t="s">
        <v>411</v>
      </c>
    </row>
    <row r="1026" spans="3:11" s="464" customFormat="1" x14ac:dyDescent="0.25">
      <c r="C1026" s="141"/>
      <c r="D1026" s="158"/>
      <c r="E1026" s="123"/>
      <c r="F1026" s="97">
        <f t="shared" si="69"/>
        <v>0</v>
      </c>
      <c r="G1026" s="164" t="s">
        <v>128</v>
      </c>
      <c r="H1026" s="142"/>
      <c r="I1026" s="130" t="e">
        <f>VLOOKUP(H1026,Presupuesto!$B$11:$C$565,2,0)</f>
        <v>#N/A</v>
      </c>
      <c r="J1026" s="98" t="str">
        <f t="shared" si="70"/>
        <v>Estudiantes y Graduados</v>
      </c>
      <c r="K1026" s="98" t="s">
        <v>411</v>
      </c>
    </row>
    <row r="1027" spans="3:11" s="464" customFormat="1" x14ac:dyDescent="0.25">
      <c r="C1027" s="141"/>
      <c r="D1027" s="158"/>
      <c r="E1027" s="123"/>
      <c r="F1027" s="97">
        <f t="shared" si="69"/>
        <v>0</v>
      </c>
      <c r="G1027" s="164" t="s">
        <v>128</v>
      </c>
      <c r="H1027" s="142"/>
      <c r="I1027" s="130" t="e">
        <f>VLOOKUP(H1027,Presupuesto!$B$11:$C$565,2,0)</f>
        <v>#N/A</v>
      </c>
      <c r="J1027" s="98" t="str">
        <f t="shared" si="70"/>
        <v>Estudiantes y Graduados</v>
      </c>
      <c r="K1027" s="98" t="s">
        <v>411</v>
      </c>
    </row>
    <row r="1028" spans="3:11" s="464" customFormat="1" x14ac:dyDescent="0.25">
      <c r="C1028" s="141"/>
      <c r="D1028" s="158"/>
      <c r="E1028" s="123"/>
      <c r="F1028" s="97">
        <f t="shared" si="69"/>
        <v>0</v>
      </c>
      <c r="G1028" s="164" t="s">
        <v>128</v>
      </c>
      <c r="H1028" s="142"/>
      <c r="I1028" s="130" t="e">
        <f>VLOOKUP(H1028,Presupuesto!$B$11:$C$565,2,0)</f>
        <v>#N/A</v>
      </c>
      <c r="J1028" s="98" t="str">
        <f t="shared" si="70"/>
        <v>Estudiantes y Graduados</v>
      </c>
      <c r="K1028" s="98" t="s">
        <v>411</v>
      </c>
    </row>
    <row r="1029" spans="3:11" s="464" customFormat="1" x14ac:dyDescent="0.25">
      <c r="C1029" s="141"/>
      <c r="D1029" s="158"/>
      <c r="E1029" s="123"/>
      <c r="F1029" s="97">
        <f t="shared" si="69"/>
        <v>0</v>
      </c>
      <c r="G1029" s="164" t="s">
        <v>128</v>
      </c>
      <c r="H1029" s="142"/>
      <c r="I1029" s="130" t="e">
        <f>VLOOKUP(H1029,Presupuesto!$B$11:$C$565,2,0)</f>
        <v>#N/A</v>
      </c>
      <c r="J1029" s="98" t="str">
        <f t="shared" si="70"/>
        <v>Estudiantes y Graduados</v>
      </c>
      <c r="K1029" s="98" t="s">
        <v>411</v>
      </c>
    </row>
    <row r="1030" spans="3:11" s="464" customFormat="1" x14ac:dyDescent="0.25">
      <c r="C1030" s="141"/>
      <c r="D1030" s="158"/>
      <c r="E1030" s="123"/>
      <c r="F1030" s="97">
        <f t="shared" si="69"/>
        <v>0</v>
      </c>
      <c r="G1030" s="164" t="s">
        <v>128</v>
      </c>
      <c r="H1030" s="142"/>
      <c r="I1030" s="130" t="e">
        <f>VLOOKUP(H1030,Presupuesto!$B$11:$C$565,2,0)</f>
        <v>#N/A</v>
      </c>
      <c r="J1030" s="98" t="str">
        <f t="shared" si="70"/>
        <v>Estudiantes y Graduados</v>
      </c>
      <c r="K1030" s="98" t="s">
        <v>411</v>
      </c>
    </row>
    <row r="1031" spans="3:11" s="464" customFormat="1" x14ac:dyDescent="0.25">
      <c r="C1031" s="141"/>
      <c r="D1031" s="158"/>
      <c r="E1031" s="123"/>
      <c r="F1031" s="97">
        <f t="shared" si="69"/>
        <v>0</v>
      </c>
      <c r="G1031" s="164" t="s">
        <v>128</v>
      </c>
      <c r="H1031" s="142"/>
      <c r="I1031" s="130" t="e">
        <f>VLOOKUP(H1031,Presupuesto!$B$11:$C$565,2,0)</f>
        <v>#N/A</v>
      </c>
      <c r="J1031" s="98" t="str">
        <f t="shared" si="70"/>
        <v>Estudiantes y Graduados</v>
      </c>
      <c r="K1031" s="98" t="s">
        <v>411</v>
      </c>
    </row>
    <row r="1032" spans="3:11" s="464" customFormat="1" x14ac:dyDescent="0.25">
      <c r="C1032" s="143"/>
      <c r="D1032" s="151"/>
      <c r="E1032" s="118"/>
      <c r="F1032" s="97">
        <f t="shared" si="69"/>
        <v>0</v>
      </c>
      <c r="G1032" s="164" t="s">
        <v>128</v>
      </c>
      <c r="H1032" s="144"/>
      <c r="I1032" s="130" t="e">
        <f>VLOOKUP(H1032,Presupuesto!$B$11:$C$565,2,0)</f>
        <v>#N/A</v>
      </c>
      <c r="J1032" s="98" t="str">
        <f t="shared" si="70"/>
        <v>Estudiantes y Graduados</v>
      </c>
      <c r="K1032" s="98" t="s">
        <v>411</v>
      </c>
    </row>
    <row r="1033" spans="3:11" s="464" customFormat="1" x14ac:dyDescent="0.25">
      <c r="C1033" s="145"/>
      <c r="D1033" s="151"/>
      <c r="E1033" s="118"/>
      <c r="F1033" s="97">
        <f t="shared" si="69"/>
        <v>0</v>
      </c>
      <c r="G1033" s="164" t="s">
        <v>128</v>
      </c>
      <c r="H1033" s="146"/>
      <c r="I1033" s="130" t="e">
        <f>VLOOKUP(H1033,Presupuesto!$B$11:$C$565,2,0)</f>
        <v>#N/A</v>
      </c>
      <c r="J1033" s="98" t="str">
        <f t="shared" si="70"/>
        <v>Estudiantes y Graduados</v>
      </c>
      <c r="K1033" s="98" t="s">
        <v>402</v>
      </c>
    </row>
    <row r="1034" spans="3:11" s="464" customFormat="1" x14ac:dyDescent="0.25">
      <c r="C1034" s="145"/>
      <c r="D1034" s="151"/>
      <c r="E1034" s="118"/>
      <c r="F1034" s="97">
        <f t="shared" si="69"/>
        <v>0</v>
      </c>
      <c r="G1034" s="164" t="s">
        <v>128</v>
      </c>
      <c r="H1034" s="146"/>
      <c r="I1034" s="130" t="e">
        <f>VLOOKUP(H1034,Presupuesto!$B$11:$C$565,2,0)</f>
        <v>#N/A</v>
      </c>
      <c r="J1034" s="98" t="str">
        <f t="shared" si="70"/>
        <v>Estudiantes y Graduados</v>
      </c>
      <c r="K1034" s="98" t="s">
        <v>411</v>
      </c>
    </row>
    <row r="1035" spans="3:11" s="464" customFormat="1" x14ac:dyDescent="0.25">
      <c r="C1035" s="145"/>
      <c r="D1035" s="151"/>
      <c r="E1035" s="118"/>
      <c r="F1035" s="97">
        <f t="shared" si="69"/>
        <v>0</v>
      </c>
      <c r="G1035" s="164" t="s">
        <v>128</v>
      </c>
      <c r="H1035" s="146"/>
      <c r="I1035" s="130" t="e">
        <f>VLOOKUP(H1035,Presupuesto!$B$11:$C$565,2,0)</f>
        <v>#N/A</v>
      </c>
      <c r="J1035" s="98" t="str">
        <f t="shared" si="70"/>
        <v>Estudiantes y Graduados</v>
      </c>
      <c r="K1035" s="98" t="s">
        <v>411</v>
      </c>
    </row>
    <row r="1036" spans="3:11" s="464" customFormat="1" x14ac:dyDescent="0.25">
      <c r="C1036" s="145"/>
      <c r="D1036" s="151"/>
      <c r="E1036" s="118"/>
      <c r="F1036" s="97">
        <f t="shared" si="69"/>
        <v>0</v>
      </c>
      <c r="G1036" s="164" t="s">
        <v>128</v>
      </c>
      <c r="H1036" s="146"/>
      <c r="I1036" s="130" t="e">
        <f>VLOOKUP(H1036,Presupuesto!$B$11:$C$565,2,0)</f>
        <v>#N/A</v>
      </c>
      <c r="J1036" s="98" t="str">
        <f t="shared" si="70"/>
        <v>Estudiantes y Graduados</v>
      </c>
      <c r="K1036" s="98" t="s">
        <v>411</v>
      </c>
    </row>
    <row r="1037" spans="3:11" s="464" customFormat="1" ht="15.75" thickBot="1" x14ac:dyDescent="0.3">
      <c r="C1037" s="147"/>
      <c r="D1037" s="159"/>
      <c r="E1037" s="103"/>
      <c r="F1037" s="105">
        <f t="shared" si="69"/>
        <v>0</v>
      </c>
      <c r="G1037" s="589" t="s">
        <v>128</v>
      </c>
      <c r="H1037" s="148"/>
      <c r="I1037" s="132" t="e">
        <f>VLOOKUP(H1037,Presupuesto!$B$11:$C$565,2,0)</f>
        <v>#N/A</v>
      </c>
      <c r="J1037" s="106" t="str">
        <f t="shared" si="70"/>
        <v>Estudiantes y Graduados</v>
      </c>
      <c r="K1037" s="124" t="s">
        <v>393</v>
      </c>
    </row>
    <row r="1039" spans="3:11" s="464" customFormat="1" ht="15.75" thickBot="1" x14ac:dyDescent="0.3">
      <c r="C1039" s="70"/>
      <c r="D1039" s="31"/>
      <c r="E1039" s="93"/>
      <c r="F1039" s="93"/>
      <c r="G1039" s="93"/>
      <c r="H1039" s="76"/>
      <c r="I1039" s="76"/>
      <c r="J1039" s="76"/>
      <c r="K1039" s="112"/>
    </row>
    <row r="1040" spans="3:11" s="464" customFormat="1" ht="15.75" thickBot="1" x14ac:dyDescent="0.3">
      <c r="C1040" s="157" t="s">
        <v>53</v>
      </c>
      <c r="D1040" s="372">
        <f>SUM(F1047:F1054)</f>
        <v>58200</v>
      </c>
      <c r="F1040" s="70"/>
      <c r="G1040" s="79"/>
      <c r="H1040" s="70"/>
      <c r="I1040" s="70"/>
    </row>
    <row r="1041" spans="3:11" s="464" customFormat="1" x14ac:dyDescent="0.25">
      <c r="C1041" s="70"/>
      <c r="D1041" s="31"/>
      <c r="E1041" s="93"/>
      <c r="F1041" s="93"/>
      <c r="G1041" s="93"/>
      <c r="H1041" s="76"/>
      <c r="I1041" s="76"/>
      <c r="J1041" s="76"/>
      <c r="K1041" s="112"/>
    </row>
    <row r="1042" spans="3:11" s="464" customFormat="1" x14ac:dyDescent="0.25">
      <c r="C1042" s="70"/>
      <c r="D1042" s="31"/>
      <c r="E1042" s="93"/>
      <c r="F1042" s="93"/>
      <c r="G1042" s="93"/>
      <c r="H1042" s="76"/>
      <c r="I1042" s="76"/>
      <c r="J1042" s="76"/>
      <c r="K1042" s="112"/>
    </row>
    <row r="1043" spans="3:11" s="464" customFormat="1" ht="15.75" x14ac:dyDescent="0.25">
      <c r="C1043" s="202" t="s">
        <v>391</v>
      </c>
      <c r="D1043" s="368" t="s">
        <v>2367</v>
      </c>
      <c r="E1043" s="93"/>
      <c r="F1043" s="93"/>
      <c r="G1043" s="93"/>
      <c r="H1043" s="76"/>
      <c r="I1043" s="76"/>
      <c r="J1043" s="76"/>
      <c r="K1043" s="112"/>
    </row>
    <row r="1044" spans="3:11" s="464" customFormat="1" ht="18.75" x14ac:dyDescent="0.25">
      <c r="C1044" s="210" t="str">
        <f>IFERROR(VLOOKUP(D1043,'1. Desarrollo e Innov. Curricu.'!$F:$G,2,FALSE),IFERROR(VLOOKUP(D1043,'2. Investigación Científica'!$F:$G,2,FALSE),IFERROR(VLOOKUP(D1043,'3. Vinculación Univ. Sociedad'!$F:$G,2,FALSE),IFERROR(VLOOKUP(D1043,'4. Docencia y Profesorado Univ.'!$F:$G,2,FALSE),IFERROR(VLOOKUP(D1043,'5. Estudiantes y Graduados'!$F:$G,2,FALSE),IFERROR(VLOOKUP(D1043,'11. Gestion Administrativa'!$F:$G,2,FALSE),IFERROR(VLOOKUP(D1043,'13. Gestión Académica'!$F:$G,2,FALSE),IFERROR(VLOOKUP(D1043,'9. Asegura. de la Calid. y M'!$F:$G,2,FALSE),IFERROR(VLOOKUP(D1043,'6. Gestión del Conocimiento'!$F:$G,2,FALSE),IFERROR(VLOOKUP(D1043,'15. Gobernabilidad y Proceso...'!$F:$G,2,FALSE),IFERROR(VLOOKUP(D1043,'12. Gestión del Talento Humano'!$F:$G,2,FALSE),IFERROR(VLOOKUP(D1043,'14. Internacional... de la E.S.'!$F:$G,2,FALSE),IFERROR(VLOOKUP(D1043,'10. Posgrado'!$F:$G,2,FALSE),IFERROR(VLOOKUP(D1043,'17. Gestión TIC'!$F:$G,2,FALSE),IFERROR(VLOOKUP(D1043,'16. Desa. del Sistema Educ.Sup.'!$F:$G,2,FALSE),IFERROR(VLOOKUP(D1043,'8. Cultura de Inno. Insti...'!$F:$G,2,FALSE),VLOOKUP(D1043,'7. Lo Esencial de la Reforma U.'!$F:$G,2,0)))))))))))))))))</f>
        <v>1.Elaboracion y remision de oficios gestinando equipo tecnológico para los programas que la VOAE desarrolla en cada CR       2.Elaboracion de solicitudes de equipo básico de oficina al inicio de cada periodo academico para la VOAE en  los CR .  3.Envío del equipo aprobado a cada CR</v>
      </c>
      <c r="D1044" s="31"/>
      <c r="E1044" s="93"/>
      <c r="F1044" s="93"/>
      <c r="G1044" s="93"/>
      <c r="H1044" s="76"/>
      <c r="I1044" s="76"/>
      <c r="J1044" s="76"/>
      <c r="K1044" s="112"/>
    </row>
    <row r="1045" spans="3:11" s="464" customFormat="1" ht="15.75" thickBot="1" x14ac:dyDescent="0.3">
      <c r="F1045" s="93"/>
      <c r="G1045" s="76"/>
      <c r="H1045" s="76"/>
      <c r="I1045" s="76"/>
    </row>
    <row r="1046" spans="3:11" s="464" customFormat="1" ht="30.75" thickBot="1" x14ac:dyDescent="0.3">
      <c r="C1046" s="129" t="s">
        <v>44</v>
      </c>
      <c r="D1046" s="129" t="s">
        <v>55</v>
      </c>
      <c r="E1046" s="170" t="s">
        <v>57</v>
      </c>
      <c r="F1046" s="135" t="s">
        <v>27</v>
      </c>
      <c r="G1046" s="133" t="s">
        <v>130</v>
      </c>
      <c r="H1046" s="136" t="s">
        <v>46</v>
      </c>
      <c r="I1046" s="133" t="s">
        <v>131</v>
      </c>
      <c r="J1046" s="133" t="s">
        <v>409</v>
      </c>
      <c r="K1046" s="133" t="s">
        <v>410</v>
      </c>
    </row>
    <row r="1047" spans="3:11" s="464" customFormat="1" x14ac:dyDescent="0.25">
      <c r="C1047" s="607" t="s">
        <v>419</v>
      </c>
      <c r="D1047" s="608">
        <v>3</v>
      </c>
      <c r="E1047" s="605">
        <f>HLOOKUP(C1047,$AH$2:$BU$3,2,0)</f>
        <v>2500</v>
      </c>
      <c r="F1047" s="609">
        <f t="shared" ref="F1047:F1054" si="71">D1047*E1047</f>
        <v>7500</v>
      </c>
      <c r="G1047" s="590" t="s">
        <v>128</v>
      </c>
      <c r="H1047" s="610" t="s">
        <v>760</v>
      </c>
      <c r="I1047" s="609" t="str">
        <f>VLOOKUP(H1047,Presupuesto!$B$11:$C$565,2,0)</f>
        <v>VIATICOS NACIONALES</v>
      </c>
      <c r="J1047" s="331" t="s">
        <v>1359</v>
      </c>
      <c r="K1047" s="116" t="s">
        <v>393</v>
      </c>
    </row>
    <row r="1048" spans="3:11" s="464" customFormat="1" x14ac:dyDescent="0.25">
      <c r="C1048" s="220" t="s">
        <v>427</v>
      </c>
      <c r="D1048" s="221">
        <v>12</v>
      </c>
      <c r="E1048" s="606">
        <f t="shared" ref="E1048:E1053" si="72">HLOOKUP(C1048,$AH$2:$BU$3,2,0)</f>
        <v>2000</v>
      </c>
      <c r="F1048" s="130">
        <f t="shared" si="71"/>
        <v>24000</v>
      </c>
      <c r="G1048" s="164" t="s">
        <v>128</v>
      </c>
      <c r="H1048" s="142" t="s">
        <v>760</v>
      </c>
      <c r="I1048" s="130" t="str">
        <f>VLOOKUP(H1048,Presupuesto!$B$11:$C$565,2,0)</f>
        <v>VIATICOS NACIONALES</v>
      </c>
      <c r="J1048" s="98" t="str">
        <f>$J$724</f>
        <v>Estudiantes y Graduados</v>
      </c>
      <c r="K1048" s="98" t="s">
        <v>411</v>
      </c>
    </row>
    <row r="1049" spans="3:11" s="464" customFormat="1" x14ac:dyDescent="0.25">
      <c r="C1049" s="220" t="s">
        <v>431</v>
      </c>
      <c r="D1049" s="221">
        <v>3</v>
      </c>
      <c r="E1049" s="606">
        <f t="shared" si="72"/>
        <v>1750</v>
      </c>
      <c r="F1049" s="130">
        <f t="shared" si="71"/>
        <v>5250</v>
      </c>
      <c r="G1049" s="164" t="s">
        <v>128</v>
      </c>
      <c r="H1049" s="142" t="s">
        <v>760</v>
      </c>
      <c r="I1049" s="130" t="str">
        <f>VLOOKUP(H1049,Presupuesto!$B$11:$C$565,2,0)</f>
        <v>VIATICOS NACIONALES</v>
      </c>
      <c r="J1049" s="98" t="str">
        <f t="shared" ref="J1049:J1054" si="73">$J$724</f>
        <v>Estudiantes y Graduados</v>
      </c>
      <c r="K1049" s="98" t="s">
        <v>411</v>
      </c>
    </row>
    <row r="1050" spans="3:11" s="464" customFormat="1" x14ac:dyDescent="0.25">
      <c r="C1050" s="220" t="s">
        <v>421</v>
      </c>
      <c r="D1050" s="221">
        <v>3</v>
      </c>
      <c r="E1050" s="606">
        <f t="shared" si="72"/>
        <v>1650</v>
      </c>
      <c r="F1050" s="130">
        <f t="shared" si="71"/>
        <v>4950</v>
      </c>
      <c r="G1050" s="164" t="s">
        <v>128</v>
      </c>
      <c r="H1050" s="142" t="s">
        <v>760</v>
      </c>
      <c r="I1050" s="130" t="str">
        <f>VLOOKUP(H1050,Presupuesto!$B$11:$C$565,2,0)</f>
        <v>VIATICOS NACIONALES</v>
      </c>
      <c r="J1050" s="98" t="str">
        <f t="shared" si="73"/>
        <v>Estudiantes y Graduados</v>
      </c>
      <c r="K1050" s="98" t="s">
        <v>411</v>
      </c>
    </row>
    <row r="1051" spans="3:11" s="464" customFormat="1" x14ac:dyDescent="0.25">
      <c r="C1051" s="220" t="s">
        <v>429</v>
      </c>
      <c r="D1051" s="221">
        <v>12</v>
      </c>
      <c r="E1051" s="606">
        <f t="shared" si="72"/>
        <v>1150</v>
      </c>
      <c r="F1051" s="130">
        <f t="shared" si="71"/>
        <v>13800</v>
      </c>
      <c r="G1051" s="164" t="s">
        <v>128</v>
      </c>
      <c r="H1051" s="142" t="s">
        <v>760</v>
      </c>
      <c r="I1051" s="130" t="str">
        <f>VLOOKUP(H1051,Presupuesto!$B$11:$C$565,2,0)</f>
        <v>VIATICOS NACIONALES</v>
      </c>
      <c r="J1051" s="98" t="str">
        <f t="shared" si="73"/>
        <v>Estudiantes y Graduados</v>
      </c>
      <c r="K1051" s="98" t="s">
        <v>411</v>
      </c>
    </row>
    <row r="1052" spans="3:11" s="464" customFormat="1" x14ac:dyDescent="0.25">
      <c r="C1052" s="220" t="s">
        <v>433</v>
      </c>
      <c r="D1052" s="221">
        <v>3</v>
      </c>
      <c r="E1052" s="606">
        <f t="shared" si="72"/>
        <v>900</v>
      </c>
      <c r="F1052" s="130">
        <f t="shared" si="71"/>
        <v>2700</v>
      </c>
      <c r="G1052" s="164" t="s">
        <v>128</v>
      </c>
      <c r="H1052" s="142" t="s">
        <v>760</v>
      </c>
      <c r="I1052" s="130" t="str">
        <f>VLOOKUP(H1052,Presupuesto!$B$11:$C$565,2,0)</f>
        <v>VIATICOS NACIONALES</v>
      </c>
      <c r="J1052" s="98" t="str">
        <f t="shared" si="73"/>
        <v>Estudiantes y Graduados</v>
      </c>
      <c r="K1052" s="98" t="s">
        <v>411</v>
      </c>
    </row>
    <row r="1053" spans="3:11" s="464" customFormat="1" x14ac:dyDescent="0.25">
      <c r="C1053" s="220" t="s">
        <v>438</v>
      </c>
      <c r="D1053" s="221"/>
      <c r="E1053" s="606">
        <f t="shared" si="72"/>
        <v>620</v>
      </c>
      <c r="F1053" s="130">
        <f t="shared" si="71"/>
        <v>0</v>
      </c>
      <c r="G1053" s="164" t="s">
        <v>128</v>
      </c>
      <c r="H1053" s="142"/>
      <c r="I1053" s="130" t="e">
        <f>VLOOKUP(H1053,Presupuesto!$B$11:$C$565,2,0)</f>
        <v>#N/A</v>
      </c>
      <c r="J1053" s="98" t="str">
        <f t="shared" si="73"/>
        <v>Estudiantes y Graduados</v>
      </c>
      <c r="K1053" s="98" t="s">
        <v>411</v>
      </c>
    </row>
    <row r="1054" spans="3:11" s="464" customFormat="1" ht="15.75" thickBot="1" x14ac:dyDescent="0.3">
      <c r="C1054" s="611"/>
      <c r="D1054" s="612"/>
      <c r="E1054" s="613"/>
      <c r="F1054" s="614">
        <f t="shared" si="71"/>
        <v>0</v>
      </c>
      <c r="G1054" s="589" t="s">
        <v>128</v>
      </c>
      <c r="H1054" s="615"/>
      <c r="I1054" s="614" t="e">
        <f>VLOOKUP(H1054,Presupuesto!$B$11:$C$565,2,0)</f>
        <v>#N/A</v>
      </c>
      <c r="J1054" s="335" t="str">
        <f t="shared" si="73"/>
        <v>Estudiantes y Graduados</v>
      </c>
      <c r="K1054" s="335" t="s">
        <v>411</v>
      </c>
    </row>
    <row r="1055" spans="3:11" s="464" customFormat="1" x14ac:dyDescent="0.25">
      <c r="G1055" s="451"/>
    </row>
    <row r="1056" spans="3:11" s="464" customFormat="1" x14ac:dyDescent="0.25">
      <c r="G1056" s="451"/>
    </row>
    <row r="1057" spans="3:11" s="464" customFormat="1" ht="15.75" thickBot="1" x14ac:dyDescent="0.3">
      <c r="C1057" s="70"/>
      <c r="D1057" s="31"/>
      <c r="E1057" s="93"/>
      <c r="F1057" s="93"/>
      <c r="G1057" s="93"/>
      <c r="H1057" s="76"/>
      <c r="I1057" s="76"/>
      <c r="J1057" s="76"/>
      <c r="K1057" s="112"/>
    </row>
    <row r="1058" spans="3:11" s="464" customFormat="1" ht="15.75" thickBot="1" x14ac:dyDescent="0.3">
      <c r="C1058" s="157" t="s">
        <v>53</v>
      </c>
      <c r="D1058" s="372">
        <f>SUM(F1065:F1072)</f>
        <v>67650</v>
      </c>
      <c r="F1058" s="70"/>
      <c r="G1058" s="79"/>
      <c r="H1058" s="70"/>
      <c r="I1058" s="70"/>
    </row>
    <row r="1059" spans="3:11" s="464" customFormat="1" x14ac:dyDescent="0.25">
      <c r="C1059" s="70"/>
      <c r="D1059" s="31"/>
      <c r="E1059" s="93"/>
      <c r="F1059" s="93"/>
      <c r="G1059" s="93"/>
      <c r="H1059" s="76"/>
      <c r="I1059" s="76"/>
      <c r="J1059" s="76"/>
      <c r="K1059" s="112"/>
    </row>
    <row r="1060" spans="3:11" s="464" customFormat="1" x14ac:dyDescent="0.25">
      <c r="C1060" s="70"/>
      <c r="D1060" s="31"/>
      <c r="E1060" s="93"/>
      <c r="F1060" s="93"/>
      <c r="G1060" s="93"/>
      <c r="H1060" s="76"/>
      <c r="I1060" s="76"/>
      <c r="J1060" s="76"/>
      <c r="K1060" s="112"/>
    </row>
    <row r="1061" spans="3:11" s="464" customFormat="1" ht="15.75" x14ac:dyDescent="0.25">
      <c r="C1061" s="202" t="s">
        <v>391</v>
      </c>
      <c r="D1061" s="368" t="s">
        <v>2368</v>
      </c>
      <c r="E1061" s="93"/>
      <c r="F1061" s="93"/>
      <c r="G1061" s="93"/>
      <c r="H1061" s="76"/>
      <c r="I1061" s="76"/>
      <c r="J1061" s="76"/>
      <c r="K1061" s="112"/>
    </row>
    <row r="1062" spans="3:11" s="464" customFormat="1" ht="18.75" x14ac:dyDescent="0.25">
      <c r="C1062" s="210" t="str">
        <f>IFERROR(VLOOKUP(D1061,'1. Desarrollo e Innov. Curricu.'!$F:$G,2,FALSE),IFERROR(VLOOKUP(D1061,'2. Investigación Científica'!$F:$G,2,FALSE),IFERROR(VLOOKUP(D1061,'3. Vinculación Univ. Sociedad'!$F:$G,2,FALSE),IFERROR(VLOOKUP(D1061,'4. Docencia y Profesorado Univ.'!$F:$G,2,FALSE),IFERROR(VLOOKUP(D1061,'5. Estudiantes y Graduados'!$F:$G,2,FALSE),IFERROR(VLOOKUP(D1061,'11. Gestion Administrativa'!$F:$G,2,FALSE),IFERROR(VLOOKUP(D1061,'13. Gestión Académica'!$F:$G,2,FALSE),IFERROR(VLOOKUP(D1061,'9. Asegura. de la Calid. y M'!$F:$G,2,FALSE),IFERROR(VLOOKUP(D1061,'6. Gestión del Conocimiento'!$F:$G,2,FALSE),IFERROR(VLOOKUP(D1061,'15. Gobernabilidad y Proceso...'!$F:$G,2,FALSE),IFERROR(VLOOKUP(D1061,'12. Gestión del Talento Humano'!$F:$G,2,FALSE),IFERROR(VLOOKUP(D1061,'14. Internacional... de la E.S.'!$F:$G,2,FALSE),IFERROR(VLOOKUP(D1061,'10. Posgrado'!$F:$G,2,FALSE),IFERROR(VLOOKUP(D1061,'17. Gestión TIC'!$F:$G,2,FALSE),IFERROR(VLOOKUP(D1061,'16. Desa. del Sistema Educ.Sup.'!$F:$G,2,FALSE),IFERROR(VLOOKUP(D1061,'8. Cultura de Inno. Insti...'!$F:$G,2,FALSE),VLOOKUP(D1061,'7. Lo Esencial de la Reforma U.'!$F:$G,2,0)))))))))))))))))</f>
        <v xml:space="preserve">1. Elaboracion de la agenda a desarrollar en cada centro regional. 2.Gestión de transporte.    3. Gestión de viaticos. </v>
      </c>
      <c r="D1062" s="31"/>
      <c r="E1062" s="93"/>
      <c r="F1062" s="93"/>
      <c r="G1062" s="93"/>
      <c r="H1062" s="76"/>
      <c r="I1062" s="76"/>
      <c r="J1062" s="76"/>
      <c r="K1062" s="112"/>
    </row>
    <row r="1063" spans="3:11" s="464" customFormat="1" ht="15.75" thickBot="1" x14ac:dyDescent="0.3">
      <c r="F1063" s="93"/>
      <c r="G1063" s="76"/>
      <c r="H1063" s="76"/>
      <c r="I1063" s="76"/>
    </row>
    <row r="1064" spans="3:11" s="464" customFormat="1" ht="30.75" thickBot="1" x14ac:dyDescent="0.3">
      <c r="C1064" s="129" t="s">
        <v>44</v>
      </c>
      <c r="D1064" s="129" t="s">
        <v>55</v>
      </c>
      <c r="E1064" s="170" t="s">
        <v>57</v>
      </c>
      <c r="F1064" s="135" t="s">
        <v>27</v>
      </c>
      <c r="G1064" s="133" t="s">
        <v>130</v>
      </c>
      <c r="H1064" s="136" t="s">
        <v>46</v>
      </c>
      <c r="I1064" s="133" t="s">
        <v>131</v>
      </c>
      <c r="J1064" s="133" t="s">
        <v>409</v>
      </c>
      <c r="K1064" s="133" t="s">
        <v>410</v>
      </c>
    </row>
    <row r="1065" spans="3:11" s="464" customFormat="1" x14ac:dyDescent="0.25">
      <c r="C1065" s="220" t="s">
        <v>419</v>
      </c>
      <c r="D1065" s="221">
        <v>3</v>
      </c>
      <c r="E1065" s="605">
        <f>HLOOKUP(C1065,$AH$2:$BU$3,2,0)</f>
        <v>2500</v>
      </c>
      <c r="F1065" s="609">
        <f t="shared" ref="F1065:F1072" si="74">D1065*E1065</f>
        <v>7500</v>
      </c>
      <c r="G1065" s="590" t="s">
        <v>128</v>
      </c>
      <c r="H1065" s="610" t="s">
        <v>760</v>
      </c>
      <c r="I1065" s="609" t="str">
        <f>VLOOKUP(H1065,Presupuesto!$B$11:$C$565,2,0)</f>
        <v>VIATICOS NACIONALES</v>
      </c>
      <c r="J1065" s="331" t="s">
        <v>1359</v>
      </c>
      <c r="K1065" s="116" t="s">
        <v>393</v>
      </c>
    </row>
    <row r="1066" spans="3:11" s="464" customFormat="1" x14ac:dyDescent="0.25">
      <c r="C1066" s="220" t="s">
        <v>427</v>
      </c>
      <c r="D1066" s="221">
        <v>15</v>
      </c>
      <c r="E1066" s="606">
        <f t="shared" ref="E1066:E1071" si="75">HLOOKUP(C1066,$AH$2:$BU$3,2,0)</f>
        <v>2000</v>
      </c>
      <c r="F1066" s="130">
        <f t="shared" si="74"/>
        <v>30000</v>
      </c>
      <c r="G1066" s="164" t="s">
        <v>128</v>
      </c>
      <c r="H1066" s="142" t="s">
        <v>760</v>
      </c>
      <c r="I1066" s="130" t="str">
        <f>VLOOKUP(H1066,Presupuesto!$B$11:$C$565,2,0)</f>
        <v>VIATICOS NACIONALES</v>
      </c>
      <c r="J1066" s="98" t="str">
        <f>$J$724</f>
        <v>Estudiantes y Graduados</v>
      </c>
      <c r="K1066" s="98" t="s">
        <v>411</v>
      </c>
    </row>
    <row r="1067" spans="3:11" s="464" customFormat="1" x14ac:dyDescent="0.25">
      <c r="C1067" s="220" t="s">
        <v>431</v>
      </c>
      <c r="D1067" s="221">
        <v>3</v>
      </c>
      <c r="E1067" s="606">
        <f t="shared" si="75"/>
        <v>1750</v>
      </c>
      <c r="F1067" s="130">
        <f t="shared" si="74"/>
        <v>5250</v>
      </c>
      <c r="G1067" s="164" t="s">
        <v>128</v>
      </c>
      <c r="H1067" s="142" t="s">
        <v>760</v>
      </c>
      <c r="I1067" s="130" t="str">
        <f>VLOOKUP(H1067,Presupuesto!$B$11:$C$565,2,0)</f>
        <v>VIATICOS NACIONALES</v>
      </c>
      <c r="J1067" s="98" t="str">
        <f t="shared" ref="J1067:J1072" si="76">$J$724</f>
        <v>Estudiantes y Graduados</v>
      </c>
      <c r="K1067" s="98" t="s">
        <v>411</v>
      </c>
    </row>
    <row r="1068" spans="3:11" s="464" customFormat="1" x14ac:dyDescent="0.25">
      <c r="C1068" s="220" t="s">
        <v>421</v>
      </c>
      <c r="D1068" s="221">
        <v>3</v>
      </c>
      <c r="E1068" s="606">
        <f t="shared" si="75"/>
        <v>1650</v>
      </c>
      <c r="F1068" s="130">
        <f t="shared" si="74"/>
        <v>4950</v>
      </c>
      <c r="G1068" s="164" t="s">
        <v>128</v>
      </c>
      <c r="H1068" s="142" t="s">
        <v>760</v>
      </c>
      <c r="I1068" s="130" t="str">
        <f>VLOOKUP(H1068,Presupuesto!$B$11:$C$565,2,0)</f>
        <v>VIATICOS NACIONALES</v>
      </c>
      <c r="J1068" s="98" t="str">
        <f t="shared" si="76"/>
        <v>Estudiantes y Graduados</v>
      </c>
      <c r="K1068" s="98" t="s">
        <v>411</v>
      </c>
    </row>
    <row r="1069" spans="3:11" s="464" customFormat="1" x14ac:dyDescent="0.25">
      <c r="C1069" s="220" t="s">
        <v>429</v>
      </c>
      <c r="D1069" s="221">
        <v>15</v>
      </c>
      <c r="E1069" s="606">
        <f t="shared" si="75"/>
        <v>1150</v>
      </c>
      <c r="F1069" s="130">
        <f t="shared" si="74"/>
        <v>17250</v>
      </c>
      <c r="G1069" s="164" t="s">
        <v>128</v>
      </c>
      <c r="H1069" s="142" t="s">
        <v>760</v>
      </c>
      <c r="I1069" s="130" t="str">
        <f>VLOOKUP(H1069,Presupuesto!$B$11:$C$565,2,0)</f>
        <v>VIATICOS NACIONALES</v>
      </c>
      <c r="J1069" s="98" t="str">
        <f t="shared" si="76"/>
        <v>Estudiantes y Graduados</v>
      </c>
      <c r="K1069" s="98" t="s">
        <v>411</v>
      </c>
    </row>
    <row r="1070" spans="3:11" s="464" customFormat="1" x14ac:dyDescent="0.25">
      <c r="C1070" s="220" t="s">
        <v>433</v>
      </c>
      <c r="D1070" s="221">
        <v>3</v>
      </c>
      <c r="E1070" s="606">
        <f t="shared" si="75"/>
        <v>900</v>
      </c>
      <c r="F1070" s="130">
        <f t="shared" si="74"/>
        <v>2700</v>
      </c>
      <c r="G1070" s="164" t="s">
        <v>128</v>
      </c>
      <c r="H1070" s="142" t="s">
        <v>760</v>
      </c>
      <c r="I1070" s="130" t="str">
        <f>VLOOKUP(H1070,Presupuesto!$B$11:$C$565,2,0)</f>
        <v>VIATICOS NACIONALES</v>
      </c>
      <c r="J1070" s="98" t="str">
        <f t="shared" si="76"/>
        <v>Estudiantes y Graduados</v>
      </c>
      <c r="K1070" s="98" t="s">
        <v>411</v>
      </c>
    </row>
    <row r="1071" spans="3:11" s="464" customFormat="1" x14ac:dyDescent="0.25">
      <c r="C1071" s="220" t="s">
        <v>438</v>
      </c>
      <c r="D1071" s="221"/>
      <c r="E1071" s="606">
        <f t="shared" si="75"/>
        <v>620</v>
      </c>
      <c r="F1071" s="130">
        <f t="shared" si="74"/>
        <v>0</v>
      </c>
      <c r="G1071" s="164" t="s">
        <v>128</v>
      </c>
      <c r="H1071" s="142"/>
      <c r="I1071" s="130" t="e">
        <f>VLOOKUP(H1071,Presupuesto!$B$11:$C$565,2,0)</f>
        <v>#N/A</v>
      </c>
      <c r="J1071" s="98" t="str">
        <f t="shared" si="76"/>
        <v>Estudiantes y Graduados</v>
      </c>
      <c r="K1071" s="98" t="s">
        <v>411</v>
      </c>
    </row>
    <row r="1072" spans="3:11" s="464" customFormat="1" ht="15.75" thickBot="1" x14ac:dyDescent="0.3">
      <c r="C1072" s="611"/>
      <c r="D1072" s="612"/>
      <c r="E1072" s="613"/>
      <c r="F1072" s="614">
        <f t="shared" si="74"/>
        <v>0</v>
      </c>
      <c r="G1072" s="589" t="s">
        <v>128</v>
      </c>
      <c r="H1072" s="615"/>
      <c r="I1072" s="614" t="e">
        <f>VLOOKUP(H1072,Presupuesto!$B$11:$C$565,2,0)</f>
        <v>#N/A</v>
      </c>
      <c r="J1072" s="335" t="str">
        <f t="shared" si="76"/>
        <v>Estudiantes y Graduados</v>
      </c>
      <c r="K1072" s="335" t="s">
        <v>411</v>
      </c>
    </row>
    <row r="1073" spans="3:11" s="464" customFormat="1" x14ac:dyDescent="0.25">
      <c r="G1073" s="451"/>
    </row>
    <row r="1074" spans="3:11" s="464" customFormat="1" x14ac:dyDescent="0.25">
      <c r="C1074" s="70"/>
      <c r="D1074" s="31"/>
      <c r="E1074" s="93"/>
      <c r="F1074" s="93"/>
      <c r="G1074" s="93"/>
      <c r="H1074" s="76"/>
      <c r="I1074" s="76"/>
      <c r="J1074" s="76"/>
      <c r="K1074" s="112"/>
    </row>
    <row r="1075" spans="3:11" s="464" customFormat="1" ht="15.75" thickBot="1" x14ac:dyDescent="0.3">
      <c r="C1075" s="70"/>
      <c r="D1075" s="31"/>
      <c r="E1075" s="93"/>
      <c r="F1075" s="93"/>
      <c r="G1075" s="93"/>
      <c r="H1075" s="76"/>
      <c r="I1075" s="76"/>
      <c r="J1075" s="76"/>
      <c r="K1075" s="112"/>
    </row>
    <row r="1076" spans="3:11" s="464" customFormat="1" ht="15.75" thickBot="1" x14ac:dyDescent="0.3">
      <c r="C1076" s="157" t="s">
        <v>53</v>
      </c>
      <c r="D1076" s="372">
        <f>SUM(F1083:F1090)</f>
        <v>76650</v>
      </c>
      <c r="F1076" s="70"/>
      <c r="G1076" s="79"/>
      <c r="H1076" s="70"/>
      <c r="I1076" s="70"/>
    </row>
    <row r="1077" spans="3:11" s="464" customFormat="1" x14ac:dyDescent="0.25">
      <c r="C1077" s="70"/>
      <c r="D1077" s="31"/>
      <c r="E1077" s="93"/>
      <c r="F1077" s="93"/>
      <c r="G1077" s="93"/>
      <c r="H1077" s="76"/>
      <c r="I1077" s="76"/>
      <c r="J1077" s="76"/>
      <c r="K1077" s="112"/>
    </row>
    <row r="1078" spans="3:11" s="464" customFormat="1" x14ac:dyDescent="0.25">
      <c r="C1078" s="70"/>
      <c r="D1078" s="31"/>
      <c r="E1078" s="93"/>
      <c r="F1078" s="93"/>
      <c r="G1078" s="93"/>
      <c r="H1078" s="76"/>
      <c r="I1078" s="76"/>
      <c r="J1078" s="76"/>
      <c r="K1078" s="112"/>
    </row>
    <row r="1079" spans="3:11" s="464" customFormat="1" ht="15.75" x14ac:dyDescent="0.25">
      <c r="C1079" s="202" t="s">
        <v>391</v>
      </c>
      <c r="D1079" s="368" t="s">
        <v>2369</v>
      </c>
      <c r="E1079" s="93"/>
      <c r="F1079" s="93"/>
      <c r="G1079" s="93"/>
      <c r="H1079" s="76"/>
      <c r="I1079" s="76"/>
      <c r="J1079" s="76"/>
      <c r="K1079" s="112"/>
    </row>
    <row r="1080" spans="3:11" s="464" customFormat="1" ht="18.75" x14ac:dyDescent="0.25">
      <c r="C1080" s="210" t="str">
        <f>IFERROR(VLOOKUP(D1079,'1. Desarrollo e Innov. Curricu.'!$F:$G,2,FALSE),IFERROR(VLOOKUP(D1079,'2. Investigación Científica'!$F:$G,2,FALSE),IFERROR(VLOOKUP(D1079,'3. Vinculación Univ. Sociedad'!$F:$G,2,FALSE),IFERROR(VLOOKUP(D1079,'4. Docencia y Profesorado Univ.'!$F:$G,2,FALSE),IFERROR(VLOOKUP(D1079,'5. Estudiantes y Graduados'!$F:$G,2,FALSE),IFERROR(VLOOKUP(D1079,'11. Gestion Administrativa'!$F:$G,2,FALSE),IFERROR(VLOOKUP(D1079,'13. Gestión Académica'!$F:$G,2,FALSE),IFERROR(VLOOKUP(D1079,'9. Asegura. de la Calid. y M'!$F:$G,2,FALSE),IFERROR(VLOOKUP(D1079,'6. Gestión del Conocimiento'!$F:$G,2,FALSE),IFERROR(VLOOKUP(D1079,'15. Gobernabilidad y Proceso...'!$F:$G,2,FALSE),IFERROR(VLOOKUP(D1079,'12. Gestión del Talento Humano'!$F:$G,2,FALSE),IFERROR(VLOOKUP(D1079,'14. Internacional... de la E.S.'!$F:$G,2,FALSE),IFERROR(VLOOKUP(D1079,'10. Posgrado'!$F:$G,2,FALSE),IFERROR(VLOOKUP(D1079,'17. Gestión TIC'!$F:$G,2,FALSE),IFERROR(VLOOKUP(D1079,'16. Desa. del Sistema Educ.Sup.'!$F:$G,2,FALSE),IFERROR(VLOOKUP(D1079,'8. Cultura de Inno. Insti...'!$F:$G,2,FALSE),VLOOKUP(D1079,'7. Lo Esencial de la Reforma U.'!$F:$G,2,0)))))))))))))))))</f>
        <v xml:space="preserve">1.Calendarizacion de gira       2.Remision  de convocatorias                        3.Confirmacion de asistencia               </v>
      </c>
      <c r="D1080" s="31"/>
      <c r="E1080" s="93"/>
      <c r="F1080" s="93"/>
      <c r="G1080" s="93"/>
      <c r="H1080" s="76"/>
      <c r="I1080" s="76"/>
      <c r="J1080" s="76"/>
      <c r="K1080" s="112"/>
    </row>
    <row r="1081" spans="3:11" s="464" customFormat="1" ht="15.75" thickBot="1" x14ac:dyDescent="0.3">
      <c r="F1081" s="93"/>
      <c r="G1081" s="76"/>
      <c r="H1081" s="76"/>
      <c r="I1081" s="76"/>
    </row>
    <row r="1082" spans="3:11" s="464" customFormat="1" ht="30.75" thickBot="1" x14ac:dyDescent="0.3">
      <c r="C1082" s="129" t="s">
        <v>44</v>
      </c>
      <c r="D1082" s="129" t="s">
        <v>55</v>
      </c>
      <c r="E1082" s="170" t="s">
        <v>57</v>
      </c>
      <c r="F1082" s="135" t="s">
        <v>27</v>
      </c>
      <c r="G1082" s="133" t="s">
        <v>130</v>
      </c>
      <c r="H1082" s="136" t="s">
        <v>46</v>
      </c>
      <c r="I1082" s="133" t="s">
        <v>131</v>
      </c>
      <c r="J1082" s="133" t="s">
        <v>409</v>
      </c>
      <c r="K1082" s="133" t="s">
        <v>410</v>
      </c>
    </row>
    <row r="1083" spans="3:11" s="464" customFormat="1" x14ac:dyDescent="0.25">
      <c r="C1083" s="220" t="s">
        <v>419</v>
      </c>
      <c r="D1083" s="221">
        <v>12</v>
      </c>
      <c r="E1083" s="605">
        <f>HLOOKUP(C1083,$AH$2:$BU$3,2,0)</f>
        <v>2500</v>
      </c>
      <c r="F1083" s="609">
        <f t="shared" ref="F1083:F1090" si="77">D1083*E1083</f>
        <v>30000</v>
      </c>
      <c r="G1083" s="590" t="s">
        <v>128</v>
      </c>
      <c r="H1083" s="610" t="s">
        <v>760</v>
      </c>
      <c r="I1083" s="609" t="str">
        <f>VLOOKUP(H1083,Presupuesto!$B$11:$C$565,2,0)</f>
        <v>VIATICOS NACIONALES</v>
      </c>
      <c r="J1083" s="331" t="s">
        <v>1359</v>
      </c>
      <c r="K1083" s="116" t="s">
        <v>393</v>
      </c>
    </row>
    <row r="1084" spans="3:11" s="464" customFormat="1" x14ac:dyDescent="0.25">
      <c r="C1084" s="220" t="s">
        <v>427</v>
      </c>
      <c r="D1084" s="221">
        <v>6</v>
      </c>
      <c r="E1084" s="606">
        <f t="shared" ref="E1084:E1089" si="78">HLOOKUP(C1084,$AH$2:$BU$3,2,0)</f>
        <v>2000</v>
      </c>
      <c r="F1084" s="130">
        <f t="shared" si="77"/>
        <v>12000</v>
      </c>
      <c r="G1084" s="164" t="s">
        <v>128</v>
      </c>
      <c r="H1084" s="142" t="s">
        <v>760</v>
      </c>
      <c r="I1084" s="130" t="str">
        <f>VLOOKUP(H1084,Presupuesto!$B$11:$C$565,2,0)</f>
        <v>VIATICOS NACIONALES</v>
      </c>
      <c r="J1084" s="98" t="str">
        <f>$J$724</f>
        <v>Estudiantes y Graduados</v>
      </c>
      <c r="K1084" s="98" t="s">
        <v>411</v>
      </c>
    </row>
    <row r="1085" spans="3:11" s="464" customFormat="1" x14ac:dyDescent="0.25">
      <c r="C1085" s="220" t="s">
        <v>431</v>
      </c>
      <c r="D1085" s="221">
        <v>3</v>
      </c>
      <c r="E1085" s="606">
        <f t="shared" si="78"/>
        <v>1750</v>
      </c>
      <c r="F1085" s="130">
        <f t="shared" si="77"/>
        <v>5250</v>
      </c>
      <c r="G1085" s="164" t="s">
        <v>128</v>
      </c>
      <c r="H1085" s="142" t="s">
        <v>760</v>
      </c>
      <c r="I1085" s="130" t="str">
        <f>VLOOKUP(H1085,Presupuesto!$B$11:$C$565,2,0)</f>
        <v>VIATICOS NACIONALES</v>
      </c>
      <c r="J1085" s="98" t="str">
        <f t="shared" ref="J1085:J1090" si="79">$J$724</f>
        <v>Estudiantes y Graduados</v>
      </c>
      <c r="K1085" s="98" t="s">
        <v>411</v>
      </c>
    </row>
    <row r="1086" spans="3:11" s="464" customFormat="1" x14ac:dyDescent="0.25">
      <c r="C1086" s="220" t="s">
        <v>421</v>
      </c>
      <c r="D1086" s="221">
        <v>12</v>
      </c>
      <c r="E1086" s="606">
        <f t="shared" si="78"/>
        <v>1650</v>
      </c>
      <c r="F1086" s="130">
        <f t="shared" si="77"/>
        <v>19800</v>
      </c>
      <c r="G1086" s="164" t="s">
        <v>128</v>
      </c>
      <c r="H1086" s="142" t="s">
        <v>760</v>
      </c>
      <c r="I1086" s="130" t="str">
        <f>VLOOKUP(H1086,Presupuesto!$B$11:$C$565,2,0)</f>
        <v>VIATICOS NACIONALES</v>
      </c>
      <c r="J1086" s="98" t="str">
        <f t="shared" si="79"/>
        <v>Estudiantes y Graduados</v>
      </c>
      <c r="K1086" s="98" t="s">
        <v>411</v>
      </c>
    </row>
    <row r="1087" spans="3:11" s="464" customFormat="1" x14ac:dyDescent="0.25">
      <c r="C1087" s="220" t="s">
        <v>429</v>
      </c>
      <c r="D1087" s="221">
        <v>6</v>
      </c>
      <c r="E1087" s="606">
        <f t="shared" si="78"/>
        <v>1150</v>
      </c>
      <c r="F1087" s="130">
        <f t="shared" si="77"/>
        <v>6900</v>
      </c>
      <c r="G1087" s="164" t="s">
        <v>128</v>
      </c>
      <c r="H1087" s="142" t="s">
        <v>760</v>
      </c>
      <c r="I1087" s="130" t="str">
        <f>VLOOKUP(H1087,Presupuesto!$B$11:$C$565,2,0)</f>
        <v>VIATICOS NACIONALES</v>
      </c>
      <c r="J1087" s="98" t="str">
        <f t="shared" si="79"/>
        <v>Estudiantes y Graduados</v>
      </c>
      <c r="K1087" s="98" t="s">
        <v>411</v>
      </c>
    </row>
    <row r="1088" spans="3:11" s="464" customFormat="1" x14ac:dyDescent="0.25">
      <c r="C1088" s="220" t="s">
        <v>433</v>
      </c>
      <c r="D1088" s="221">
        <v>3</v>
      </c>
      <c r="E1088" s="606">
        <f t="shared" si="78"/>
        <v>900</v>
      </c>
      <c r="F1088" s="130">
        <f t="shared" si="77"/>
        <v>2700</v>
      </c>
      <c r="G1088" s="164" t="s">
        <v>128</v>
      </c>
      <c r="H1088" s="142" t="s">
        <v>760</v>
      </c>
      <c r="I1088" s="130" t="str">
        <f>VLOOKUP(H1088,Presupuesto!$B$11:$C$565,2,0)</f>
        <v>VIATICOS NACIONALES</v>
      </c>
      <c r="J1088" s="98" t="str">
        <f t="shared" si="79"/>
        <v>Estudiantes y Graduados</v>
      </c>
      <c r="K1088" s="98" t="s">
        <v>411</v>
      </c>
    </row>
    <row r="1089" spans="3:11" s="464" customFormat="1" x14ac:dyDescent="0.25">
      <c r="C1089" s="220" t="s">
        <v>438</v>
      </c>
      <c r="D1089" s="221"/>
      <c r="E1089" s="606">
        <f t="shared" si="78"/>
        <v>620</v>
      </c>
      <c r="F1089" s="130">
        <f t="shared" si="77"/>
        <v>0</v>
      </c>
      <c r="G1089" s="164" t="s">
        <v>128</v>
      </c>
      <c r="H1089" s="142"/>
      <c r="I1089" s="130" t="e">
        <f>VLOOKUP(H1089,Presupuesto!$B$11:$C$565,2,0)</f>
        <v>#N/A</v>
      </c>
      <c r="J1089" s="98" t="str">
        <f t="shared" si="79"/>
        <v>Estudiantes y Graduados</v>
      </c>
      <c r="K1089" s="98" t="s">
        <v>411</v>
      </c>
    </row>
    <row r="1090" spans="3:11" s="464" customFormat="1" ht="15.75" thickBot="1" x14ac:dyDescent="0.3">
      <c r="C1090" s="611"/>
      <c r="D1090" s="612"/>
      <c r="E1090" s="613"/>
      <c r="F1090" s="614">
        <f t="shared" si="77"/>
        <v>0</v>
      </c>
      <c r="G1090" s="589" t="s">
        <v>128</v>
      </c>
      <c r="H1090" s="615"/>
      <c r="I1090" s="614" t="e">
        <f>VLOOKUP(H1090,Presupuesto!$B$11:$C$565,2,0)</f>
        <v>#N/A</v>
      </c>
      <c r="J1090" s="335" t="str">
        <f t="shared" si="79"/>
        <v>Estudiantes y Graduados</v>
      </c>
      <c r="K1090" s="335" t="s">
        <v>411</v>
      </c>
    </row>
    <row r="1091" spans="3:11" s="464" customFormat="1" x14ac:dyDescent="0.25">
      <c r="C1091" s="70"/>
      <c r="D1091" s="31"/>
      <c r="E1091" s="93"/>
      <c r="F1091" s="93"/>
      <c r="G1091" s="93"/>
      <c r="H1091" s="76"/>
      <c r="I1091" s="76"/>
      <c r="J1091" s="76"/>
      <c r="K1091" s="112"/>
    </row>
    <row r="1092" spans="3:11" s="464" customFormat="1" x14ac:dyDescent="0.25">
      <c r="G1092" s="451"/>
    </row>
    <row r="1093" spans="3:11" s="464" customFormat="1" x14ac:dyDescent="0.25">
      <c r="G1093" s="451"/>
    </row>
  </sheetData>
  <autoFilter ref="F8:I1093"/>
  <dataConsolidate/>
  <dataValidations xWindow="1189" yWindow="405" count="6">
    <dataValidation type="list" allowBlank="1" showInputMessage="1" showErrorMessage="1" errorTitle="¡Ingreso Inválido!" error="Seleccione una opción de la lista." promptTitle="Tipo de Presupuesto" prompt="Seleccione una opción de la lista." sqref="G707:G714 G61:G95 G17:G52 G198:G232 G105:G188 G286:G316 G326:G360 G370:G404 G415:G449 G459:G493 G503:G537 G591:G625 G635:G638 G547:G581 G648:G653 G676:G678 G663:G666 G688:G697 G242:G276 G724:G734 G744:G752 G762:G769 G779:G791 G801:G807 G817:G820 G830:G836 G846:G853 G878:G893 G903:G922 G932:G951 G863:G867 G990:G1009 G961:G980 G1019:G1037 G1047:G1054 G1065:G1072 G1083:G1090">
      <formula1>$R$2:$S$2</formula1>
    </dataValidation>
    <dataValidation type="list" allowBlank="1" showInputMessage="1" showErrorMessage="1" errorTitle="¡Ingreso Inválido!" error="Seleccione una opción de la lista" promptTitle="Mes Requerido" prompt="Seleccione el mes en el que requiere el recurso." sqref="K17:K52 K61:K95 K724:K734 K198:K232 K242:K276 K326:K360 K370:K404 K415:K449 K459:K493 K503:K537 K547:K581 K591:K625 K635:K638 K648:K653 K286:K316 K676:K678 K688:K697 K707:K714 K105:K188 K663:K666 K744:K752 K762:K769 K779:K791 K817:K820 K830:K836 K801:K807 K846:K853 K878:K893 K903:K922 K932:K951 K961:K980 K990:K1009 K863:K867 K1019:K1037 K1047:K1054 K1065:K1072 K1083:K1090">
      <formula1>$U$2:$AF$2</formula1>
    </dataValidation>
    <dataValidation type="list" allowBlank="1" showInputMessage="1" showErrorMessage="1" errorTitle="¡Ingreso Invalido!" error="Seleccione una opción de la lista." promptTitle="Categoria/Zona de Viáticos" prompt="Seleccione una opción de la lista" sqref="C17 C724 C105:C108 C198 C242 C286 C326 C370 C415 C459:C460 C503 C547 C591 C635:C636 C648:C649 C663 C676 C688 C707 C61:C64 C744 C762 C779 C801:C802 C817 C830 C846 C863 C878 C932 C903:C904 C990 C1019 C961:C964 C1047:C1053 C1065:C1071 C1083:C1089">
      <formula1>$AH$2:$BU$2</formula1>
    </dataValidation>
    <dataValidation type="list" allowBlank="1" showInputMessage="1" showErrorMessage="1" errorTitle="¡Ingreso Inválido!" error="Verifique el valor ingresado." promptTitle="Ingrese el Objeto de Gasto" prompt="Ingrese el Objeto de Gasto" sqref="H1083:H1090 H61:H95 H830:H836 H198:H232 H105:H188 H286:H316 H370:H404 H326:H360 H415:H449 H459:H493 H503:H537 H591:H625 H635:H638 H648:H653 H547:H581 H676:H678 H688:H697 H663:H666 H242:H276 H707:H714 H724:H734 H744:H752 H762:H769 H779:H791 H801:H807 H817:H820 H846:H853 H863:H867 H878:H893 H903:H922 H932:H951 H961:H980 H990:H1009 H1019:H1037 H1047:H1054 H1065:H1072 H17:H52">
      <formula1>$A$1:$UI$1</formula1>
    </dataValidation>
    <dataValidation type="list" allowBlank="1" showInputMessage="1" showErrorMessage="1" errorTitle="¡Ingreso Inválido!" error="Seleccione una opción de la lista." promptTitle="Dimensión Estratégica" prompt="Seleccione una opción de la lista." sqref="J62:J95 J18:J52 J199:J232 J243:J276 J327:J360 J371:J404 J416:J449 J460:J493 J504:J537 J548:J581 J592:J625 J636:J638 J649:J653 J287:J316 J677:J678 J689:J697 J708:J714 J725:J734 J106:J188 J664:J666 J745:J752 J763:J769 J780:J791 J802:J807 J818:J820 J831:J836 J847:J853 J879:J893 J904:J922 J933:J951 J962:J980 J991:J1009 J864:J867 J1020:J1037 J1048:J1054 J1066:J1072 J1084:J1090">
      <formula1>$A$2:$P$2</formula1>
    </dataValidation>
    <dataValidation type="list" allowBlank="1" showInputMessage="1" showErrorMessage="1" errorTitle="¡Ingreso Inválido!" error="Seleccione una opción de la lista." promptTitle="Dimensión Estratégica" prompt="Seleccione una opción de la lista." sqref="J17 J61 J105 J198 J242 J286 J326 J370 J415 J459 J503 J547 J591 J635 J648 J663 J676 J688 J707 J724 J744 J762 J779 J801 J817 J830 J846 J863 J878 J903 J932 J961 J990 J1019 J1047 J1065 J1083">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7"/>
  <sheetViews>
    <sheetView showGridLines="0" topLeftCell="A4" zoomScale="86" zoomScaleNormal="86" workbookViewId="0">
      <selection activeCell="F27" sqref="F2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0" t="str">
        <f>+Presupuesto!D11</f>
        <v>Recurrente</v>
      </c>
      <c r="S2" s="460"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5" t="s">
        <v>419</v>
      </c>
      <c r="AI2" s="455" t="s">
        <v>420</v>
      </c>
      <c r="AJ2" s="455" t="s">
        <v>421</v>
      </c>
      <c r="AK2" s="455" t="s">
        <v>422</v>
      </c>
      <c r="AL2" s="455" t="s">
        <v>423</v>
      </c>
      <c r="AM2" s="455" t="s">
        <v>426</v>
      </c>
      <c r="AN2" s="455" t="s">
        <v>424</v>
      </c>
      <c r="AO2" s="455" t="s">
        <v>425</v>
      </c>
      <c r="AP2" s="455" t="s">
        <v>427</v>
      </c>
      <c r="AQ2" s="455" t="s">
        <v>428</v>
      </c>
      <c r="AR2" s="455" t="s">
        <v>429</v>
      </c>
      <c r="AS2" s="455" t="s">
        <v>430</v>
      </c>
      <c r="AT2" s="455" t="s">
        <v>431</v>
      </c>
      <c r="AU2" s="455" t="s">
        <v>432</v>
      </c>
      <c r="AV2" s="455" t="s">
        <v>433</v>
      </c>
      <c r="AW2" s="455" t="s">
        <v>434</v>
      </c>
      <c r="AX2" s="455" t="s">
        <v>435</v>
      </c>
      <c r="AY2" s="455" t="s">
        <v>436</v>
      </c>
      <c r="AZ2" s="455" t="s">
        <v>437</v>
      </c>
      <c r="BA2" s="455" t="s">
        <v>438</v>
      </c>
      <c r="BB2" s="455" t="s">
        <v>439</v>
      </c>
      <c r="BC2" s="455" t="s">
        <v>440</v>
      </c>
      <c r="BD2" s="455" t="s">
        <v>441</v>
      </c>
      <c r="BE2" s="455" t="s">
        <v>442</v>
      </c>
      <c r="BF2" s="455" t="s">
        <v>443</v>
      </c>
      <c r="BG2" s="455" t="s">
        <v>444</v>
      </c>
      <c r="BH2" s="455" t="s">
        <v>445</v>
      </c>
      <c r="BI2" s="455" t="s">
        <v>446</v>
      </c>
      <c r="BJ2" s="455" t="s">
        <v>447</v>
      </c>
      <c r="BK2" s="455" t="s">
        <v>448</v>
      </c>
      <c r="BL2" s="455" t="s">
        <v>449</v>
      </c>
      <c r="BM2" s="455" t="s">
        <v>450</v>
      </c>
      <c r="BN2" s="455" t="s">
        <v>451</v>
      </c>
      <c r="BO2" s="455" t="s">
        <v>452</v>
      </c>
      <c r="BP2" s="455" t="s">
        <v>453</v>
      </c>
      <c r="BQ2" s="455" t="s">
        <v>454</v>
      </c>
      <c r="BR2" s="455" t="s">
        <v>455</v>
      </c>
      <c r="BS2" s="455" t="s">
        <v>456</v>
      </c>
      <c r="BT2" s="455" t="s">
        <v>457</v>
      </c>
      <c r="BU2" s="455" t="s">
        <v>458</v>
      </c>
    </row>
    <row r="3" spans="1:555" hidden="1" x14ac:dyDescent="0.25">
      <c r="AH3" s="456">
        <v>2500</v>
      </c>
      <c r="AI3" s="456">
        <v>1900</v>
      </c>
      <c r="AJ3" s="456">
        <v>1650</v>
      </c>
      <c r="AK3" s="456">
        <v>1580</v>
      </c>
      <c r="AL3" s="456">
        <v>2250</v>
      </c>
      <c r="AM3" s="456">
        <v>1650</v>
      </c>
      <c r="AN3" s="456">
        <v>1400</v>
      </c>
      <c r="AO3" s="457">
        <v>1340</v>
      </c>
      <c r="AP3" s="457">
        <v>2000</v>
      </c>
      <c r="AQ3" s="457">
        <v>1400</v>
      </c>
      <c r="AR3" s="457">
        <v>1150</v>
      </c>
      <c r="AS3" s="457">
        <v>1100</v>
      </c>
      <c r="AT3" s="457">
        <v>1750</v>
      </c>
      <c r="AU3" s="457">
        <v>1150</v>
      </c>
      <c r="AV3" s="457">
        <v>900</v>
      </c>
      <c r="AW3" s="457">
        <v>860</v>
      </c>
      <c r="AX3" s="457">
        <v>1200</v>
      </c>
      <c r="AY3" s="458">
        <v>900</v>
      </c>
      <c r="AZ3" s="458">
        <v>650</v>
      </c>
      <c r="BA3" s="458">
        <v>620</v>
      </c>
      <c r="BB3" s="456">
        <f>+'Cuadro Resumen'!C213</f>
        <v>5759.1495000000004</v>
      </c>
      <c r="BC3" s="456">
        <f>+'Cuadro Resumen'!D213</f>
        <v>5307.4515000000001</v>
      </c>
      <c r="BD3" s="456">
        <f>+'Cuadro Resumen'!E213</f>
        <v>6775.47</v>
      </c>
      <c r="BE3" s="456">
        <f>+'Cuadro Resumen'!F213</f>
        <v>6323.7719999999999</v>
      </c>
      <c r="BF3" s="456">
        <f>+'Cuadro Resumen'!C214</f>
        <v>5081.6025</v>
      </c>
      <c r="BG3" s="456">
        <f>+'Cuadro Resumen'!D214</f>
        <v>4629.9045000000006</v>
      </c>
      <c r="BH3" s="456">
        <f>+'Cuadro Resumen'!E214</f>
        <v>6097.9230000000007</v>
      </c>
      <c r="BI3" s="456">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row>
    <row r="4" spans="1:555" ht="15.75" thickBot="1" x14ac:dyDescent="0.3"/>
    <row r="5" spans="1:555" ht="27" thickBot="1" x14ac:dyDescent="0.3">
      <c r="C5" s="87" t="s">
        <v>387</v>
      </c>
      <c r="D5" s="198">
        <f>SUMIF(C:C,$C$10,D:D)</f>
        <v>66525800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SUM(F17:F24)</f>
        <v>66525800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2307</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1.Promocion de los diferentes tipos de becas entre las carreras priorizadas en los diferentes Centros de la UNAH. 2. Recepcion, pre selección de los expedientes que reunen requisitos contemplados en el reglamento. 3. Somenter aprobacion de los expedientes al Comite de Selección de estudiantes. 4. Jornadas de induccion a nuevos beneficiarios.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t="s">
        <v>2316</v>
      </c>
      <c r="D17" s="158">
        <v>1720</v>
      </c>
      <c r="E17" s="115">
        <v>1840</v>
      </c>
      <c r="F17" s="97">
        <f t="shared" ref="F17:F23" si="0">D17*E17</f>
        <v>3164800</v>
      </c>
      <c r="G17" s="161" t="s">
        <v>128</v>
      </c>
      <c r="H17" s="142" t="s">
        <v>1065</v>
      </c>
      <c r="I17" s="130" t="str">
        <f>VLOOKUP(H17,[2]Presupuesto!$B$11:$C$565,2,0)</f>
        <v>BECAS</v>
      </c>
      <c r="J17" s="218" t="s">
        <v>1359</v>
      </c>
      <c r="K17" s="98" t="s">
        <v>393</v>
      </c>
      <c r="L17" s="98"/>
    </row>
    <row r="18" spans="3:12" x14ac:dyDescent="0.25">
      <c r="C18" s="141" t="s">
        <v>2317</v>
      </c>
      <c r="D18" s="158">
        <v>450</v>
      </c>
      <c r="E18" s="123">
        <v>1840</v>
      </c>
      <c r="F18" s="97">
        <f t="shared" si="0"/>
        <v>828000</v>
      </c>
      <c r="G18" s="161" t="s">
        <v>128</v>
      </c>
      <c r="H18" s="142" t="s">
        <v>1065</v>
      </c>
      <c r="I18" s="130" t="str">
        <f>VLOOKUP(H18,[2]Presupuesto!$B$11:$C$565,2,0)</f>
        <v>BECAS</v>
      </c>
      <c r="J18" s="98" t="str">
        <f>$J$17</f>
        <v>Estudiantes y Graduados</v>
      </c>
      <c r="K18" s="98" t="s">
        <v>393</v>
      </c>
      <c r="L18" s="98"/>
    </row>
    <row r="19" spans="3:12" x14ac:dyDescent="0.25">
      <c r="C19" s="141" t="s">
        <v>2318</v>
      </c>
      <c r="D19" s="158">
        <v>355</v>
      </c>
      <c r="E19" s="123">
        <v>3000</v>
      </c>
      <c r="F19" s="97">
        <f t="shared" si="0"/>
        <v>1065000</v>
      </c>
      <c r="G19" s="161" t="s">
        <v>128</v>
      </c>
      <c r="H19" s="142" t="s">
        <v>1065</v>
      </c>
      <c r="I19" s="130" t="str">
        <f>VLOOKUP(H19,[2]Presupuesto!$B$11:$C$565,2,0)</f>
        <v>BECAS</v>
      </c>
      <c r="J19" s="98" t="str">
        <f t="shared" ref="J19:J23" si="1">$J$17</f>
        <v>Estudiantes y Graduados</v>
      </c>
      <c r="K19" s="98" t="s">
        <v>393</v>
      </c>
      <c r="L19" s="98"/>
    </row>
    <row r="20" spans="3:12" x14ac:dyDescent="0.25">
      <c r="C20" s="141" t="s">
        <v>2319</v>
      </c>
      <c r="D20" s="158">
        <v>2300</v>
      </c>
      <c r="E20" s="123">
        <v>2000</v>
      </c>
      <c r="F20" s="97">
        <f t="shared" si="0"/>
        <v>4600000</v>
      </c>
      <c r="G20" s="161" t="s">
        <v>128</v>
      </c>
      <c r="H20" s="142" t="s">
        <v>1073</v>
      </c>
      <c r="I20" s="130" t="str">
        <f>VLOOKUP(H20,[2]Presupuesto!$B$11:$C$565,2,0)</f>
        <v>BECAS EXCELENCIA ACADEMICA</v>
      </c>
      <c r="J20" s="98" t="str">
        <f t="shared" si="1"/>
        <v>Estudiantes y Graduados</v>
      </c>
      <c r="K20" s="98" t="s">
        <v>393</v>
      </c>
      <c r="L20" s="98"/>
    </row>
    <row r="21" spans="3:12" x14ac:dyDescent="0.25">
      <c r="C21" s="141" t="s">
        <v>2320</v>
      </c>
      <c r="D21" s="158">
        <v>9700</v>
      </c>
      <c r="E21" s="123">
        <v>1680</v>
      </c>
      <c r="F21" s="97">
        <f t="shared" si="0"/>
        <v>16296000</v>
      </c>
      <c r="G21" s="161" t="s">
        <v>128</v>
      </c>
      <c r="H21" s="142" t="s">
        <v>1073</v>
      </c>
      <c r="I21" s="130" t="str">
        <f>VLOOKUP(H21,[2]Presupuesto!$B$11:$C$565,2,0)</f>
        <v>BECAS EXCELENCIA ACADEMICA</v>
      </c>
      <c r="J21" s="98" t="str">
        <f t="shared" si="1"/>
        <v>Estudiantes y Graduados</v>
      </c>
      <c r="K21" s="98" t="s">
        <v>393</v>
      </c>
      <c r="L21" s="98"/>
    </row>
    <row r="22" spans="3:12" x14ac:dyDescent="0.25">
      <c r="C22" s="141" t="s">
        <v>2321</v>
      </c>
      <c r="D22" s="158">
        <v>600</v>
      </c>
      <c r="E22" s="123">
        <v>1840</v>
      </c>
      <c r="F22" s="97">
        <f t="shared" si="0"/>
        <v>1104000</v>
      </c>
      <c r="G22" s="161" t="s">
        <v>128</v>
      </c>
      <c r="H22" s="142" t="s">
        <v>1083</v>
      </c>
      <c r="I22" s="130" t="str">
        <f>VLOOKUP(H22,[2]Presupuesto!$B$11:$C$565,2,0)</f>
        <v>PRESTAMOS A ESTUDIANTES</v>
      </c>
      <c r="J22" s="98" t="str">
        <f t="shared" si="1"/>
        <v>Estudiantes y Graduados</v>
      </c>
      <c r="K22" s="98" t="s">
        <v>393</v>
      </c>
      <c r="L22" s="98"/>
    </row>
    <row r="23" spans="3:12" x14ac:dyDescent="0.25">
      <c r="C23" s="141" t="s">
        <v>2322</v>
      </c>
      <c r="D23" s="158">
        <v>6600</v>
      </c>
      <c r="E23" s="123">
        <v>5980</v>
      </c>
      <c r="F23" s="97">
        <f t="shared" si="0"/>
        <v>39468000</v>
      </c>
      <c r="G23" s="161" t="s">
        <v>128</v>
      </c>
      <c r="H23" s="142" t="s">
        <v>1099</v>
      </c>
      <c r="I23" s="130" t="str">
        <f>VLOOKUP(H23,[2]Presupuesto!$B$11:$C$565,2,0)</f>
        <v>BECAS DE EQUIDAD</v>
      </c>
      <c r="J23" s="98" t="str">
        <f t="shared" si="1"/>
        <v>Estudiantes y Graduados</v>
      </c>
      <c r="K23" s="98" t="s">
        <v>393</v>
      </c>
      <c r="L23" s="98"/>
    </row>
    <row r="24" spans="3:12" ht="15.75" thickBot="1" x14ac:dyDescent="0.3">
      <c r="C24" s="147"/>
      <c r="D24" s="222"/>
      <c r="E24" s="103"/>
      <c r="F24" s="105">
        <f t="shared" ref="F24" si="2">D24*E24</f>
        <v>0</v>
      </c>
      <c r="G24" s="162"/>
      <c r="H24" s="148"/>
      <c r="I24" s="132" t="e">
        <f>VLOOKUP(H24,Presupuesto!$B$11:$C$565,2,0)</f>
        <v>#N/A</v>
      </c>
      <c r="J24" s="106" t="str">
        <f t="shared" ref="J24" si="3">$J$17</f>
        <v>Estudiantes y Graduados</v>
      </c>
      <c r="K24" s="124" t="s">
        <v>393</v>
      </c>
      <c r="L24" s="124"/>
    </row>
    <row r="25" spans="3:12" x14ac:dyDescent="0.25">
      <c r="F25" s="90"/>
      <c r="G25" s="89"/>
      <c r="H25" s="90"/>
      <c r="I25" s="90"/>
    </row>
    <row r="26" spans="3:12" ht="15.75" thickBot="1" x14ac:dyDescent="0.3">
      <c r="F26" s="86">
        <f>66525800/4</f>
        <v>16631450</v>
      </c>
    </row>
    <row r="27" spans="3:12" ht="15.75" thickBot="1" x14ac:dyDescent="0.3">
      <c r="C27" s="157" t="s">
        <v>53</v>
      </c>
      <c r="D27" s="372">
        <f>SUM(F34:F55)</f>
        <v>0</v>
      </c>
      <c r="F27" s="70"/>
      <c r="G27" s="79"/>
      <c r="H27" s="70"/>
      <c r="I27" s="70"/>
    </row>
    <row r="28" spans="3:12" x14ac:dyDescent="0.25">
      <c r="C28" s="70"/>
      <c r="D28" s="31"/>
      <c r="E28" s="93"/>
      <c r="F28" s="93"/>
      <c r="G28" s="93"/>
      <c r="H28" s="76"/>
      <c r="I28" s="76"/>
      <c r="J28" s="76"/>
      <c r="K28" s="112"/>
    </row>
    <row r="29" spans="3:12" x14ac:dyDescent="0.25">
      <c r="C29" s="70"/>
      <c r="D29" s="31"/>
      <c r="E29" s="93"/>
      <c r="F29" s="93"/>
      <c r="G29" s="93"/>
      <c r="H29" s="76"/>
      <c r="I29" s="76"/>
      <c r="J29" s="76"/>
      <c r="K29" s="112"/>
    </row>
    <row r="30" spans="3:12" ht="15.75" x14ac:dyDescent="0.25">
      <c r="C30" s="202" t="s">
        <v>391</v>
      </c>
      <c r="D30" s="368"/>
      <c r="E30" s="93"/>
      <c r="F30" s="93"/>
      <c r="G30" s="93"/>
      <c r="H30" s="76"/>
      <c r="I30" s="76"/>
      <c r="J30" s="76"/>
      <c r="K30" s="112"/>
    </row>
    <row r="31" spans="3:12" ht="18.75" x14ac:dyDescent="0.25">
      <c r="C31" s="210" t="e">
        <f>IFERROR(VLOOKUP(D30,'1. Desarrollo e Innov. Curricu.'!$F:$G,2,FALSE),IFERROR(VLOOKUP(D30,'2. Investigación Científica'!$F:$G,2,FALSE),IFERROR(VLOOKUP(D30,'3. Vinculación Univ. Sociedad'!$F:$G,2,FALSE),IFERROR(VLOOKUP(D30,'4. Docencia y Profesorado Univ.'!$F:$G,2,FALSE),IFERROR(VLOOKUP(D30,'5. Estudiantes y Graduados'!$F:$G,2,FALSE),IFERROR(VLOOKUP(D30,'11. Gestion Administrativa'!$F:$G,2,FALSE),IFERROR(VLOOKUP(D30,'13. Gestión Académica'!$F:$G,2,FALSE),IFERROR(VLOOKUP(D30,'9. Asegura. de la Calid. y M'!$F:$G,2,FALSE),IFERROR(VLOOKUP(D30,'6. Gestión del Conocimiento'!$F:$G,2,FALSE),IFERROR(VLOOKUP(D30,'15. Gobernabilidad y Proceso...'!$F:$G,2,FALSE),IFERROR(VLOOKUP(D30,'12. Gestión del Talento Humano'!$F:$G,2,FALSE),IFERROR(VLOOKUP(D30,'14. Internacional... de la E.S.'!$F:$G,2,FALSE),IFERROR(VLOOKUP(D30,'10. Posgrado'!$F:$G,2,FALSE),IFERROR(VLOOKUP(D30,'17. Gestión TIC'!$F:$G,2,FALSE),IFERROR(VLOOKUP(D30,'16. Desa. del Sistema Educ.Sup.'!$F:$G,2,FALSE),IFERROR(VLOOKUP(D30,'8. Cultura de Inno. Insti...'!$F:$G,2,FALSE),VLOOKUP(D30,'7. Lo Esencial de la Reforma U.'!$F:$G,2,0)))))))))))))))))</f>
        <v>#N/A</v>
      </c>
      <c r="D31" s="31"/>
      <c r="E31" s="93"/>
      <c r="F31" s="93"/>
      <c r="G31" s="93"/>
      <c r="H31" s="76"/>
      <c r="I31" s="76"/>
      <c r="J31" s="76"/>
      <c r="K31" s="112"/>
    </row>
    <row r="32" spans="3:12" ht="15.75" thickBot="1" x14ac:dyDescent="0.3">
      <c r="F32" s="93"/>
      <c r="G32" s="76"/>
      <c r="H32" s="76"/>
      <c r="I32" s="76"/>
    </row>
    <row r="33" spans="3:12" ht="30.75" thickBot="1" x14ac:dyDescent="0.3">
      <c r="C33" s="129" t="s">
        <v>44</v>
      </c>
      <c r="D33" s="134" t="s">
        <v>55</v>
      </c>
      <c r="E33" s="136" t="s">
        <v>57</v>
      </c>
      <c r="F33" s="135" t="s">
        <v>27</v>
      </c>
      <c r="G33" s="133" t="s">
        <v>130</v>
      </c>
      <c r="H33" s="136" t="s">
        <v>46</v>
      </c>
      <c r="I33" s="133" t="s">
        <v>131</v>
      </c>
      <c r="J33" s="133" t="s">
        <v>409</v>
      </c>
      <c r="K33" s="133" t="s">
        <v>410</v>
      </c>
      <c r="L33" s="133" t="s">
        <v>464</v>
      </c>
    </row>
    <row r="34" spans="3:12" x14ac:dyDescent="0.25">
      <c r="C34" s="141"/>
      <c r="D34" s="158"/>
      <c r="E34" s="115"/>
      <c r="F34" s="97">
        <f t="shared" ref="F34:F55" si="4">D34*E34</f>
        <v>0</v>
      </c>
      <c r="G34" s="161"/>
      <c r="H34" s="142" t="s">
        <v>1065</v>
      </c>
      <c r="I34" s="130" t="str">
        <f>VLOOKUP(H34,Presupuesto!$B$11:$C$565,2,0)</f>
        <v>BECAS</v>
      </c>
      <c r="J34" s="218" t="s">
        <v>1453</v>
      </c>
      <c r="K34" s="98" t="s">
        <v>393</v>
      </c>
      <c r="L34" s="98"/>
    </row>
    <row r="35" spans="3:12" x14ac:dyDescent="0.25">
      <c r="C35" s="141"/>
      <c r="D35" s="158"/>
      <c r="E35" s="123"/>
      <c r="F35" s="97">
        <f t="shared" si="4"/>
        <v>0</v>
      </c>
      <c r="G35" s="161"/>
      <c r="H35" s="142" t="s">
        <v>1067</v>
      </c>
      <c r="I35" s="130" t="str">
        <f>VLOOKUP(H35,Presupuesto!$B$11:$C$565,2,0)</f>
        <v>BECAS ESTUDIANTES DE PREGRADO (PLAN REFORMA)</v>
      </c>
      <c r="J35" s="98" t="str">
        <f>$J$34</f>
        <v>Posgrado</v>
      </c>
      <c r="K35" s="98" t="s">
        <v>411</v>
      </c>
      <c r="L35" s="98"/>
    </row>
    <row r="36" spans="3:12" x14ac:dyDescent="0.25">
      <c r="C36" s="141"/>
      <c r="D36" s="158"/>
      <c r="E36" s="123"/>
      <c r="F36" s="97">
        <f t="shared" si="4"/>
        <v>0</v>
      </c>
      <c r="G36" s="161"/>
      <c r="H36" s="142" t="s">
        <v>1069</v>
      </c>
      <c r="I36" s="130" t="str">
        <f>VLOOKUP(H36,Presupuesto!$B$11:$C$565,2,0)</f>
        <v>BECAS CONVENIO MINISTERIO SALUD -IHSS-UNAH</v>
      </c>
      <c r="J36" s="98" t="str">
        <f t="shared" ref="J36:J55" si="5">$J$34</f>
        <v>Posgrado</v>
      </c>
      <c r="K36" s="98" t="s">
        <v>411</v>
      </c>
      <c r="L36" s="98"/>
    </row>
    <row r="37" spans="3:12" x14ac:dyDescent="0.25">
      <c r="C37" s="141"/>
      <c r="D37" s="158"/>
      <c r="E37" s="123"/>
      <c r="F37" s="97">
        <f t="shared" si="4"/>
        <v>0</v>
      </c>
      <c r="G37" s="161"/>
      <c r="H37" s="142" t="s">
        <v>1071</v>
      </c>
      <c r="I37" s="130" t="str">
        <f>VLOOKUP(H37,Presupuesto!$B$11:$C$565,2,0)</f>
        <v>BECAS DE ACTUALIZACION Y CAPACITACION DOCENTE</v>
      </c>
      <c r="J37" s="98" t="str">
        <f t="shared" si="5"/>
        <v>Posgrado</v>
      </c>
      <c r="K37" s="98" t="s">
        <v>411</v>
      </c>
      <c r="L37" s="98"/>
    </row>
    <row r="38" spans="3:12" x14ac:dyDescent="0.25">
      <c r="C38" s="141"/>
      <c r="D38" s="158"/>
      <c r="E38" s="123"/>
      <c r="F38" s="97">
        <f t="shared" si="4"/>
        <v>0</v>
      </c>
      <c r="G38" s="161"/>
      <c r="H38" s="142" t="s">
        <v>1073</v>
      </c>
      <c r="I38" s="130" t="str">
        <f>VLOOKUP(H38,Presupuesto!$B$11:$C$565,2,0)</f>
        <v>BECAS EXCELENCIA ACADEMICA</v>
      </c>
      <c r="J38" s="98" t="str">
        <f t="shared" si="5"/>
        <v>Posgrado</v>
      </c>
      <c r="K38" s="98" t="s">
        <v>411</v>
      </c>
      <c r="L38" s="98"/>
    </row>
    <row r="39" spans="3:12" x14ac:dyDescent="0.25">
      <c r="C39" s="141"/>
      <c r="D39" s="158"/>
      <c r="E39" s="123"/>
      <c r="F39" s="97">
        <f t="shared" si="4"/>
        <v>0</v>
      </c>
      <c r="G39" s="161"/>
      <c r="H39" s="142" t="s">
        <v>1075</v>
      </c>
      <c r="I39" s="130" t="str">
        <f>VLOOKUP(H39,Presupuesto!$B$11:$C$565,2,0)</f>
        <v>BECAS PARA HIJOS DE LOS TRABAJADORES</v>
      </c>
      <c r="J39" s="98" t="str">
        <f t="shared" si="5"/>
        <v>Posgrado</v>
      </c>
      <c r="K39" s="98" t="s">
        <v>400</v>
      </c>
      <c r="L39" s="98"/>
    </row>
    <row r="40" spans="3:12" x14ac:dyDescent="0.25">
      <c r="C40" s="141"/>
      <c r="D40" s="158"/>
      <c r="E40" s="123"/>
      <c r="F40" s="97">
        <f t="shared" si="4"/>
        <v>0</v>
      </c>
      <c r="G40" s="161"/>
      <c r="H40" s="142" t="s">
        <v>1077</v>
      </c>
      <c r="I40" s="130" t="str">
        <f>VLOOKUP(H40,Presupuesto!$B$11:$C$565,2,0)</f>
        <v>BECAS POST GRADO ECONOMIA</v>
      </c>
      <c r="J40" s="98" t="str">
        <f t="shared" si="5"/>
        <v>Posgrado</v>
      </c>
      <c r="K40" s="98" t="s">
        <v>411</v>
      </c>
      <c r="L40" s="98"/>
    </row>
    <row r="41" spans="3:12" x14ac:dyDescent="0.25">
      <c r="C41" s="141"/>
      <c r="D41" s="158"/>
      <c r="E41" s="123"/>
      <c r="F41" s="97">
        <f t="shared" si="4"/>
        <v>0</v>
      </c>
      <c r="G41" s="161"/>
      <c r="H41" s="142" t="s">
        <v>1079</v>
      </c>
      <c r="I41" s="130" t="str">
        <f>VLOOKUP(H41,Presupuesto!$B$11:$C$565,2,0)</f>
        <v>BECAS POST-GRADO DE TRABAJO SOCIAL</v>
      </c>
      <c r="J41" s="98" t="str">
        <f t="shared" si="5"/>
        <v>Posgrado</v>
      </c>
      <c r="K41" s="98" t="s">
        <v>411</v>
      </c>
      <c r="L41" s="98"/>
    </row>
    <row r="42" spans="3:12" x14ac:dyDescent="0.25">
      <c r="C42" s="141"/>
      <c r="D42" s="158"/>
      <c r="E42" s="123"/>
      <c r="F42" s="97">
        <f t="shared" si="4"/>
        <v>0</v>
      </c>
      <c r="G42" s="161"/>
      <c r="H42" s="142" t="s">
        <v>1081</v>
      </c>
      <c r="I42" s="130" t="str">
        <f>VLOOKUP(H42,Presupuesto!$B$11:$C$565,2,0)</f>
        <v>BECAS PROFESIONALIZANTES DOCENTE (PLAN DE REFORMA)</v>
      </c>
      <c r="J42" s="98" t="str">
        <f t="shared" si="5"/>
        <v>Posgrado</v>
      </c>
      <c r="K42" s="98" t="s">
        <v>411</v>
      </c>
      <c r="L42" s="98"/>
    </row>
    <row r="43" spans="3:12" x14ac:dyDescent="0.25">
      <c r="C43" s="141"/>
      <c r="D43" s="158"/>
      <c r="E43" s="123"/>
      <c r="F43" s="97">
        <f t="shared" si="4"/>
        <v>0</v>
      </c>
      <c r="G43" s="161"/>
      <c r="H43" s="142" t="s">
        <v>1083</v>
      </c>
      <c r="I43" s="130" t="str">
        <f>VLOOKUP(H43,Presupuesto!$B$11:$C$565,2,0)</f>
        <v>PRESTAMOS A ESTUDIANTES</v>
      </c>
      <c r="J43" s="98" t="str">
        <f t="shared" si="5"/>
        <v>Posgrado</v>
      </c>
      <c r="K43" s="98" t="s">
        <v>411</v>
      </c>
      <c r="L43" s="98"/>
    </row>
    <row r="44" spans="3:12" x14ac:dyDescent="0.25">
      <c r="C44" s="141"/>
      <c r="D44" s="158"/>
      <c r="E44" s="123"/>
      <c r="F44" s="97">
        <f t="shared" si="4"/>
        <v>0</v>
      </c>
      <c r="G44" s="161"/>
      <c r="H44" s="142" t="s">
        <v>1085</v>
      </c>
      <c r="I44" s="130" t="str">
        <f>VLOOKUP(H44,Presupuesto!$B$11:$C$565,2,0)</f>
        <v>BECAS TALLERES EMPLEADOS A ESTUDIANTES</v>
      </c>
      <c r="J44" s="98" t="str">
        <f t="shared" si="5"/>
        <v>Posgrado</v>
      </c>
      <c r="K44" s="98" t="s">
        <v>411</v>
      </c>
      <c r="L44" s="98"/>
    </row>
    <row r="45" spans="3:12" x14ac:dyDescent="0.25">
      <c r="C45" s="141"/>
      <c r="D45" s="158"/>
      <c r="E45" s="123"/>
      <c r="F45" s="97">
        <f t="shared" si="4"/>
        <v>0</v>
      </c>
      <c r="G45" s="161"/>
      <c r="H45" s="142" t="s">
        <v>1087</v>
      </c>
      <c r="I45" s="130" t="str">
        <f>VLOOKUP(H45,Presupuesto!$B$11:$C$565,2,0)</f>
        <v>BECAS EXTERNAS DE INVESTIGACION</v>
      </c>
      <c r="J45" s="98" t="str">
        <f t="shared" si="5"/>
        <v>Posgrado</v>
      </c>
      <c r="K45" s="98" t="s">
        <v>411</v>
      </c>
      <c r="L45" s="98"/>
    </row>
    <row r="46" spans="3:12" x14ac:dyDescent="0.25">
      <c r="C46" s="141"/>
      <c r="D46" s="158"/>
      <c r="E46" s="123"/>
      <c r="F46" s="97">
        <f t="shared" si="4"/>
        <v>0</v>
      </c>
      <c r="G46" s="161"/>
      <c r="H46" s="142" t="s">
        <v>1089</v>
      </c>
      <c r="I46" s="130" t="str">
        <f>VLOOKUP(H46,Presupuesto!$B$11:$C$565,2,0)</f>
        <v>BECAS SUSTANTIVAS DE INVESTIGACIÓN</v>
      </c>
      <c r="J46" s="98" t="str">
        <f t="shared" si="5"/>
        <v>Posgrado</v>
      </c>
      <c r="K46" s="98" t="s">
        <v>411</v>
      </c>
      <c r="L46" s="98"/>
    </row>
    <row r="47" spans="3:12" x14ac:dyDescent="0.25">
      <c r="C47" s="141"/>
      <c r="D47" s="158"/>
      <c r="E47" s="123"/>
      <c r="F47" s="97">
        <f t="shared" si="4"/>
        <v>0</v>
      </c>
      <c r="G47" s="161"/>
      <c r="H47" s="142" t="s">
        <v>1091</v>
      </c>
      <c r="I47" s="130" t="str">
        <f>VLOOKUP(H47,Presupuesto!$B$11:$C$565,2,0)</f>
        <v>BECAS DE INVEST, PARA ESTUD. DE PREGRADO</v>
      </c>
      <c r="J47" s="98" t="str">
        <f t="shared" si="5"/>
        <v>Posgrado</v>
      </c>
      <c r="K47" s="98" t="s">
        <v>411</v>
      </c>
      <c r="L47" s="98"/>
    </row>
    <row r="48" spans="3:12" x14ac:dyDescent="0.25">
      <c r="C48" s="141"/>
      <c r="D48" s="158"/>
      <c r="E48" s="123"/>
      <c r="F48" s="97">
        <f t="shared" si="4"/>
        <v>0</v>
      </c>
      <c r="G48" s="161"/>
      <c r="H48" s="142" t="s">
        <v>1093</v>
      </c>
      <c r="I48" s="130" t="str">
        <f>VLOOKUP(H48,Presupuesto!$B$11:$C$565,2,0)</f>
        <v>BECAS DE INVEST. PARA DOC.DE POST-GRADO</v>
      </c>
      <c r="J48" s="98" t="str">
        <f t="shared" si="5"/>
        <v>Posgrado</v>
      </c>
      <c r="K48" s="98" t="s">
        <v>411</v>
      </c>
      <c r="L48" s="98"/>
    </row>
    <row r="49" spans="3:12" x14ac:dyDescent="0.25">
      <c r="C49" s="141"/>
      <c r="D49" s="158"/>
      <c r="E49" s="123"/>
      <c r="F49" s="97">
        <f t="shared" si="4"/>
        <v>0</v>
      </c>
      <c r="G49" s="161"/>
      <c r="H49" s="142" t="s">
        <v>1095</v>
      </c>
      <c r="I49" s="130" t="str">
        <f>VLOOKUP(H49,Presupuesto!$B$11:$C$565,2,0)</f>
        <v>BECAS BÁSICAS DE INVESTIGACIÓN</v>
      </c>
      <c r="J49" s="98" t="str">
        <f t="shared" si="5"/>
        <v>Posgrado</v>
      </c>
      <c r="K49" s="98" t="s">
        <v>411</v>
      </c>
      <c r="L49" s="98"/>
    </row>
    <row r="50" spans="3:12" x14ac:dyDescent="0.25">
      <c r="C50" s="141"/>
      <c r="D50" s="158"/>
      <c r="E50" s="123"/>
      <c r="F50" s="97">
        <f t="shared" si="4"/>
        <v>0</v>
      </c>
      <c r="G50" s="161"/>
      <c r="H50" s="142" t="s">
        <v>1097</v>
      </c>
      <c r="I50" s="130" t="str">
        <f>VLOOKUP(H50,Presupuesto!$B$11:$C$565,2,0)</f>
        <v>BECAS RELEVO GENERACIONAL</v>
      </c>
      <c r="J50" s="98" t="str">
        <f t="shared" si="5"/>
        <v>Posgrado</v>
      </c>
      <c r="K50" s="98" t="s">
        <v>411</v>
      </c>
      <c r="L50" s="98"/>
    </row>
    <row r="51" spans="3:12" x14ac:dyDescent="0.25">
      <c r="C51" s="141"/>
      <c r="D51" s="158"/>
      <c r="E51" s="123"/>
      <c r="F51" s="97">
        <f t="shared" si="4"/>
        <v>0</v>
      </c>
      <c r="G51" s="161"/>
      <c r="H51" s="142" t="s">
        <v>1099</v>
      </c>
      <c r="I51" s="130" t="str">
        <f>VLOOKUP(H51,Presupuesto!$B$11:$C$565,2,0)</f>
        <v>BECAS DE EQUIDAD</v>
      </c>
      <c r="J51" s="98" t="str">
        <f t="shared" si="5"/>
        <v>Posgrado</v>
      </c>
      <c r="K51" s="98" t="s">
        <v>411</v>
      </c>
      <c r="L51" s="98"/>
    </row>
    <row r="52" spans="3:12" x14ac:dyDescent="0.25">
      <c r="C52" s="141"/>
      <c r="D52" s="158"/>
      <c r="E52" s="123"/>
      <c r="F52" s="97">
        <f t="shared" si="4"/>
        <v>0</v>
      </c>
      <c r="G52" s="161"/>
      <c r="H52" s="142" t="s">
        <v>1101</v>
      </c>
      <c r="I52" s="130" t="str">
        <f>VLOOKUP(H52,Presupuesto!$B$11:$C$565,2,0)</f>
        <v>PREMIOS AL INVESTIGADOR</v>
      </c>
      <c r="J52" s="98" t="str">
        <f t="shared" si="5"/>
        <v>Posgrado</v>
      </c>
      <c r="K52" s="98" t="s">
        <v>411</v>
      </c>
      <c r="L52" s="98"/>
    </row>
    <row r="53" spans="3:12" x14ac:dyDescent="0.25">
      <c r="C53" s="141"/>
      <c r="D53" s="158"/>
      <c r="E53" s="123"/>
      <c r="F53" s="97">
        <f t="shared" si="4"/>
        <v>0</v>
      </c>
      <c r="G53" s="161"/>
      <c r="H53" s="142" t="s">
        <v>1103</v>
      </c>
      <c r="I53" s="130" t="str">
        <f>VLOOKUP(H53,Presupuesto!$B$11:$C$565,2,0)</f>
        <v>BECAS DE INV. PARA ESTUDIANTES DE POSTGRADO</v>
      </c>
      <c r="J53" s="98" t="str">
        <f t="shared" si="5"/>
        <v>Posgrado</v>
      </c>
      <c r="K53" s="98" t="s">
        <v>411</v>
      </c>
      <c r="L53" s="98"/>
    </row>
    <row r="54" spans="3:12" x14ac:dyDescent="0.25">
      <c r="C54" s="141"/>
      <c r="D54" s="158"/>
      <c r="E54" s="123"/>
      <c r="F54" s="97">
        <f t="shared" si="4"/>
        <v>0</v>
      </c>
      <c r="G54" s="161"/>
      <c r="H54" s="142" t="s">
        <v>1105</v>
      </c>
      <c r="I54" s="130" t="str">
        <f>VLOOKUP(H54,Presupuesto!$B$11:$C$565,2,0)</f>
        <v>Becas Especiales de Investigación</v>
      </c>
      <c r="J54" s="98" t="str">
        <f t="shared" si="5"/>
        <v>Posgrado</v>
      </c>
      <c r="K54" s="98" t="s">
        <v>411</v>
      </c>
      <c r="L54" s="98"/>
    </row>
    <row r="55" spans="3:12" ht="15.75" thickBot="1" x14ac:dyDescent="0.3">
      <c r="C55" s="147"/>
      <c r="D55" s="222"/>
      <c r="E55" s="103"/>
      <c r="F55" s="105">
        <f t="shared" si="4"/>
        <v>0</v>
      </c>
      <c r="G55" s="162"/>
      <c r="H55" s="148"/>
      <c r="I55" s="132" t="e">
        <f>VLOOKUP(H55,Presupuesto!$B$11:$C$565,2,0)</f>
        <v>#N/A</v>
      </c>
      <c r="J55" s="106" t="str">
        <f t="shared" si="5"/>
        <v>Posgrado</v>
      </c>
      <c r="K55" s="124" t="s">
        <v>393</v>
      </c>
      <c r="L55" s="124"/>
    </row>
    <row r="57" spans="3:12" ht="15.75" thickBot="1" x14ac:dyDescent="0.3"/>
    <row r="58" spans="3:12" ht="15.75" thickBot="1" x14ac:dyDescent="0.3">
      <c r="C58" s="157" t="s">
        <v>53</v>
      </c>
      <c r="D58" s="372">
        <f>SUM(F65:F86)</f>
        <v>0</v>
      </c>
      <c r="F58" s="70"/>
      <c r="G58" s="79"/>
      <c r="H58" s="70"/>
      <c r="I58" s="70"/>
    </row>
    <row r="59" spans="3:12" x14ac:dyDescent="0.25">
      <c r="C59" s="70"/>
      <c r="D59" s="31"/>
      <c r="E59" s="93"/>
      <c r="F59" s="93"/>
      <c r="G59" s="93"/>
      <c r="H59" s="76"/>
      <c r="I59" s="76"/>
      <c r="J59" s="76"/>
      <c r="K59" s="112"/>
    </row>
    <row r="60" spans="3:12" x14ac:dyDescent="0.25">
      <c r="C60" s="70"/>
      <c r="D60" s="31"/>
      <c r="E60" s="93"/>
      <c r="F60" s="93"/>
      <c r="G60" s="93"/>
      <c r="H60" s="76"/>
      <c r="I60" s="76"/>
      <c r="J60" s="76"/>
      <c r="K60" s="112"/>
    </row>
    <row r="61" spans="3:12" ht="15.75" x14ac:dyDescent="0.25">
      <c r="C61" s="202" t="s">
        <v>391</v>
      </c>
      <c r="D61" s="368"/>
      <c r="E61" s="93"/>
      <c r="F61" s="93"/>
      <c r="G61" s="93"/>
      <c r="H61" s="76"/>
      <c r="I61" s="76"/>
      <c r="J61" s="76"/>
      <c r="K61" s="112"/>
    </row>
    <row r="62" spans="3:12" ht="18.75" x14ac:dyDescent="0.25">
      <c r="C62" s="210" t="e">
        <f>IFERROR(VLOOKUP(D61,'1. Desarrollo e Innov. Curricu.'!$F:$G,2,FALSE),IFERROR(VLOOKUP(D61,'2. Investigación Científica'!$F:$G,2,FALSE),IFERROR(VLOOKUP(D61,'3. Vinculación Univ. Sociedad'!$F:$G,2,FALSE),IFERROR(VLOOKUP(D61,'4. Docencia y Profesorado Univ.'!$F:$G,2,FALSE),IFERROR(VLOOKUP(D61,'5. Estudiantes y Graduados'!$F:$G,2,FALSE),IFERROR(VLOOKUP(D61,'11. Gestion Administrativa'!$F:$G,2,FALSE),IFERROR(VLOOKUP(D61,'13. Gestión Académica'!$F:$G,2,FALSE),IFERROR(VLOOKUP(D61,'9. Asegura. de la Calid. y M'!$F:$G,2,FALSE),IFERROR(VLOOKUP(D61,'6. Gestión del Conocimiento'!$F:$G,2,FALSE),IFERROR(VLOOKUP(D61,'15. Gobernabilidad y Proceso...'!$F:$G,2,FALSE),IFERROR(VLOOKUP(D61,'12. Gestión del Talento Humano'!$F:$G,2,FALSE),IFERROR(VLOOKUP(D61,'14. Internacional... de la E.S.'!$F:$G,2,FALSE),IFERROR(VLOOKUP(D61,'10. Posgrado'!$F:$G,2,FALSE),IFERROR(VLOOKUP(D61,'17. Gestión TIC'!$F:$G,2,FALSE),IFERROR(VLOOKUP(D61,'16. Desa. del Sistema Educ.Sup.'!$F:$G,2,FALSE),IFERROR(VLOOKUP(D61,'8. Cultura de Inno. Insti...'!$F:$G,2,FALSE),VLOOKUP(D61,'7. Lo Esencial de la Reforma U.'!$F:$G,2,0)))))))))))))))))</f>
        <v>#N/A</v>
      </c>
      <c r="D62" s="31"/>
      <c r="E62" s="93"/>
      <c r="F62" s="93"/>
      <c r="G62" s="93"/>
      <c r="H62" s="76"/>
      <c r="I62" s="76"/>
      <c r="J62" s="76"/>
      <c r="K62" s="112"/>
    </row>
    <row r="63" spans="3:12" ht="15.75" thickBot="1" x14ac:dyDescent="0.3">
      <c r="F63" s="93"/>
      <c r="G63" s="76"/>
      <c r="H63" s="76"/>
      <c r="I63" s="76"/>
    </row>
    <row r="64" spans="3:12" ht="30.75" thickBot="1" x14ac:dyDescent="0.3">
      <c r="C64" s="129" t="s">
        <v>44</v>
      </c>
      <c r="D64" s="134" t="s">
        <v>55</v>
      </c>
      <c r="E64" s="136" t="s">
        <v>57</v>
      </c>
      <c r="F64" s="135" t="s">
        <v>27</v>
      </c>
      <c r="G64" s="133" t="s">
        <v>130</v>
      </c>
      <c r="H64" s="136" t="s">
        <v>46</v>
      </c>
      <c r="I64" s="133" t="s">
        <v>131</v>
      </c>
      <c r="J64" s="133" t="s">
        <v>409</v>
      </c>
      <c r="K64" s="133" t="s">
        <v>410</v>
      </c>
      <c r="L64" s="133" t="s">
        <v>464</v>
      </c>
    </row>
    <row r="65" spans="3:12" x14ac:dyDescent="0.25">
      <c r="C65" s="141"/>
      <c r="D65" s="158"/>
      <c r="E65" s="115"/>
      <c r="F65" s="97">
        <f t="shared" ref="F65:F86" si="6">D65*E65</f>
        <v>0</v>
      </c>
      <c r="G65" s="161"/>
      <c r="H65" s="142" t="s">
        <v>1065</v>
      </c>
      <c r="I65" s="130" t="str">
        <f>VLOOKUP(H65,Presupuesto!$B$11:$C$565,2,0)</f>
        <v>BECAS</v>
      </c>
      <c r="J65" s="218" t="s">
        <v>1453</v>
      </c>
      <c r="K65" s="98" t="s">
        <v>393</v>
      </c>
      <c r="L65" s="98"/>
    </row>
    <row r="66" spans="3:12" x14ac:dyDescent="0.25">
      <c r="C66" s="141"/>
      <c r="D66" s="158"/>
      <c r="E66" s="123"/>
      <c r="F66" s="97">
        <f t="shared" si="6"/>
        <v>0</v>
      </c>
      <c r="G66" s="161"/>
      <c r="H66" s="142" t="s">
        <v>1067</v>
      </c>
      <c r="I66" s="130" t="str">
        <f>VLOOKUP(H66,Presupuesto!$B$11:$C$565,2,0)</f>
        <v>BECAS ESTUDIANTES DE PREGRADO (PLAN REFORMA)</v>
      </c>
      <c r="J66" s="98" t="str">
        <f>$J$65</f>
        <v>Posgrado</v>
      </c>
      <c r="K66" s="98" t="s">
        <v>411</v>
      </c>
      <c r="L66" s="98"/>
    </row>
    <row r="67" spans="3:12" x14ac:dyDescent="0.25">
      <c r="C67" s="141"/>
      <c r="D67" s="158"/>
      <c r="E67" s="123"/>
      <c r="F67" s="97">
        <f t="shared" si="6"/>
        <v>0</v>
      </c>
      <c r="G67" s="161"/>
      <c r="H67" s="142" t="s">
        <v>1069</v>
      </c>
      <c r="I67" s="130" t="str">
        <f>VLOOKUP(H67,Presupuesto!$B$11:$C$565,2,0)</f>
        <v>BECAS CONVENIO MINISTERIO SALUD -IHSS-UNAH</v>
      </c>
      <c r="J67" s="98" t="str">
        <f t="shared" ref="J67:J86" si="7">$J$65</f>
        <v>Posgrado</v>
      </c>
      <c r="K67" s="98" t="s">
        <v>411</v>
      </c>
      <c r="L67" s="98"/>
    </row>
    <row r="68" spans="3:12" x14ac:dyDescent="0.25">
      <c r="C68" s="141"/>
      <c r="D68" s="158"/>
      <c r="E68" s="123"/>
      <c r="F68" s="97">
        <f t="shared" si="6"/>
        <v>0</v>
      </c>
      <c r="G68" s="161"/>
      <c r="H68" s="142" t="s">
        <v>1071</v>
      </c>
      <c r="I68" s="130" t="str">
        <f>VLOOKUP(H68,Presupuesto!$B$11:$C$565,2,0)</f>
        <v>BECAS DE ACTUALIZACION Y CAPACITACION DOCENTE</v>
      </c>
      <c r="J68" s="98" t="str">
        <f t="shared" si="7"/>
        <v>Posgrado</v>
      </c>
      <c r="K68" s="98" t="s">
        <v>411</v>
      </c>
      <c r="L68" s="98"/>
    </row>
    <row r="69" spans="3:12" x14ac:dyDescent="0.25">
      <c r="C69" s="141"/>
      <c r="D69" s="158"/>
      <c r="E69" s="123"/>
      <c r="F69" s="97">
        <f t="shared" si="6"/>
        <v>0</v>
      </c>
      <c r="G69" s="161"/>
      <c r="H69" s="142" t="s">
        <v>1073</v>
      </c>
      <c r="I69" s="130" t="str">
        <f>VLOOKUP(H69,Presupuesto!$B$11:$C$565,2,0)</f>
        <v>BECAS EXCELENCIA ACADEMICA</v>
      </c>
      <c r="J69" s="98" t="str">
        <f t="shared" si="7"/>
        <v>Posgrado</v>
      </c>
      <c r="K69" s="98" t="s">
        <v>411</v>
      </c>
      <c r="L69" s="98"/>
    </row>
    <row r="70" spans="3:12" x14ac:dyDescent="0.25">
      <c r="C70" s="141"/>
      <c r="D70" s="158"/>
      <c r="E70" s="123"/>
      <c r="F70" s="97">
        <f t="shared" si="6"/>
        <v>0</v>
      </c>
      <c r="G70" s="161"/>
      <c r="H70" s="142" t="s">
        <v>1075</v>
      </c>
      <c r="I70" s="130" t="str">
        <f>VLOOKUP(H70,Presupuesto!$B$11:$C$565,2,0)</f>
        <v>BECAS PARA HIJOS DE LOS TRABAJADORES</v>
      </c>
      <c r="J70" s="98" t="str">
        <f t="shared" si="7"/>
        <v>Posgrado</v>
      </c>
      <c r="K70" s="98" t="s">
        <v>400</v>
      </c>
      <c r="L70" s="98"/>
    </row>
    <row r="71" spans="3:12" x14ac:dyDescent="0.25">
      <c r="C71" s="141"/>
      <c r="D71" s="158"/>
      <c r="E71" s="123"/>
      <c r="F71" s="97">
        <f t="shared" si="6"/>
        <v>0</v>
      </c>
      <c r="G71" s="161"/>
      <c r="H71" s="142" t="s">
        <v>1077</v>
      </c>
      <c r="I71" s="130" t="str">
        <f>VLOOKUP(H71,Presupuesto!$B$11:$C$565,2,0)</f>
        <v>BECAS POST GRADO ECONOMIA</v>
      </c>
      <c r="J71" s="98" t="str">
        <f t="shared" si="7"/>
        <v>Posgrado</v>
      </c>
      <c r="K71" s="98" t="s">
        <v>411</v>
      </c>
      <c r="L71" s="98"/>
    </row>
    <row r="72" spans="3:12" x14ac:dyDescent="0.25">
      <c r="C72" s="141"/>
      <c r="D72" s="158"/>
      <c r="E72" s="123"/>
      <c r="F72" s="97">
        <f t="shared" si="6"/>
        <v>0</v>
      </c>
      <c r="G72" s="161"/>
      <c r="H72" s="142" t="s">
        <v>1079</v>
      </c>
      <c r="I72" s="130" t="str">
        <f>VLOOKUP(H72,Presupuesto!$B$11:$C$565,2,0)</f>
        <v>BECAS POST-GRADO DE TRABAJO SOCIAL</v>
      </c>
      <c r="J72" s="98" t="str">
        <f t="shared" si="7"/>
        <v>Posgrado</v>
      </c>
      <c r="K72" s="98" t="s">
        <v>411</v>
      </c>
      <c r="L72" s="98"/>
    </row>
    <row r="73" spans="3:12" x14ac:dyDescent="0.25">
      <c r="C73" s="141"/>
      <c r="D73" s="158"/>
      <c r="E73" s="123"/>
      <c r="F73" s="97">
        <f t="shared" si="6"/>
        <v>0</v>
      </c>
      <c r="G73" s="161"/>
      <c r="H73" s="142" t="s">
        <v>1081</v>
      </c>
      <c r="I73" s="130" t="str">
        <f>VLOOKUP(H73,Presupuesto!$B$11:$C$565,2,0)</f>
        <v>BECAS PROFESIONALIZANTES DOCENTE (PLAN DE REFORMA)</v>
      </c>
      <c r="J73" s="98" t="str">
        <f t="shared" si="7"/>
        <v>Posgrado</v>
      </c>
      <c r="K73" s="98" t="s">
        <v>411</v>
      </c>
      <c r="L73" s="98"/>
    </row>
    <row r="74" spans="3:12" x14ac:dyDescent="0.25">
      <c r="C74" s="141"/>
      <c r="D74" s="158"/>
      <c r="E74" s="123"/>
      <c r="F74" s="97">
        <f t="shared" si="6"/>
        <v>0</v>
      </c>
      <c r="G74" s="161"/>
      <c r="H74" s="142" t="s">
        <v>1083</v>
      </c>
      <c r="I74" s="130" t="str">
        <f>VLOOKUP(H74,Presupuesto!$B$11:$C$565,2,0)</f>
        <v>PRESTAMOS A ESTUDIANTES</v>
      </c>
      <c r="J74" s="98" t="str">
        <f t="shared" si="7"/>
        <v>Posgrado</v>
      </c>
      <c r="K74" s="98" t="s">
        <v>411</v>
      </c>
      <c r="L74" s="98"/>
    </row>
    <row r="75" spans="3:12" x14ac:dyDescent="0.25">
      <c r="C75" s="141"/>
      <c r="D75" s="158"/>
      <c r="E75" s="123"/>
      <c r="F75" s="97">
        <f t="shared" si="6"/>
        <v>0</v>
      </c>
      <c r="G75" s="161"/>
      <c r="H75" s="142" t="s">
        <v>1085</v>
      </c>
      <c r="I75" s="130" t="str">
        <f>VLOOKUP(H75,Presupuesto!$B$11:$C$565,2,0)</f>
        <v>BECAS TALLERES EMPLEADOS A ESTUDIANTES</v>
      </c>
      <c r="J75" s="98" t="str">
        <f t="shared" si="7"/>
        <v>Posgrado</v>
      </c>
      <c r="K75" s="98" t="s">
        <v>411</v>
      </c>
      <c r="L75" s="98"/>
    </row>
    <row r="76" spans="3:12" x14ac:dyDescent="0.25">
      <c r="C76" s="141"/>
      <c r="D76" s="158"/>
      <c r="E76" s="123"/>
      <c r="F76" s="97">
        <f t="shared" si="6"/>
        <v>0</v>
      </c>
      <c r="G76" s="161"/>
      <c r="H76" s="142" t="s">
        <v>1087</v>
      </c>
      <c r="I76" s="130" t="str">
        <f>VLOOKUP(H76,Presupuesto!$B$11:$C$565,2,0)</f>
        <v>BECAS EXTERNAS DE INVESTIGACION</v>
      </c>
      <c r="J76" s="98" t="str">
        <f t="shared" si="7"/>
        <v>Posgrado</v>
      </c>
      <c r="K76" s="98" t="s">
        <v>411</v>
      </c>
      <c r="L76" s="98"/>
    </row>
    <row r="77" spans="3:12" x14ac:dyDescent="0.25">
      <c r="C77" s="141"/>
      <c r="D77" s="158"/>
      <c r="E77" s="123"/>
      <c r="F77" s="97">
        <f t="shared" si="6"/>
        <v>0</v>
      </c>
      <c r="G77" s="161"/>
      <c r="H77" s="142" t="s">
        <v>1089</v>
      </c>
      <c r="I77" s="130" t="str">
        <f>VLOOKUP(H77,Presupuesto!$B$11:$C$565,2,0)</f>
        <v>BECAS SUSTANTIVAS DE INVESTIGACIÓN</v>
      </c>
      <c r="J77" s="98" t="str">
        <f t="shared" si="7"/>
        <v>Posgrado</v>
      </c>
      <c r="K77" s="98" t="s">
        <v>411</v>
      </c>
      <c r="L77" s="98"/>
    </row>
    <row r="78" spans="3:12" x14ac:dyDescent="0.25">
      <c r="C78" s="141"/>
      <c r="D78" s="158"/>
      <c r="E78" s="123"/>
      <c r="F78" s="97">
        <f t="shared" si="6"/>
        <v>0</v>
      </c>
      <c r="G78" s="161"/>
      <c r="H78" s="142" t="s">
        <v>1091</v>
      </c>
      <c r="I78" s="130" t="str">
        <f>VLOOKUP(H78,Presupuesto!$B$11:$C$565,2,0)</f>
        <v>BECAS DE INVEST, PARA ESTUD. DE PREGRADO</v>
      </c>
      <c r="J78" s="98" t="str">
        <f t="shared" si="7"/>
        <v>Posgrado</v>
      </c>
      <c r="K78" s="98" t="s">
        <v>411</v>
      </c>
      <c r="L78" s="98"/>
    </row>
    <row r="79" spans="3:12" x14ac:dyDescent="0.25">
      <c r="C79" s="141"/>
      <c r="D79" s="158"/>
      <c r="E79" s="123"/>
      <c r="F79" s="97">
        <f t="shared" si="6"/>
        <v>0</v>
      </c>
      <c r="G79" s="161"/>
      <c r="H79" s="142" t="s">
        <v>1093</v>
      </c>
      <c r="I79" s="130" t="str">
        <f>VLOOKUP(H79,Presupuesto!$B$11:$C$565,2,0)</f>
        <v>BECAS DE INVEST. PARA DOC.DE POST-GRADO</v>
      </c>
      <c r="J79" s="98" t="str">
        <f t="shared" si="7"/>
        <v>Posgrado</v>
      </c>
      <c r="K79" s="98" t="s">
        <v>411</v>
      </c>
      <c r="L79" s="98"/>
    </row>
    <row r="80" spans="3:12" x14ac:dyDescent="0.25">
      <c r="C80" s="141"/>
      <c r="D80" s="158"/>
      <c r="E80" s="123"/>
      <c r="F80" s="97">
        <f t="shared" si="6"/>
        <v>0</v>
      </c>
      <c r="G80" s="161"/>
      <c r="H80" s="142" t="s">
        <v>1095</v>
      </c>
      <c r="I80" s="130" t="str">
        <f>VLOOKUP(H80,Presupuesto!$B$11:$C$565,2,0)</f>
        <v>BECAS BÁSICAS DE INVESTIGACIÓN</v>
      </c>
      <c r="J80" s="98" t="str">
        <f t="shared" si="7"/>
        <v>Posgrado</v>
      </c>
      <c r="K80" s="98" t="s">
        <v>411</v>
      </c>
      <c r="L80" s="98"/>
    </row>
    <row r="81" spans="3:12" x14ac:dyDescent="0.25">
      <c r="C81" s="141"/>
      <c r="D81" s="158"/>
      <c r="E81" s="123"/>
      <c r="F81" s="97">
        <f t="shared" si="6"/>
        <v>0</v>
      </c>
      <c r="G81" s="161"/>
      <c r="H81" s="142" t="s">
        <v>1097</v>
      </c>
      <c r="I81" s="130" t="str">
        <f>VLOOKUP(H81,Presupuesto!$B$11:$C$565,2,0)</f>
        <v>BECAS RELEVO GENERACIONAL</v>
      </c>
      <c r="J81" s="98" t="str">
        <f t="shared" si="7"/>
        <v>Posgrado</v>
      </c>
      <c r="K81" s="98" t="s">
        <v>411</v>
      </c>
      <c r="L81" s="98"/>
    </row>
    <row r="82" spans="3:12" x14ac:dyDescent="0.25">
      <c r="C82" s="141"/>
      <c r="D82" s="158"/>
      <c r="E82" s="123"/>
      <c r="F82" s="97">
        <f t="shared" si="6"/>
        <v>0</v>
      </c>
      <c r="G82" s="161"/>
      <c r="H82" s="142" t="s">
        <v>1099</v>
      </c>
      <c r="I82" s="130" t="str">
        <f>VLOOKUP(H82,Presupuesto!$B$11:$C$565,2,0)</f>
        <v>BECAS DE EQUIDAD</v>
      </c>
      <c r="J82" s="98" t="str">
        <f t="shared" si="7"/>
        <v>Posgrado</v>
      </c>
      <c r="K82" s="98" t="s">
        <v>411</v>
      </c>
      <c r="L82" s="98"/>
    </row>
    <row r="83" spans="3:12" x14ac:dyDescent="0.25">
      <c r="C83" s="141"/>
      <c r="D83" s="158"/>
      <c r="E83" s="123"/>
      <c r="F83" s="97">
        <f t="shared" si="6"/>
        <v>0</v>
      </c>
      <c r="G83" s="161"/>
      <c r="H83" s="142" t="s">
        <v>1101</v>
      </c>
      <c r="I83" s="130" t="str">
        <f>VLOOKUP(H83,Presupuesto!$B$11:$C$565,2,0)</f>
        <v>PREMIOS AL INVESTIGADOR</v>
      </c>
      <c r="J83" s="98" t="str">
        <f t="shared" si="7"/>
        <v>Posgrado</v>
      </c>
      <c r="K83" s="98" t="s">
        <v>411</v>
      </c>
      <c r="L83" s="98"/>
    </row>
    <row r="84" spans="3:12" x14ac:dyDescent="0.25">
      <c r="C84" s="141"/>
      <c r="D84" s="158"/>
      <c r="E84" s="123"/>
      <c r="F84" s="97">
        <f t="shared" si="6"/>
        <v>0</v>
      </c>
      <c r="G84" s="161"/>
      <c r="H84" s="142" t="s">
        <v>1103</v>
      </c>
      <c r="I84" s="130" t="str">
        <f>VLOOKUP(H84,Presupuesto!$B$11:$C$565,2,0)</f>
        <v>BECAS DE INV. PARA ESTUDIANTES DE POSTGRADO</v>
      </c>
      <c r="J84" s="98" t="str">
        <f t="shared" si="7"/>
        <v>Posgrado</v>
      </c>
      <c r="K84" s="98" t="s">
        <v>411</v>
      </c>
      <c r="L84" s="98"/>
    </row>
    <row r="85" spans="3:12" x14ac:dyDescent="0.25">
      <c r="C85" s="141"/>
      <c r="D85" s="158"/>
      <c r="E85" s="123"/>
      <c r="F85" s="97">
        <f t="shared" si="6"/>
        <v>0</v>
      </c>
      <c r="G85" s="161"/>
      <c r="H85" s="142" t="s">
        <v>1105</v>
      </c>
      <c r="I85" s="130" t="str">
        <f>VLOOKUP(H85,Presupuesto!$B$11:$C$565,2,0)</f>
        <v>Becas Especiales de Investigación</v>
      </c>
      <c r="J85" s="98" t="str">
        <f t="shared" si="7"/>
        <v>Posgrado</v>
      </c>
      <c r="K85" s="98" t="s">
        <v>411</v>
      </c>
      <c r="L85" s="98"/>
    </row>
    <row r="86" spans="3:12" ht="15.75" thickBot="1" x14ac:dyDescent="0.3">
      <c r="C86" s="147"/>
      <c r="D86" s="222"/>
      <c r="E86" s="103"/>
      <c r="F86" s="105">
        <f t="shared" si="6"/>
        <v>0</v>
      </c>
      <c r="G86" s="162"/>
      <c r="H86" s="148"/>
      <c r="I86" s="132" t="e">
        <f>VLOOKUP(H86,Presupuesto!$B$11:$C$565,2,0)</f>
        <v>#N/A</v>
      </c>
      <c r="J86" s="106" t="str">
        <f t="shared" si="7"/>
        <v>Posgrado</v>
      </c>
      <c r="K86" s="124" t="s">
        <v>393</v>
      </c>
      <c r="L86" s="124"/>
    </row>
    <row r="88" spans="3:12" ht="15.75" thickBot="1" x14ac:dyDescent="0.3"/>
    <row r="89" spans="3:12" ht="15.75" thickBot="1" x14ac:dyDescent="0.3">
      <c r="C89" s="157" t="s">
        <v>53</v>
      </c>
      <c r="D89" s="372">
        <f>SUM(F96:F117)</f>
        <v>0</v>
      </c>
      <c r="F89" s="70"/>
      <c r="G89" s="79"/>
      <c r="H89" s="70"/>
      <c r="I89" s="70"/>
    </row>
    <row r="90" spans="3:12" x14ac:dyDescent="0.25">
      <c r="C90" s="70"/>
      <c r="D90" s="31"/>
      <c r="E90" s="93"/>
      <c r="F90" s="93"/>
      <c r="G90" s="93"/>
      <c r="H90" s="76"/>
      <c r="I90" s="76"/>
      <c r="J90" s="76"/>
      <c r="K90" s="112"/>
    </row>
    <row r="91" spans="3:12" x14ac:dyDescent="0.25">
      <c r="C91" s="70"/>
      <c r="D91" s="31"/>
      <c r="E91" s="93"/>
      <c r="F91" s="93"/>
      <c r="G91" s="93"/>
      <c r="H91" s="76"/>
      <c r="I91" s="76"/>
      <c r="J91" s="76"/>
      <c r="K91" s="112"/>
    </row>
    <row r="92" spans="3:12" ht="15.75" x14ac:dyDescent="0.25">
      <c r="C92" s="202" t="s">
        <v>391</v>
      </c>
      <c r="D92" s="368"/>
      <c r="E92" s="93"/>
      <c r="F92" s="93"/>
      <c r="G92" s="93"/>
      <c r="H92" s="76"/>
      <c r="I92" s="76"/>
      <c r="J92" s="76"/>
      <c r="K92" s="112"/>
    </row>
    <row r="93" spans="3:12" ht="18.75" x14ac:dyDescent="0.25">
      <c r="C93" s="210" t="e">
        <f>IFERROR(VLOOKUP(D92,'1. Desarrollo e Innov. Curricu.'!$F:$G,2,FALSE),IFERROR(VLOOKUP(D92,'2. Investigación Científica'!$F:$G,2,FALSE),IFERROR(VLOOKUP(D92,'3. Vinculación Univ. Sociedad'!$F:$G,2,FALSE),IFERROR(VLOOKUP(D92,'4. Docencia y Profesorado Univ.'!$F:$G,2,FALSE),IFERROR(VLOOKUP(D92,'5. Estudiantes y Graduados'!$F:$G,2,FALSE),IFERROR(VLOOKUP(D92,'11. Gestion Administrativa'!$F:$G,2,FALSE),IFERROR(VLOOKUP(D92,'13. Gestión Académica'!$F:$G,2,FALSE),IFERROR(VLOOKUP(D92,'9. Asegura. de la Calid. y M'!$F:$G,2,FALSE),IFERROR(VLOOKUP(D92,'6. Gestión del Conocimiento'!$F:$G,2,FALSE),IFERROR(VLOOKUP(D92,'15. Gobernabilidad y Proceso...'!$F:$G,2,FALSE),IFERROR(VLOOKUP(D92,'12. Gestión del Talento Humano'!$F:$G,2,FALSE),IFERROR(VLOOKUP(D92,'14. Internacional... de la E.S.'!$F:$G,2,FALSE),IFERROR(VLOOKUP(D92,'10. Posgrado'!$F:$G,2,FALSE),IFERROR(VLOOKUP(D92,'17. Gestión TIC'!$F:$G,2,FALSE),IFERROR(VLOOKUP(D92,'16. Desa. del Sistema Educ.Sup.'!$F:$G,2,FALSE),IFERROR(VLOOKUP(D92,'8. Cultura de Inno. Insti...'!$F:$G,2,FALSE),VLOOKUP(D92,'7. Lo Esencial de la Reforma U.'!$F:$G,2,0)))))))))))))))))</f>
        <v>#N/A</v>
      </c>
      <c r="D93" s="31"/>
      <c r="E93" s="93"/>
      <c r="F93" s="93"/>
      <c r="G93" s="93"/>
      <c r="H93" s="76"/>
      <c r="I93" s="76"/>
      <c r="J93" s="76"/>
      <c r="K93" s="112"/>
    </row>
    <row r="94" spans="3:12" ht="15.75" thickBot="1" x14ac:dyDescent="0.3">
      <c r="F94" s="93"/>
      <c r="G94" s="76"/>
      <c r="H94" s="76"/>
      <c r="I94" s="76"/>
    </row>
    <row r="95" spans="3:12" ht="30.75" thickBot="1" x14ac:dyDescent="0.3">
      <c r="C95" s="129" t="s">
        <v>44</v>
      </c>
      <c r="D95" s="134" t="s">
        <v>55</v>
      </c>
      <c r="E95" s="136" t="s">
        <v>57</v>
      </c>
      <c r="F95" s="135" t="s">
        <v>27</v>
      </c>
      <c r="G95" s="133" t="s">
        <v>130</v>
      </c>
      <c r="H95" s="136" t="s">
        <v>46</v>
      </c>
      <c r="I95" s="133" t="s">
        <v>131</v>
      </c>
      <c r="J95" s="133" t="s">
        <v>409</v>
      </c>
      <c r="K95" s="133" t="s">
        <v>410</v>
      </c>
      <c r="L95" s="133" t="s">
        <v>464</v>
      </c>
    </row>
    <row r="96" spans="3:12" x14ac:dyDescent="0.25">
      <c r="C96" s="141"/>
      <c r="D96" s="158"/>
      <c r="E96" s="115"/>
      <c r="F96" s="97">
        <f t="shared" ref="F96:F117" si="8">D96*E96</f>
        <v>0</v>
      </c>
      <c r="G96" s="161"/>
      <c r="H96" s="142" t="s">
        <v>1065</v>
      </c>
      <c r="I96" s="130" t="str">
        <f>VLOOKUP(H96,Presupuesto!$B$11:$C$565,2,0)</f>
        <v>BECAS</v>
      </c>
      <c r="J96" s="218" t="s">
        <v>1453</v>
      </c>
      <c r="K96" s="98" t="s">
        <v>393</v>
      </c>
      <c r="L96" s="98"/>
    </row>
    <row r="97" spans="3:12" x14ac:dyDescent="0.25">
      <c r="C97" s="141"/>
      <c r="D97" s="158"/>
      <c r="E97" s="123"/>
      <c r="F97" s="97">
        <f t="shared" si="8"/>
        <v>0</v>
      </c>
      <c r="G97" s="161"/>
      <c r="H97" s="142" t="s">
        <v>1067</v>
      </c>
      <c r="I97" s="130" t="str">
        <f>VLOOKUP(H97,Presupuesto!$B$11:$C$565,2,0)</f>
        <v>BECAS ESTUDIANTES DE PREGRADO (PLAN REFORMA)</v>
      </c>
      <c r="J97" s="98" t="str">
        <f>$J$96</f>
        <v>Posgrado</v>
      </c>
      <c r="K97" s="98" t="s">
        <v>411</v>
      </c>
      <c r="L97" s="98"/>
    </row>
    <row r="98" spans="3:12" x14ac:dyDescent="0.25">
      <c r="C98" s="141"/>
      <c r="D98" s="158"/>
      <c r="E98" s="123"/>
      <c r="F98" s="97">
        <f t="shared" si="8"/>
        <v>0</v>
      </c>
      <c r="G98" s="161"/>
      <c r="H98" s="142" t="s">
        <v>1069</v>
      </c>
      <c r="I98" s="130" t="str">
        <f>VLOOKUP(H98,Presupuesto!$B$11:$C$565,2,0)</f>
        <v>BECAS CONVENIO MINISTERIO SALUD -IHSS-UNAH</v>
      </c>
      <c r="J98" s="98" t="str">
        <f t="shared" ref="J98:J117" si="9">$J$96</f>
        <v>Posgrado</v>
      </c>
      <c r="K98" s="98" t="s">
        <v>411</v>
      </c>
      <c r="L98" s="98"/>
    </row>
    <row r="99" spans="3:12" x14ac:dyDescent="0.25">
      <c r="C99" s="141"/>
      <c r="D99" s="158"/>
      <c r="E99" s="123"/>
      <c r="F99" s="97">
        <f t="shared" si="8"/>
        <v>0</v>
      </c>
      <c r="G99" s="161"/>
      <c r="H99" s="142" t="s">
        <v>1071</v>
      </c>
      <c r="I99" s="130" t="str">
        <f>VLOOKUP(H99,Presupuesto!$B$11:$C$565,2,0)</f>
        <v>BECAS DE ACTUALIZACION Y CAPACITACION DOCENTE</v>
      </c>
      <c r="J99" s="98" t="str">
        <f t="shared" si="9"/>
        <v>Posgrado</v>
      </c>
      <c r="K99" s="98" t="s">
        <v>411</v>
      </c>
      <c r="L99" s="98"/>
    </row>
    <row r="100" spans="3:12" x14ac:dyDescent="0.25">
      <c r="C100" s="141"/>
      <c r="D100" s="158"/>
      <c r="E100" s="123"/>
      <c r="F100" s="97">
        <f t="shared" si="8"/>
        <v>0</v>
      </c>
      <c r="G100" s="161"/>
      <c r="H100" s="142" t="s">
        <v>1073</v>
      </c>
      <c r="I100" s="130" t="str">
        <f>VLOOKUP(H100,Presupuesto!$B$11:$C$565,2,0)</f>
        <v>BECAS EXCELENCIA ACADEMICA</v>
      </c>
      <c r="J100" s="98" t="str">
        <f t="shared" si="9"/>
        <v>Posgrado</v>
      </c>
      <c r="K100" s="98" t="s">
        <v>411</v>
      </c>
      <c r="L100" s="98"/>
    </row>
    <row r="101" spans="3:12" x14ac:dyDescent="0.25">
      <c r="C101" s="141"/>
      <c r="D101" s="158"/>
      <c r="E101" s="123"/>
      <c r="F101" s="97">
        <f t="shared" si="8"/>
        <v>0</v>
      </c>
      <c r="G101" s="161"/>
      <c r="H101" s="142" t="s">
        <v>1075</v>
      </c>
      <c r="I101" s="130" t="str">
        <f>VLOOKUP(H101,Presupuesto!$B$11:$C$565,2,0)</f>
        <v>BECAS PARA HIJOS DE LOS TRABAJADORES</v>
      </c>
      <c r="J101" s="98" t="str">
        <f t="shared" si="9"/>
        <v>Posgrado</v>
      </c>
      <c r="K101" s="98" t="s">
        <v>400</v>
      </c>
      <c r="L101" s="98"/>
    </row>
    <row r="102" spans="3:12" x14ac:dyDescent="0.25">
      <c r="C102" s="141"/>
      <c r="D102" s="158"/>
      <c r="E102" s="123"/>
      <c r="F102" s="97">
        <f t="shared" si="8"/>
        <v>0</v>
      </c>
      <c r="G102" s="161"/>
      <c r="H102" s="142" t="s">
        <v>1077</v>
      </c>
      <c r="I102" s="130" t="str">
        <f>VLOOKUP(H102,Presupuesto!$B$11:$C$565,2,0)</f>
        <v>BECAS POST GRADO ECONOMIA</v>
      </c>
      <c r="J102" s="98" t="str">
        <f t="shared" si="9"/>
        <v>Posgrado</v>
      </c>
      <c r="K102" s="98" t="s">
        <v>411</v>
      </c>
      <c r="L102" s="98"/>
    </row>
    <row r="103" spans="3:12" x14ac:dyDescent="0.25">
      <c r="C103" s="141"/>
      <c r="D103" s="158"/>
      <c r="E103" s="123"/>
      <c r="F103" s="97">
        <f t="shared" si="8"/>
        <v>0</v>
      </c>
      <c r="G103" s="161"/>
      <c r="H103" s="142" t="s">
        <v>1079</v>
      </c>
      <c r="I103" s="130" t="str">
        <f>VLOOKUP(H103,Presupuesto!$B$11:$C$565,2,0)</f>
        <v>BECAS POST-GRADO DE TRABAJO SOCIAL</v>
      </c>
      <c r="J103" s="98" t="str">
        <f t="shared" si="9"/>
        <v>Posgrado</v>
      </c>
      <c r="K103" s="98" t="s">
        <v>411</v>
      </c>
      <c r="L103" s="98"/>
    </row>
    <row r="104" spans="3:12" x14ac:dyDescent="0.25">
      <c r="C104" s="141"/>
      <c r="D104" s="158"/>
      <c r="E104" s="123"/>
      <c r="F104" s="97">
        <f t="shared" si="8"/>
        <v>0</v>
      </c>
      <c r="G104" s="161"/>
      <c r="H104" s="142" t="s">
        <v>1081</v>
      </c>
      <c r="I104" s="130" t="str">
        <f>VLOOKUP(H104,Presupuesto!$B$11:$C$565,2,0)</f>
        <v>BECAS PROFESIONALIZANTES DOCENTE (PLAN DE REFORMA)</v>
      </c>
      <c r="J104" s="98" t="str">
        <f t="shared" si="9"/>
        <v>Posgrado</v>
      </c>
      <c r="K104" s="98" t="s">
        <v>411</v>
      </c>
      <c r="L104" s="98"/>
    </row>
    <row r="105" spans="3:12" x14ac:dyDescent="0.25">
      <c r="C105" s="141"/>
      <c r="D105" s="158"/>
      <c r="E105" s="123"/>
      <c r="F105" s="97">
        <f t="shared" si="8"/>
        <v>0</v>
      </c>
      <c r="G105" s="161"/>
      <c r="H105" s="142" t="s">
        <v>1083</v>
      </c>
      <c r="I105" s="130" t="str">
        <f>VLOOKUP(H105,Presupuesto!$B$11:$C$565,2,0)</f>
        <v>PRESTAMOS A ESTUDIANTES</v>
      </c>
      <c r="J105" s="98" t="str">
        <f t="shared" si="9"/>
        <v>Posgrado</v>
      </c>
      <c r="K105" s="98" t="s">
        <v>411</v>
      </c>
      <c r="L105" s="98"/>
    </row>
    <row r="106" spans="3:12" x14ac:dyDescent="0.25">
      <c r="C106" s="141"/>
      <c r="D106" s="158"/>
      <c r="E106" s="123"/>
      <c r="F106" s="97">
        <f t="shared" si="8"/>
        <v>0</v>
      </c>
      <c r="G106" s="161"/>
      <c r="H106" s="142" t="s">
        <v>1085</v>
      </c>
      <c r="I106" s="130" t="str">
        <f>VLOOKUP(H106,Presupuesto!$B$11:$C$565,2,0)</f>
        <v>BECAS TALLERES EMPLEADOS A ESTUDIANTES</v>
      </c>
      <c r="J106" s="98" t="str">
        <f t="shared" si="9"/>
        <v>Posgrado</v>
      </c>
      <c r="K106" s="98" t="s">
        <v>411</v>
      </c>
      <c r="L106" s="98"/>
    </row>
    <row r="107" spans="3:12" x14ac:dyDescent="0.25">
      <c r="C107" s="141"/>
      <c r="D107" s="158"/>
      <c r="E107" s="123"/>
      <c r="F107" s="97">
        <f t="shared" si="8"/>
        <v>0</v>
      </c>
      <c r="G107" s="161"/>
      <c r="H107" s="142" t="s">
        <v>1087</v>
      </c>
      <c r="I107" s="130" t="str">
        <f>VLOOKUP(H107,Presupuesto!$B$11:$C$565,2,0)</f>
        <v>BECAS EXTERNAS DE INVESTIGACION</v>
      </c>
      <c r="J107" s="98" t="str">
        <f t="shared" si="9"/>
        <v>Posgrado</v>
      </c>
      <c r="K107" s="98" t="s">
        <v>411</v>
      </c>
      <c r="L107" s="98"/>
    </row>
    <row r="108" spans="3:12" x14ac:dyDescent="0.25">
      <c r="C108" s="141"/>
      <c r="D108" s="158"/>
      <c r="E108" s="123"/>
      <c r="F108" s="97">
        <f t="shared" si="8"/>
        <v>0</v>
      </c>
      <c r="G108" s="161"/>
      <c r="H108" s="142" t="s">
        <v>1089</v>
      </c>
      <c r="I108" s="130" t="str">
        <f>VLOOKUP(H108,Presupuesto!$B$11:$C$565,2,0)</f>
        <v>BECAS SUSTANTIVAS DE INVESTIGACIÓN</v>
      </c>
      <c r="J108" s="98" t="str">
        <f t="shared" si="9"/>
        <v>Posgrado</v>
      </c>
      <c r="K108" s="98" t="s">
        <v>411</v>
      </c>
      <c r="L108" s="98"/>
    </row>
    <row r="109" spans="3:12" x14ac:dyDescent="0.25">
      <c r="C109" s="141"/>
      <c r="D109" s="158"/>
      <c r="E109" s="123"/>
      <c r="F109" s="97">
        <f t="shared" si="8"/>
        <v>0</v>
      </c>
      <c r="G109" s="161"/>
      <c r="H109" s="142" t="s">
        <v>1091</v>
      </c>
      <c r="I109" s="130" t="str">
        <f>VLOOKUP(H109,Presupuesto!$B$11:$C$565,2,0)</f>
        <v>BECAS DE INVEST, PARA ESTUD. DE PREGRADO</v>
      </c>
      <c r="J109" s="98" t="str">
        <f t="shared" si="9"/>
        <v>Posgrado</v>
      </c>
      <c r="K109" s="98" t="s">
        <v>411</v>
      </c>
      <c r="L109" s="98"/>
    </row>
    <row r="110" spans="3:12" x14ac:dyDescent="0.25">
      <c r="C110" s="141"/>
      <c r="D110" s="158"/>
      <c r="E110" s="123"/>
      <c r="F110" s="97">
        <f t="shared" si="8"/>
        <v>0</v>
      </c>
      <c r="G110" s="161"/>
      <c r="H110" s="142" t="s">
        <v>1093</v>
      </c>
      <c r="I110" s="130" t="str">
        <f>VLOOKUP(H110,Presupuesto!$B$11:$C$565,2,0)</f>
        <v>BECAS DE INVEST. PARA DOC.DE POST-GRADO</v>
      </c>
      <c r="J110" s="98" t="str">
        <f t="shared" si="9"/>
        <v>Posgrado</v>
      </c>
      <c r="K110" s="98" t="s">
        <v>411</v>
      </c>
      <c r="L110" s="98"/>
    </row>
    <row r="111" spans="3:12" x14ac:dyDescent="0.25">
      <c r="C111" s="141"/>
      <c r="D111" s="158"/>
      <c r="E111" s="123"/>
      <c r="F111" s="97">
        <f t="shared" si="8"/>
        <v>0</v>
      </c>
      <c r="G111" s="161"/>
      <c r="H111" s="142" t="s">
        <v>1095</v>
      </c>
      <c r="I111" s="130" t="str">
        <f>VLOOKUP(H111,Presupuesto!$B$11:$C$565,2,0)</f>
        <v>BECAS BÁSICAS DE INVESTIGACIÓN</v>
      </c>
      <c r="J111" s="98" t="str">
        <f t="shared" si="9"/>
        <v>Posgrado</v>
      </c>
      <c r="K111" s="98" t="s">
        <v>411</v>
      </c>
      <c r="L111" s="98"/>
    </row>
    <row r="112" spans="3:12" x14ac:dyDescent="0.25">
      <c r="C112" s="141"/>
      <c r="D112" s="158"/>
      <c r="E112" s="123"/>
      <c r="F112" s="97">
        <f t="shared" si="8"/>
        <v>0</v>
      </c>
      <c r="G112" s="161"/>
      <c r="H112" s="142" t="s">
        <v>1097</v>
      </c>
      <c r="I112" s="130" t="str">
        <f>VLOOKUP(H112,Presupuesto!$B$11:$C$565,2,0)</f>
        <v>BECAS RELEVO GENERACIONAL</v>
      </c>
      <c r="J112" s="98" t="str">
        <f t="shared" si="9"/>
        <v>Posgrado</v>
      </c>
      <c r="K112" s="98" t="s">
        <v>411</v>
      </c>
      <c r="L112" s="98"/>
    </row>
    <row r="113" spans="3:12" x14ac:dyDescent="0.25">
      <c r="C113" s="141"/>
      <c r="D113" s="158"/>
      <c r="E113" s="123"/>
      <c r="F113" s="97">
        <f t="shared" si="8"/>
        <v>0</v>
      </c>
      <c r="G113" s="161"/>
      <c r="H113" s="142" t="s">
        <v>1099</v>
      </c>
      <c r="I113" s="130" t="str">
        <f>VLOOKUP(H113,Presupuesto!$B$11:$C$565,2,0)</f>
        <v>BECAS DE EQUIDAD</v>
      </c>
      <c r="J113" s="98" t="str">
        <f t="shared" si="9"/>
        <v>Posgrado</v>
      </c>
      <c r="K113" s="98" t="s">
        <v>411</v>
      </c>
      <c r="L113" s="98"/>
    </row>
    <row r="114" spans="3:12" x14ac:dyDescent="0.25">
      <c r="C114" s="141"/>
      <c r="D114" s="158"/>
      <c r="E114" s="123"/>
      <c r="F114" s="97">
        <f t="shared" si="8"/>
        <v>0</v>
      </c>
      <c r="G114" s="161"/>
      <c r="H114" s="142" t="s">
        <v>1101</v>
      </c>
      <c r="I114" s="130" t="str">
        <f>VLOOKUP(H114,Presupuesto!$B$11:$C$565,2,0)</f>
        <v>PREMIOS AL INVESTIGADOR</v>
      </c>
      <c r="J114" s="98" t="str">
        <f t="shared" si="9"/>
        <v>Posgrado</v>
      </c>
      <c r="K114" s="98" t="s">
        <v>411</v>
      </c>
      <c r="L114" s="98"/>
    </row>
    <row r="115" spans="3:12" x14ac:dyDescent="0.25">
      <c r="C115" s="141"/>
      <c r="D115" s="158"/>
      <c r="E115" s="123"/>
      <c r="F115" s="97">
        <f t="shared" si="8"/>
        <v>0</v>
      </c>
      <c r="G115" s="161"/>
      <c r="H115" s="142" t="s">
        <v>1103</v>
      </c>
      <c r="I115" s="130" t="str">
        <f>VLOOKUP(H115,Presupuesto!$B$11:$C$565,2,0)</f>
        <v>BECAS DE INV. PARA ESTUDIANTES DE POSTGRADO</v>
      </c>
      <c r="J115" s="98" t="str">
        <f t="shared" si="9"/>
        <v>Posgrado</v>
      </c>
      <c r="K115" s="98" t="s">
        <v>411</v>
      </c>
      <c r="L115" s="98"/>
    </row>
    <row r="116" spans="3:12" x14ac:dyDescent="0.25">
      <c r="C116" s="141"/>
      <c r="D116" s="158"/>
      <c r="E116" s="123"/>
      <c r="F116" s="97">
        <f t="shared" si="8"/>
        <v>0</v>
      </c>
      <c r="G116" s="161"/>
      <c r="H116" s="142" t="s">
        <v>1105</v>
      </c>
      <c r="I116" s="130" t="str">
        <f>VLOOKUP(H116,Presupuesto!$B$11:$C$565,2,0)</f>
        <v>Becas Especiales de Investigación</v>
      </c>
      <c r="J116" s="98" t="str">
        <f t="shared" si="9"/>
        <v>Posgrado</v>
      </c>
      <c r="K116" s="98" t="s">
        <v>411</v>
      </c>
      <c r="L116" s="98"/>
    </row>
    <row r="117" spans="3:12" ht="15.75" thickBot="1" x14ac:dyDescent="0.3">
      <c r="C117" s="147"/>
      <c r="D117" s="222"/>
      <c r="E117" s="103"/>
      <c r="F117" s="105">
        <f t="shared" si="8"/>
        <v>0</v>
      </c>
      <c r="G117" s="162"/>
      <c r="H117" s="148"/>
      <c r="I117" s="132" t="e">
        <f>VLOOKUP(H117,Presupuesto!$B$11:$C$565,2,0)</f>
        <v>#N/A</v>
      </c>
      <c r="J117" s="106" t="str">
        <f t="shared" si="9"/>
        <v>Posgrado</v>
      </c>
      <c r="K117" s="124" t="s">
        <v>393</v>
      </c>
      <c r="L117" s="124"/>
    </row>
  </sheetData>
  <dataValidations count="5">
    <dataValidation type="list" allowBlank="1" showInputMessage="1" showErrorMessage="1" errorTitle="¡Ingreso Inválido!" error="Seleccione una opción de la lista" promptTitle="Mes Requerido" prompt="Seleccione el mes en el que requiere el recurso." sqref="K34:K55 K65:K86 K96:K117 K17:K24">
      <formula1>$U$2:$AF$2</formula1>
    </dataValidation>
    <dataValidation type="list" allowBlank="1" showInputMessage="1" showErrorMessage="1" errorTitle="¡Ingreso Inválido!" error="Seleccione una opción de la lista." promptTitle="Tipo de Presupuesto" prompt="Seleccione una opción de la lista." sqref="G96:G117 G34:G55 G65:G86 G17:G24">
      <formula1>$R$2:$S$2</formula1>
    </dataValidation>
    <dataValidation type="list" allowBlank="1" showInputMessage="1" showErrorMessage="1" errorTitle="¡Ingreso Inválido!" error="Verifique el valor ingresado." promptTitle="Ingrese el Objeto de Gasto" prompt="Ingrese el Objeto de Gasto" sqref="H96:H117 H34:H55 H65:H86 H17:H24">
      <formula1>$A$1:$UI$1</formula1>
    </dataValidation>
    <dataValidation type="list" allowBlank="1" showInputMessage="1" showErrorMessage="1" errorTitle="¡Ingreso Inválido!" error="Seleccione una opción de la lista." promptTitle="Dimensión Estratégica" prompt="Seleccione una opción de la lista." sqref="J35:J55 J97:J117 J66:J86 J18:J24">
      <formula1>$A$2:$P$2</formula1>
    </dataValidation>
    <dataValidation type="list" allowBlank="1" showInputMessage="1" showErrorMessage="1" errorTitle="¡Ingreso Inválido!" error="Seleccione una opción de la lista." promptTitle="Dimensión Estratégica" prompt="Seleccione una opción de la lista." sqref="J17 J34 J65 J96">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2016-03-15T22:38:39Z</dcterms:modified>
</cp:coreProperties>
</file>