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420" windowWidth="11880" windowHeight="3555" tabRatio="913"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5. Estudiantes y Graduados" sheetId="30" r:id="rId15"/>
    <sheet name="4. Docencia y Profesorado Univ." sheetId="29" r:id="rId16"/>
    <sheet name="6. Gestión del Conocimiento" sheetId="23" r:id="rId17"/>
    <sheet name="7. Lo Esencial de la Reforma U." sheetId="45" r:id="rId18"/>
    <sheet name="8. Asegura. de la Calid. y M" sheetId="33" r:id="rId19"/>
    <sheet name="9. Cultura de Inno. Insti..." sheetId="47"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 name="Hoja1" sheetId="51" r:id="rId29"/>
  </sheets>
  <definedNames>
    <definedName name="_xlnm._FilterDatabase" localSheetId="3" hidden="1">'1. TALLERES SEMINARIOS'!$C$11:$C$146</definedName>
    <definedName name="_xlnm._FilterDatabase" localSheetId="4" hidden="1">'2. CONTRATACION DE PERSONAL'!$C$12:$C$947</definedName>
    <definedName name="_xlnm._FilterDatabase" localSheetId="5" hidden="1">'3. EQUIPO DE OFICINA'!$C$12:$C$243</definedName>
    <definedName name="_xlnm._FilterDatabase" localSheetId="6" hidden="1">'4. EQUIPO TECNOLÓGICOS'!$C$14:$C$290</definedName>
    <definedName name="_xlnm._FilterDatabase" localSheetId="7" hidden="1">'5. ACTIVIDADES ESPECIALES'!$J$13:$J$260</definedName>
    <definedName name="_xlnm._FilterDatabase" localSheetId="8" hidden="1">'6. Becas'!$J$13:$J$131</definedName>
    <definedName name="_xlnm._FilterDatabase" localSheetId="9" hidden="1">'7. Infraestructura'!$J$12:$J$77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4525"/>
</workbook>
</file>

<file path=xl/calcChain.xml><?xml version="1.0" encoding="utf-8"?>
<calcChain xmlns="http://schemas.openxmlformats.org/spreadsheetml/2006/main">
  <c r="P19" i="44" l="1"/>
  <c r="P22" i="46" l="1"/>
  <c r="E343" i="12"/>
  <c r="P17" i="31"/>
  <c r="P30" i="24"/>
  <c r="P42" i="48"/>
  <c r="P11" i="47"/>
  <c r="P14" i="33"/>
  <c r="D404" i="12"/>
  <c r="P24" i="45"/>
  <c r="P18" i="23"/>
  <c r="E65" i="42"/>
  <c r="E66" i="42"/>
  <c r="P10" i="24"/>
  <c r="I927" i="12" l="1"/>
  <c r="I928" i="12"/>
  <c r="I926" i="12"/>
  <c r="I925" i="12"/>
  <c r="F928" i="12"/>
  <c r="F927" i="12"/>
  <c r="F926" i="12"/>
  <c r="F925" i="12"/>
  <c r="I924" i="12"/>
  <c r="E924" i="12"/>
  <c r="F924" i="12" s="1"/>
  <c r="C921" i="12"/>
  <c r="P29" i="24"/>
  <c r="O29" i="24"/>
  <c r="D917" i="12" l="1"/>
  <c r="P27" i="24" l="1"/>
  <c r="P24" i="24"/>
  <c r="P23" i="24"/>
  <c r="O24" i="24"/>
  <c r="O23" i="24"/>
  <c r="P12" i="24"/>
  <c r="O28" i="24"/>
  <c r="K811" i="8" l="1"/>
  <c r="J811" i="8"/>
  <c r="K810" i="8"/>
  <c r="J810" i="8"/>
  <c r="F810" i="8"/>
  <c r="G810" i="8" s="1"/>
  <c r="K809" i="8"/>
  <c r="J809" i="8"/>
  <c r="G809" i="8"/>
  <c r="F811" i="8" s="1"/>
  <c r="G811" i="8" s="1"/>
  <c r="K808" i="8"/>
  <c r="J808" i="8"/>
  <c r="K807" i="8"/>
  <c r="J807" i="8"/>
  <c r="K806" i="8"/>
  <c r="J806" i="8"/>
  <c r="G806" i="8"/>
  <c r="F808" i="8" s="1"/>
  <c r="G808" i="8" s="1"/>
  <c r="K805" i="8"/>
  <c r="J805" i="8"/>
  <c r="K804" i="8"/>
  <c r="J804" i="8"/>
  <c r="K803" i="8"/>
  <c r="J803" i="8"/>
  <c r="G803" i="8"/>
  <c r="F804" i="8" s="1"/>
  <c r="G804" i="8" s="1"/>
  <c r="K802" i="8"/>
  <c r="J802" i="8"/>
  <c r="K801" i="8"/>
  <c r="J801" i="8"/>
  <c r="K800" i="8"/>
  <c r="J800" i="8"/>
  <c r="G800" i="8"/>
  <c r="F802" i="8" s="1"/>
  <c r="G802" i="8" s="1"/>
  <c r="K799" i="8"/>
  <c r="J799" i="8"/>
  <c r="K798" i="8"/>
  <c r="J798" i="8"/>
  <c r="K797" i="8"/>
  <c r="J797" i="8"/>
  <c r="G797" i="8"/>
  <c r="F798" i="8" s="1"/>
  <c r="G798" i="8" s="1"/>
  <c r="K796" i="8"/>
  <c r="J796" i="8"/>
  <c r="K795" i="8"/>
  <c r="J795" i="8"/>
  <c r="K794" i="8"/>
  <c r="J794" i="8"/>
  <c r="G794" i="8"/>
  <c r="F796" i="8" s="1"/>
  <c r="G796" i="8" s="1"/>
  <c r="K793" i="8"/>
  <c r="J793" i="8"/>
  <c r="K792" i="8"/>
  <c r="J792" i="8"/>
  <c r="K791" i="8"/>
  <c r="J791" i="8"/>
  <c r="G791" i="8"/>
  <c r="F792" i="8" s="1"/>
  <c r="G792" i="8" s="1"/>
  <c r="K790" i="8"/>
  <c r="J790" i="8"/>
  <c r="K789" i="8"/>
  <c r="J789" i="8"/>
  <c r="K788" i="8"/>
  <c r="J788" i="8"/>
  <c r="G788" i="8"/>
  <c r="F790" i="8" s="1"/>
  <c r="G790" i="8" s="1"/>
  <c r="K787" i="8"/>
  <c r="J787" i="8"/>
  <c r="K786" i="8"/>
  <c r="J786" i="8"/>
  <c r="K785" i="8"/>
  <c r="J785" i="8"/>
  <c r="G785" i="8"/>
  <c r="F786" i="8" s="1"/>
  <c r="G786" i="8" s="1"/>
  <c r="K784" i="8"/>
  <c r="J784" i="8"/>
  <c r="K783" i="8"/>
  <c r="J783" i="8"/>
  <c r="K782" i="8"/>
  <c r="J782" i="8"/>
  <c r="G782" i="8"/>
  <c r="F784" i="8" s="1"/>
  <c r="G784" i="8" s="1"/>
  <c r="F807" i="8" l="1"/>
  <c r="G807" i="8" s="1"/>
  <c r="F805" i="8"/>
  <c r="G805" i="8" s="1"/>
  <c r="F801" i="8"/>
  <c r="G801" i="8" s="1"/>
  <c r="F799" i="8"/>
  <c r="G799" i="8" s="1"/>
  <c r="F793" i="8"/>
  <c r="G793" i="8" s="1"/>
  <c r="F789" i="8"/>
  <c r="G789" i="8" s="1"/>
  <c r="F787" i="8"/>
  <c r="G787" i="8" s="1"/>
  <c r="F795" i="8"/>
  <c r="G795" i="8" s="1"/>
  <c r="F783" i="8"/>
  <c r="G783" i="8" s="1"/>
  <c r="I914" i="12"/>
  <c r="F914" i="12"/>
  <c r="I913" i="12"/>
  <c r="F913" i="12"/>
  <c r="I912" i="12"/>
  <c r="F912" i="12"/>
  <c r="I911" i="12"/>
  <c r="F911" i="12"/>
  <c r="I910" i="12"/>
  <c r="E910" i="12"/>
  <c r="F910" i="12" s="1"/>
  <c r="D903" i="12" s="1"/>
  <c r="C907" i="12"/>
  <c r="I900" i="12"/>
  <c r="F900" i="12"/>
  <c r="I899" i="12"/>
  <c r="F899" i="12"/>
  <c r="I898" i="12"/>
  <c r="F898" i="12"/>
  <c r="I897" i="12"/>
  <c r="F897" i="12"/>
  <c r="I896" i="12"/>
  <c r="E896" i="12"/>
  <c r="F896" i="12" s="1"/>
  <c r="D889" i="12" s="1"/>
  <c r="C893" i="12"/>
  <c r="O26" i="24"/>
  <c r="N26" i="24"/>
  <c r="L26" i="24"/>
  <c r="J26" i="24"/>
  <c r="H26" i="24"/>
  <c r="P25" i="24"/>
  <c r="O25" i="24"/>
  <c r="P22" i="24"/>
  <c r="O22" i="24"/>
  <c r="P21" i="24"/>
  <c r="O21" i="24"/>
  <c r="P20" i="24"/>
  <c r="O20" i="24"/>
  <c r="P19" i="24"/>
  <c r="O19" i="24"/>
  <c r="P18" i="24"/>
  <c r="O18" i="24"/>
  <c r="P17" i="24"/>
  <c r="O17" i="24"/>
  <c r="P16" i="24"/>
  <c r="O16" i="24"/>
  <c r="O15" i="24"/>
  <c r="H15" i="24"/>
  <c r="P15" i="24" s="1"/>
  <c r="P14" i="24"/>
  <c r="O14" i="24"/>
  <c r="P13" i="24"/>
  <c r="O13" i="24"/>
  <c r="F42" i="42"/>
  <c r="J43" i="42"/>
  <c r="I43" i="42"/>
  <c r="J42" i="42"/>
  <c r="I42" i="42"/>
  <c r="O12" i="24"/>
  <c r="O11" i="24"/>
  <c r="O10" i="24"/>
  <c r="J1007" i="7"/>
  <c r="F1007" i="7"/>
  <c r="G1007" i="7" s="1"/>
  <c r="J1006" i="7"/>
  <c r="G1006" i="7"/>
  <c r="J1005" i="7"/>
  <c r="G1005" i="7"/>
  <c r="J1004" i="7"/>
  <c r="G1004" i="7"/>
  <c r="J1003" i="7"/>
  <c r="G1003" i="7"/>
  <c r="J1002" i="7"/>
  <c r="G1002" i="7"/>
  <c r="J1001" i="7"/>
  <c r="G1001" i="7"/>
  <c r="J1000" i="7"/>
  <c r="G1000" i="7"/>
  <c r="J999" i="7"/>
  <c r="G999" i="7"/>
  <c r="J998" i="7"/>
  <c r="G998" i="7"/>
  <c r="C995" i="7"/>
  <c r="D991" i="7" l="1"/>
  <c r="I886" i="12"/>
  <c r="F886" i="12"/>
  <c r="D879" i="12" s="1"/>
  <c r="C883" i="12"/>
  <c r="I876" i="12"/>
  <c r="F876" i="12"/>
  <c r="D869" i="12" s="1"/>
  <c r="C873" i="12"/>
  <c r="I866" i="12"/>
  <c r="F866" i="12"/>
  <c r="I865" i="12"/>
  <c r="F865" i="12"/>
  <c r="I864" i="12"/>
  <c r="F864" i="12"/>
  <c r="I863" i="12"/>
  <c r="E863" i="12"/>
  <c r="F863" i="12" s="1"/>
  <c r="C860" i="12"/>
  <c r="J988" i="7"/>
  <c r="F988" i="7"/>
  <c r="G988" i="7" s="1"/>
  <c r="J987" i="7"/>
  <c r="G987" i="7"/>
  <c r="J986" i="7"/>
  <c r="G986" i="7"/>
  <c r="J985" i="7"/>
  <c r="G985" i="7"/>
  <c r="J984" i="7"/>
  <c r="G984" i="7"/>
  <c r="J983" i="7"/>
  <c r="G983" i="7"/>
  <c r="J982" i="7"/>
  <c r="G982" i="7"/>
  <c r="J981" i="7"/>
  <c r="G981" i="7"/>
  <c r="J980" i="7"/>
  <c r="G980" i="7"/>
  <c r="J979" i="7"/>
  <c r="G979" i="7"/>
  <c r="C976" i="7"/>
  <c r="P27" i="22"/>
  <c r="O27" i="22"/>
  <c r="P12" i="22"/>
  <c r="O12" i="22"/>
  <c r="P20" i="22"/>
  <c r="O20" i="22"/>
  <c r="P19" i="22"/>
  <c r="O19" i="22"/>
  <c r="P18" i="22"/>
  <c r="O18" i="22"/>
  <c r="P14" i="22"/>
  <c r="O14" i="22"/>
  <c r="P13" i="22"/>
  <c r="O13" i="22"/>
  <c r="P11" i="22"/>
  <c r="O11" i="22"/>
  <c r="P10" i="22"/>
  <c r="O10" i="22"/>
  <c r="P9" i="22"/>
  <c r="O9" i="22"/>
  <c r="J969" i="7"/>
  <c r="F969" i="7"/>
  <c r="G969" i="7" s="1"/>
  <c r="J968" i="7"/>
  <c r="G968" i="7"/>
  <c r="J967" i="7"/>
  <c r="G967" i="7"/>
  <c r="J966" i="7"/>
  <c r="G966" i="7"/>
  <c r="J965" i="7"/>
  <c r="G965" i="7"/>
  <c r="J964" i="7"/>
  <c r="G964" i="7"/>
  <c r="J963" i="7"/>
  <c r="G963" i="7"/>
  <c r="J962" i="7"/>
  <c r="G962" i="7"/>
  <c r="J961" i="7"/>
  <c r="G961" i="7"/>
  <c r="J960" i="7"/>
  <c r="G960" i="7"/>
  <c r="C957" i="7"/>
  <c r="I853" i="12"/>
  <c r="F853" i="12"/>
  <c r="I852" i="12"/>
  <c r="F852" i="12"/>
  <c r="I851" i="12"/>
  <c r="F851" i="12"/>
  <c r="I850" i="12"/>
  <c r="F850" i="12"/>
  <c r="I849" i="12"/>
  <c r="F849" i="12"/>
  <c r="I848" i="12"/>
  <c r="F848" i="12"/>
  <c r="I847" i="12"/>
  <c r="E847" i="12"/>
  <c r="F847" i="12" s="1"/>
  <c r="D840" i="12" s="1"/>
  <c r="C844" i="12"/>
  <c r="J951" i="7"/>
  <c r="F951" i="7"/>
  <c r="G951" i="7" s="1"/>
  <c r="J950" i="7"/>
  <c r="G950" i="7"/>
  <c r="J949" i="7"/>
  <c r="G949" i="7"/>
  <c r="J948" i="7"/>
  <c r="G948" i="7"/>
  <c r="J947" i="7"/>
  <c r="G947" i="7"/>
  <c r="J946" i="7"/>
  <c r="G946" i="7"/>
  <c r="J945" i="7"/>
  <c r="G945" i="7"/>
  <c r="J944" i="7"/>
  <c r="G944" i="7"/>
  <c r="J943" i="7"/>
  <c r="G943" i="7"/>
  <c r="J942" i="7"/>
  <c r="G942" i="7"/>
  <c r="C939" i="7"/>
  <c r="J932" i="7"/>
  <c r="F932" i="7"/>
  <c r="G932" i="7" s="1"/>
  <c r="J931" i="7"/>
  <c r="G931" i="7"/>
  <c r="J930" i="7"/>
  <c r="G930" i="7"/>
  <c r="J929" i="7"/>
  <c r="G929" i="7"/>
  <c r="J928" i="7"/>
  <c r="G928" i="7"/>
  <c r="J927" i="7"/>
  <c r="G927" i="7"/>
  <c r="J926" i="7"/>
  <c r="G926" i="7"/>
  <c r="J925" i="7"/>
  <c r="G925" i="7"/>
  <c r="J924" i="7"/>
  <c r="G924" i="7"/>
  <c r="J923" i="7"/>
  <c r="G923" i="7"/>
  <c r="C920" i="7"/>
  <c r="J914" i="7"/>
  <c r="F914" i="7"/>
  <c r="G914" i="7" s="1"/>
  <c r="J913" i="7"/>
  <c r="G913" i="7"/>
  <c r="J912" i="7"/>
  <c r="G912" i="7"/>
  <c r="J911" i="7"/>
  <c r="G911" i="7"/>
  <c r="J910" i="7"/>
  <c r="G910" i="7"/>
  <c r="J909" i="7"/>
  <c r="G909" i="7"/>
  <c r="J908" i="7"/>
  <c r="G908" i="7"/>
  <c r="J907" i="7"/>
  <c r="G907" i="7"/>
  <c r="J906" i="7"/>
  <c r="G906" i="7"/>
  <c r="J905" i="7"/>
  <c r="G905" i="7"/>
  <c r="C902" i="7"/>
  <c r="P18" i="44"/>
  <c r="P17" i="44"/>
  <c r="P16" i="44"/>
  <c r="O16" i="44"/>
  <c r="P15" i="44"/>
  <c r="O15" i="44"/>
  <c r="G31" i="44"/>
  <c r="H31" i="44"/>
  <c r="I31" i="44"/>
  <c r="J31" i="44"/>
  <c r="K31" i="44"/>
  <c r="L31" i="44"/>
  <c r="M31" i="44"/>
  <c r="N31" i="44"/>
  <c r="P14" i="44"/>
  <c r="O14" i="44"/>
  <c r="I837" i="12"/>
  <c r="F837" i="12"/>
  <c r="I836" i="12"/>
  <c r="F836" i="12"/>
  <c r="I835" i="12"/>
  <c r="F835" i="12"/>
  <c r="I834" i="12"/>
  <c r="F834" i="12"/>
  <c r="I833" i="12"/>
  <c r="F833" i="12"/>
  <c r="I832" i="12"/>
  <c r="F832" i="12"/>
  <c r="I831" i="12"/>
  <c r="E831" i="12"/>
  <c r="F831" i="12" s="1"/>
  <c r="C828" i="12"/>
  <c r="P13" i="44"/>
  <c r="O13" i="44"/>
  <c r="P12" i="44"/>
  <c r="O12" i="44"/>
  <c r="P11" i="44"/>
  <c r="O11" i="44"/>
  <c r="P10" i="44"/>
  <c r="O10" i="44"/>
  <c r="P9" i="44"/>
  <c r="O9" i="44"/>
  <c r="P8" i="44"/>
  <c r="I821" i="12"/>
  <c r="F821" i="12"/>
  <c r="I820" i="12"/>
  <c r="E820" i="12"/>
  <c r="F820" i="12" s="1"/>
  <c r="C817" i="12"/>
  <c r="I810" i="12"/>
  <c r="F810" i="12"/>
  <c r="I809" i="12"/>
  <c r="F809" i="12"/>
  <c r="I808" i="12"/>
  <c r="F808" i="12"/>
  <c r="I807" i="12"/>
  <c r="F807" i="12"/>
  <c r="I806" i="12"/>
  <c r="F806" i="12"/>
  <c r="I805" i="12"/>
  <c r="F805" i="12"/>
  <c r="I804" i="12"/>
  <c r="E804" i="12"/>
  <c r="F804" i="12" s="1"/>
  <c r="C801" i="12"/>
  <c r="P31" i="44" l="1"/>
  <c r="D813" i="12"/>
  <c r="D797" i="12"/>
  <c r="D824" i="12"/>
  <c r="O31" i="44"/>
  <c r="D856" i="12"/>
  <c r="D972" i="7"/>
  <c r="D953" i="7"/>
  <c r="D935" i="7"/>
  <c r="D916" i="7"/>
  <c r="D898" i="7"/>
  <c r="P21" i="46"/>
  <c r="O21" i="46"/>
  <c r="P20" i="46"/>
  <c r="O20" i="46"/>
  <c r="P19" i="46"/>
  <c r="O19" i="46"/>
  <c r="P18" i="46"/>
  <c r="O18" i="46"/>
  <c r="O17" i="46"/>
  <c r="O16" i="46"/>
  <c r="P15" i="46"/>
  <c r="O15" i="46"/>
  <c r="P14" i="46"/>
  <c r="O14" i="46"/>
  <c r="O13" i="46"/>
  <c r="H13" i="46"/>
  <c r="P13" i="46" s="1"/>
  <c r="P12" i="46"/>
  <c r="O12" i="46"/>
  <c r="P11" i="46"/>
  <c r="O11" i="46"/>
  <c r="P10" i="46"/>
  <c r="O10" i="46"/>
  <c r="O9" i="46"/>
  <c r="J9" i="46"/>
  <c r="P9" i="46" s="1"/>
  <c r="P8" i="46"/>
  <c r="O8" i="46"/>
  <c r="I794" i="12" l="1"/>
  <c r="F794" i="12"/>
  <c r="I793" i="12"/>
  <c r="F793" i="12"/>
  <c r="I792" i="12"/>
  <c r="F792" i="12"/>
  <c r="I791" i="12"/>
  <c r="F791" i="12"/>
  <c r="I790" i="12"/>
  <c r="F790" i="12"/>
  <c r="I789" i="12"/>
  <c r="F789" i="12"/>
  <c r="I788" i="12"/>
  <c r="F788" i="12"/>
  <c r="I787" i="12"/>
  <c r="F787" i="12"/>
  <c r="I786" i="12"/>
  <c r="F786" i="12"/>
  <c r="I785" i="12"/>
  <c r="E785" i="12"/>
  <c r="F785" i="12" s="1"/>
  <c r="D778" i="12" s="1"/>
  <c r="C782" i="12"/>
  <c r="P26" i="30"/>
  <c r="C14" i="10"/>
  <c r="E17" i="10"/>
  <c r="F17" i="10" s="1"/>
  <c r="I17" i="10"/>
  <c r="E18" i="10"/>
  <c r="F18" i="10" s="1"/>
  <c r="I18" i="10"/>
  <c r="J18" i="10"/>
  <c r="F19" i="10"/>
  <c r="I19" i="10"/>
  <c r="J19" i="10"/>
  <c r="F20" i="10"/>
  <c r="I20" i="10"/>
  <c r="J20" i="10"/>
  <c r="F21" i="10"/>
  <c r="I21" i="10"/>
  <c r="J21" i="10"/>
  <c r="F22" i="10"/>
  <c r="I22" i="10"/>
  <c r="J22" i="10"/>
  <c r="F23" i="10"/>
  <c r="I23" i="10"/>
  <c r="J23" i="10"/>
  <c r="F24" i="10"/>
  <c r="I24" i="10"/>
  <c r="J24" i="10"/>
  <c r="F25" i="10"/>
  <c r="I25" i="10"/>
  <c r="J25" i="10"/>
  <c r="F26" i="10"/>
  <c r="I26" i="10"/>
  <c r="J26" i="10"/>
  <c r="F27" i="10"/>
  <c r="I27" i="10"/>
  <c r="J27" i="10"/>
  <c r="F28" i="10"/>
  <c r="I28" i="10"/>
  <c r="J28" i="10"/>
  <c r="F29" i="10"/>
  <c r="I29" i="10"/>
  <c r="J29" i="10"/>
  <c r="F30" i="10"/>
  <c r="I30" i="10"/>
  <c r="J30" i="10"/>
  <c r="P18" i="30"/>
  <c r="O18" i="30"/>
  <c r="P17" i="30"/>
  <c r="O17" i="30"/>
  <c r="P16" i="30"/>
  <c r="O16" i="30"/>
  <c r="P15" i="30"/>
  <c r="O15" i="30"/>
  <c r="P14" i="30"/>
  <c r="O14" i="30"/>
  <c r="P13" i="30"/>
  <c r="O13" i="30"/>
  <c r="P12" i="30"/>
  <c r="O12" i="30"/>
  <c r="P11" i="30"/>
  <c r="O11" i="30"/>
  <c r="P10" i="30"/>
  <c r="O10" i="30"/>
  <c r="D10" i="10" l="1"/>
  <c r="P39" i="21" l="1"/>
  <c r="O39" i="21"/>
  <c r="P38" i="21"/>
  <c r="O38" i="21"/>
  <c r="P37" i="21"/>
  <c r="O37" i="21"/>
  <c r="P36" i="21"/>
  <c r="O36" i="21"/>
  <c r="P35" i="21"/>
  <c r="O35" i="21"/>
  <c r="P34" i="21"/>
  <c r="O34" i="21"/>
  <c r="P33" i="21"/>
  <c r="O33" i="21"/>
  <c r="P32" i="21"/>
  <c r="O32" i="21"/>
  <c r="P31" i="21"/>
  <c r="O31" i="21"/>
  <c r="P30" i="21"/>
  <c r="P29" i="21"/>
  <c r="O29" i="21"/>
  <c r="P28" i="21"/>
  <c r="O28" i="21"/>
  <c r="P27" i="21"/>
  <c r="O27" i="21"/>
  <c r="P26" i="21"/>
  <c r="O26" i="21"/>
  <c r="P25" i="21"/>
  <c r="O25" i="21"/>
  <c r="P24" i="21"/>
  <c r="O24" i="21"/>
  <c r="P23" i="21"/>
  <c r="O23" i="21"/>
  <c r="P22" i="21"/>
  <c r="O22" i="21"/>
  <c r="P21" i="21"/>
  <c r="O21" i="21"/>
  <c r="P20" i="21"/>
  <c r="O20" i="21"/>
  <c r="P19" i="21"/>
  <c r="O19" i="21"/>
  <c r="P18" i="21"/>
  <c r="O18" i="21"/>
  <c r="P17" i="21"/>
  <c r="O17" i="21"/>
  <c r="P16" i="21"/>
  <c r="O16" i="21"/>
  <c r="P15" i="21"/>
  <c r="O15" i="21"/>
  <c r="P14" i="21"/>
  <c r="O14" i="21"/>
  <c r="P13" i="21"/>
  <c r="O13" i="21"/>
  <c r="O12" i="21"/>
  <c r="P11" i="21"/>
  <c r="O11" i="21"/>
  <c r="O10" i="21"/>
  <c r="P9" i="21"/>
  <c r="O9" i="21"/>
  <c r="P8" i="21"/>
  <c r="O8" i="21"/>
  <c r="J895" i="7"/>
  <c r="J894" i="7"/>
  <c r="G894" i="7"/>
  <c r="J893" i="7"/>
  <c r="G893" i="7"/>
  <c r="J892" i="7"/>
  <c r="G892" i="7"/>
  <c r="J891" i="7"/>
  <c r="G891" i="7"/>
  <c r="J890" i="7"/>
  <c r="G890" i="7"/>
  <c r="J889" i="7"/>
  <c r="G889" i="7"/>
  <c r="J888" i="7"/>
  <c r="G888" i="7"/>
  <c r="J887" i="7"/>
  <c r="G887" i="7"/>
  <c r="J886" i="7"/>
  <c r="G886" i="7"/>
  <c r="C883" i="7"/>
  <c r="J876" i="7"/>
  <c r="J875" i="7"/>
  <c r="G875" i="7"/>
  <c r="J874" i="7"/>
  <c r="G874" i="7"/>
  <c r="J873" i="7"/>
  <c r="G873" i="7"/>
  <c r="J872" i="7"/>
  <c r="G872" i="7"/>
  <c r="J871" i="7"/>
  <c r="G871" i="7"/>
  <c r="J870" i="7"/>
  <c r="G870" i="7"/>
  <c r="J869" i="7"/>
  <c r="G869" i="7"/>
  <c r="J868" i="7"/>
  <c r="G868" i="7"/>
  <c r="J867" i="7"/>
  <c r="G867" i="7"/>
  <c r="C864" i="7"/>
  <c r="I775" i="12"/>
  <c r="F775" i="12"/>
  <c r="I774" i="12"/>
  <c r="F774" i="12"/>
  <c r="I773" i="12"/>
  <c r="F773" i="12"/>
  <c r="I772" i="12"/>
  <c r="F772" i="12"/>
  <c r="I771" i="12"/>
  <c r="C768" i="12"/>
  <c r="I761" i="12"/>
  <c r="F761" i="12"/>
  <c r="I760" i="12"/>
  <c r="F760" i="12"/>
  <c r="I759" i="12"/>
  <c r="F759" i="12"/>
  <c r="I758" i="12"/>
  <c r="F758" i="12"/>
  <c r="I757" i="12"/>
  <c r="C754" i="12"/>
  <c r="I747" i="12"/>
  <c r="F747" i="12"/>
  <c r="I746" i="12"/>
  <c r="F746" i="12"/>
  <c r="I745" i="12"/>
  <c r="F745" i="12"/>
  <c r="I744" i="12"/>
  <c r="F744" i="12"/>
  <c r="I743" i="12"/>
  <c r="E743" i="12"/>
  <c r="F743" i="12" s="1"/>
  <c r="D736" i="12" s="1"/>
  <c r="C740" i="12"/>
  <c r="I733" i="12"/>
  <c r="F733" i="12"/>
  <c r="I732" i="12"/>
  <c r="F732" i="12"/>
  <c r="I731" i="12"/>
  <c r="F731" i="12"/>
  <c r="I730" i="12"/>
  <c r="F730" i="12"/>
  <c r="I729" i="12"/>
  <c r="E729" i="12"/>
  <c r="F729" i="12" s="1"/>
  <c r="D722" i="12" s="1"/>
  <c r="C726" i="12"/>
  <c r="J857" i="7"/>
  <c r="J856" i="7"/>
  <c r="G856" i="7"/>
  <c r="J855" i="7"/>
  <c r="G855" i="7"/>
  <c r="J854" i="7"/>
  <c r="G854" i="7"/>
  <c r="J853" i="7"/>
  <c r="G853" i="7"/>
  <c r="J852" i="7"/>
  <c r="G852" i="7"/>
  <c r="J851" i="7"/>
  <c r="G851" i="7"/>
  <c r="J850" i="7"/>
  <c r="G850" i="7"/>
  <c r="J849" i="7"/>
  <c r="G849" i="7"/>
  <c r="J848" i="7"/>
  <c r="G848" i="7"/>
  <c r="C845" i="7"/>
  <c r="J838" i="7"/>
  <c r="F838" i="7"/>
  <c r="G838" i="7" s="1"/>
  <c r="J837" i="7"/>
  <c r="G837" i="7"/>
  <c r="J836" i="7"/>
  <c r="G836" i="7"/>
  <c r="J835" i="7"/>
  <c r="G835" i="7"/>
  <c r="J834" i="7"/>
  <c r="G834" i="7"/>
  <c r="J833" i="7"/>
  <c r="G833" i="7"/>
  <c r="J832" i="7"/>
  <c r="G832" i="7"/>
  <c r="J831" i="7"/>
  <c r="G831" i="7"/>
  <c r="J830" i="7"/>
  <c r="G830" i="7"/>
  <c r="J829" i="7"/>
  <c r="G829" i="7"/>
  <c r="C826" i="7"/>
  <c r="I121" i="42"/>
  <c r="F121" i="42"/>
  <c r="D113" i="42" s="1"/>
  <c r="I120" i="42"/>
  <c r="F120" i="42"/>
  <c r="C116" i="42"/>
  <c r="P8" i="48"/>
  <c r="D822" i="7" l="1"/>
  <c r="P41" i="48"/>
  <c r="P39" i="48"/>
  <c r="P38" i="48"/>
  <c r="P37" i="48"/>
  <c r="O40" i="48"/>
  <c r="P40" i="48"/>
  <c r="P36" i="48"/>
  <c r="P35" i="48"/>
  <c r="P33" i="48"/>
  <c r="P32" i="48"/>
  <c r="P31" i="48"/>
  <c r="P30" i="48"/>
  <c r="P29" i="48"/>
  <c r="P28" i="48"/>
  <c r="O28" i="48"/>
  <c r="P27" i="48"/>
  <c r="O27" i="48"/>
  <c r="P26" i="48"/>
  <c r="P25" i="48"/>
  <c r="O25" i="48"/>
  <c r="O21" i="48"/>
  <c r="O20" i="48"/>
  <c r="P19" i="48"/>
  <c r="O14" i="48"/>
  <c r="P14" i="48"/>
  <c r="P11" i="48"/>
  <c r="P10" i="48"/>
  <c r="K17" i="31" l="1"/>
  <c r="I17" i="31"/>
  <c r="O16" i="31"/>
  <c r="G17" i="31"/>
  <c r="P11" i="31" l="1"/>
  <c r="J819" i="7"/>
  <c r="F819" i="7"/>
  <c r="G819" i="7" s="1"/>
  <c r="J818" i="7"/>
  <c r="G818" i="7"/>
  <c r="J817" i="7"/>
  <c r="G817" i="7"/>
  <c r="J816" i="7"/>
  <c r="G816" i="7"/>
  <c r="J815" i="7"/>
  <c r="G815" i="7"/>
  <c r="J814" i="7"/>
  <c r="G814" i="7"/>
  <c r="J813" i="7"/>
  <c r="G813" i="7"/>
  <c r="J812" i="7"/>
  <c r="G812" i="7"/>
  <c r="J811" i="7"/>
  <c r="G811" i="7"/>
  <c r="J810" i="7"/>
  <c r="G810" i="7"/>
  <c r="C807" i="7"/>
  <c r="J719" i="12"/>
  <c r="I719" i="12"/>
  <c r="F719" i="12"/>
  <c r="J718" i="12"/>
  <c r="I718" i="12"/>
  <c r="F718" i="12"/>
  <c r="I717" i="12"/>
  <c r="F717" i="12"/>
  <c r="I716" i="12"/>
  <c r="F716" i="12"/>
  <c r="I715" i="12"/>
  <c r="E715" i="12"/>
  <c r="F715" i="12" s="1"/>
  <c r="C712" i="12"/>
  <c r="J800" i="7"/>
  <c r="F800" i="7"/>
  <c r="G800" i="7" s="1"/>
  <c r="J799" i="7"/>
  <c r="G799" i="7"/>
  <c r="J798" i="7"/>
  <c r="G798" i="7"/>
  <c r="J797" i="7"/>
  <c r="G797" i="7"/>
  <c r="J796" i="7"/>
  <c r="G796" i="7"/>
  <c r="J795" i="7"/>
  <c r="G795" i="7"/>
  <c r="J794" i="7"/>
  <c r="G794" i="7"/>
  <c r="J793" i="7"/>
  <c r="G793" i="7"/>
  <c r="J792" i="7"/>
  <c r="G792" i="7"/>
  <c r="J791" i="7"/>
  <c r="G791" i="7"/>
  <c r="C788" i="7"/>
  <c r="J705" i="12"/>
  <c r="I705" i="12"/>
  <c r="F705" i="12"/>
  <c r="J704" i="12"/>
  <c r="I704" i="12"/>
  <c r="F704" i="12"/>
  <c r="I703" i="12"/>
  <c r="F703" i="12"/>
  <c r="I702" i="12"/>
  <c r="F702" i="12"/>
  <c r="I701" i="12"/>
  <c r="E701" i="12"/>
  <c r="F701" i="12" s="1"/>
  <c r="C698" i="12"/>
  <c r="P10" i="23"/>
  <c r="D708" i="12" l="1"/>
  <c r="D694" i="12"/>
  <c r="D803" i="7"/>
  <c r="D784" i="7"/>
  <c r="P12" i="23"/>
  <c r="O12" i="23"/>
  <c r="O11" i="23"/>
  <c r="P11" i="23"/>
  <c r="K534" i="8" l="1"/>
  <c r="K596" i="8"/>
  <c r="J596" i="8"/>
  <c r="K595" i="8"/>
  <c r="J595" i="8"/>
  <c r="K594" i="8"/>
  <c r="J594" i="8"/>
  <c r="G594" i="8"/>
  <c r="F596" i="8" s="1"/>
  <c r="G596" i="8" s="1"/>
  <c r="K593" i="8"/>
  <c r="J593" i="8"/>
  <c r="K592" i="8"/>
  <c r="J592" i="8"/>
  <c r="K591" i="8"/>
  <c r="J591" i="8"/>
  <c r="G591" i="8"/>
  <c r="F593" i="8" s="1"/>
  <c r="G593" i="8" s="1"/>
  <c r="K590" i="8"/>
  <c r="J590" i="8"/>
  <c r="K589" i="8"/>
  <c r="J589" i="8"/>
  <c r="K588" i="8"/>
  <c r="J588" i="8"/>
  <c r="G588" i="8"/>
  <c r="F589" i="8" s="1"/>
  <c r="G589" i="8" s="1"/>
  <c r="K587" i="8"/>
  <c r="J587" i="8"/>
  <c r="K586" i="8"/>
  <c r="J586" i="8"/>
  <c r="K585" i="8"/>
  <c r="J585" i="8"/>
  <c r="G585" i="8"/>
  <c r="F586" i="8" s="1"/>
  <c r="G586" i="8" s="1"/>
  <c r="K584" i="8"/>
  <c r="J584" i="8"/>
  <c r="K583" i="8"/>
  <c r="J583" i="8"/>
  <c r="K582" i="8"/>
  <c r="J582" i="8"/>
  <c r="G582" i="8"/>
  <c r="F584" i="8" s="1"/>
  <c r="G584" i="8" s="1"/>
  <c r="K520" i="8"/>
  <c r="J520" i="8"/>
  <c r="K519" i="8"/>
  <c r="J519" i="8"/>
  <c r="K518" i="8"/>
  <c r="J518" i="8"/>
  <c r="G518" i="8"/>
  <c r="F519" i="8" s="1"/>
  <c r="G519" i="8" s="1"/>
  <c r="K517" i="8"/>
  <c r="J517" i="8"/>
  <c r="K516" i="8"/>
  <c r="J516" i="8"/>
  <c r="K515" i="8"/>
  <c r="J515" i="8"/>
  <c r="G515" i="8"/>
  <c r="F517" i="8" s="1"/>
  <c r="G517" i="8" s="1"/>
  <c r="I691" i="12"/>
  <c r="F691" i="12"/>
  <c r="I690" i="12"/>
  <c r="F690" i="12"/>
  <c r="I689" i="12"/>
  <c r="F689" i="12"/>
  <c r="I688" i="12"/>
  <c r="E688" i="12"/>
  <c r="F688" i="12" s="1"/>
  <c r="C685" i="12"/>
  <c r="I678" i="12"/>
  <c r="F678" i="12"/>
  <c r="I677" i="12"/>
  <c r="F677" i="12"/>
  <c r="I676" i="12"/>
  <c r="F676" i="12"/>
  <c r="I675" i="12"/>
  <c r="E675" i="12"/>
  <c r="F675" i="12" s="1"/>
  <c r="C672" i="12"/>
  <c r="I665" i="12"/>
  <c r="F665" i="12"/>
  <c r="I664" i="12"/>
  <c r="F664" i="12"/>
  <c r="I663" i="12"/>
  <c r="F663" i="12"/>
  <c r="I662" i="12"/>
  <c r="E662" i="12"/>
  <c r="F662" i="12" s="1"/>
  <c r="C659" i="12"/>
  <c r="I110" i="42"/>
  <c r="F110" i="42"/>
  <c r="I109" i="42"/>
  <c r="F109" i="42"/>
  <c r="C105" i="42"/>
  <c r="J781" i="7"/>
  <c r="J780" i="7"/>
  <c r="G780" i="7"/>
  <c r="J779" i="7"/>
  <c r="G779" i="7"/>
  <c r="J778" i="7"/>
  <c r="G778" i="7"/>
  <c r="J777" i="7"/>
  <c r="G777" i="7"/>
  <c r="J776" i="7"/>
  <c r="G776" i="7"/>
  <c r="J775" i="7"/>
  <c r="G775" i="7"/>
  <c r="J774" i="7"/>
  <c r="G774" i="7"/>
  <c r="J773" i="7"/>
  <c r="G773" i="7"/>
  <c r="J772" i="7"/>
  <c r="G772" i="7"/>
  <c r="C769" i="7"/>
  <c r="J236" i="10"/>
  <c r="I41" i="12"/>
  <c r="I18" i="12"/>
  <c r="H41" i="21"/>
  <c r="J41" i="21"/>
  <c r="L41" i="21"/>
  <c r="N41" i="21"/>
  <c r="P40" i="21"/>
  <c r="O40" i="21"/>
  <c r="C14" i="12"/>
  <c r="I17" i="12"/>
  <c r="F18" i="12"/>
  <c r="C25" i="12"/>
  <c r="E28" i="12"/>
  <c r="F28" i="12" s="1"/>
  <c r="I28" i="12"/>
  <c r="F29" i="12"/>
  <c r="I29" i="12"/>
  <c r="F30" i="12"/>
  <c r="I30" i="12"/>
  <c r="C37" i="12"/>
  <c r="E40" i="12"/>
  <c r="F40" i="12" s="1"/>
  <c r="I40" i="12"/>
  <c r="F41" i="12"/>
  <c r="D102" i="42" l="1"/>
  <c r="D655" i="12"/>
  <c r="P41" i="21"/>
  <c r="D668" i="12"/>
  <c r="D681" i="12"/>
  <c r="F592" i="8"/>
  <c r="G592" i="8" s="1"/>
  <c r="F595" i="8"/>
  <c r="G595" i="8" s="1"/>
  <c r="F590" i="8"/>
  <c r="G590" i="8" s="1"/>
  <c r="F587" i="8"/>
  <c r="G587" i="8" s="1"/>
  <c r="F583" i="8"/>
  <c r="G583" i="8" s="1"/>
  <c r="F520" i="8"/>
  <c r="G520" i="8" s="1"/>
  <c r="F516" i="8"/>
  <c r="G516" i="8" s="1"/>
  <c r="D33" i="12"/>
  <c r="D21" i="12"/>
  <c r="I99" i="42" l="1"/>
  <c r="F99" i="42"/>
  <c r="I98" i="42"/>
  <c r="F98" i="42"/>
  <c r="C94" i="42"/>
  <c r="I650" i="12"/>
  <c r="I639" i="12"/>
  <c r="I622" i="12"/>
  <c r="I631" i="12"/>
  <c r="I630" i="12"/>
  <c r="I629" i="12"/>
  <c r="I628" i="12"/>
  <c r="I627" i="12"/>
  <c r="I626" i="12"/>
  <c r="I625" i="12"/>
  <c r="I652" i="12"/>
  <c r="I651" i="12"/>
  <c r="F652" i="12"/>
  <c r="F651" i="12"/>
  <c r="F650" i="12"/>
  <c r="F649" i="12"/>
  <c r="F648" i="12"/>
  <c r="F647" i="12"/>
  <c r="F631" i="12"/>
  <c r="F640" i="12"/>
  <c r="F639" i="12"/>
  <c r="F638" i="12"/>
  <c r="F637" i="12"/>
  <c r="F636" i="12"/>
  <c r="F635" i="12"/>
  <c r="F634" i="12"/>
  <c r="F633" i="12"/>
  <c r="F632" i="12"/>
  <c r="F630" i="12"/>
  <c r="F629" i="12"/>
  <c r="F628" i="12"/>
  <c r="F627" i="12"/>
  <c r="F626" i="12"/>
  <c r="F625" i="12"/>
  <c r="F624" i="12"/>
  <c r="F623" i="12"/>
  <c r="F622" i="12"/>
  <c r="I646" i="12"/>
  <c r="F646" i="12"/>
  <c r="F645" i="12"/>
  <c r="F644" i="12"/>
  <c r="F643" i="12"/>
  <c r="I642" i="12"/>
  <c r="F642" i="12"/>
  <c r="F641" i="12"/>
  <c r="I640" i="12"/>
  <c r="I636" i="12"/>
  <c r="I635" i="12"/>
  <c r="I634" i="12"/>
  <c r="I633" i="12"/>
  <c r="I632" i="12"/>
  <c r="I624" i="12"/>
  <c r="I623" i="12"/>
  <c r="I621" i="12"/>
  <c r="F621" i="12"/>
  <c r="I620" i="12"/>
  <c r="E620" i="12"/>
  <c r="F620" i="12" s="1"/>
  <c r="C617" i="12"/>
  <c r="I209" i="10"/>
  <c r="F209" i="10"/>
  <c r="I208" i="10"/>
  <c r="F208" i="10"/>
  <c r="F207" i="10"/>
  <c r="J117" i="9"/>
  <c r="I117" i="9"/>
  <c r="F117" i="9"/>
  <c r="F125" i="9"/>
  <c r="J125" i="9"/>
  <c r="I125" i="9"/>
  <c r="J124" i="9"/>
  <c r="I124" i="9"/>
  <c r="F124" i="9"/>
  <c r="F127" i="9"/>
  <c r="F126" i="9"/>
  <c r="F123" i="9"/>
  <c r="F122" i="9"/>
  <c r="J126" i="9"/>
  <c r="I126" i="9"/>
  <c r="J123" i="9"/>
  <c r="I123" i="9"/>
  <c r="J122" i="9"/>
  <c r="I122" i="9"/>
  <c r="J121" i="9"/>
  <c r="I121" i="9"/>
  <c r="F121" i="9"/>
  <c r="F219" i="10"/>
  <c r="F218" i="10"/>
  <c r="F217" i="10"/>
  <c r="F216" i="10"/>
  <c r="I218" i="10"/>
  <c r="I217" i="10"/>
  <c r="I219" i="10"/>
  <c r="J120" i="9"/>
  <c r="I120" i="9"/>
  <c r="F120" i="9"/>
  <c r="J129" i="9"/>
  <c r="J128" i="9"/>
  <c r="J127" i="9"/>
  <c r="J119" i="9"/>
  <c r="J118" i="9"/>
  <c r="J116" i="9"/>
  <c r="J115" i="9"/>
  <c r="J114" i="9"/>
  <c r="J113" i="9"/>
  <c r="J112" i="9"/>
  <c r="G370" i="8"/>
  <c r="G385" i="8"/>
  <c r="F386" i="8" s="1"/>
  <c r="G386" i="8" s="1"/>
  <c r="J387" i="8"/>
  <c r="J386" i="8"/>
  <c r="J385" i="8"/>
  <c r="I87" i="42"/>
  <c r="F87" i="42"/>
  <c r="D80" i="42" s="1"/>
  <c r="C83" i="42"/>
  <c r="I608" i="12"/>
  <c r="F608" i="12"/>
  <c r="I607" i="12"/>
  <c r="F607" i="12"/>
  <c r="I606" i="12"/>
  <c r="F606" i="12"/>
  <c r="I605" i="12"/>
  <c r="F605" i="12"/>
  <c r="I604" i="12"/>
  <c r="E604" i="12"/>
  <c r="F604" i="12" s="1"/>
  <c r="C601" i="12"/>
  <c r="I184" i="10"/>
  <c r="F184" i="10"/>
  <c r="F181" i="10"/>
  <c r="P24" i="48"/>
  <c r="I594" i="12"/>
  <c r="F594" i="12"/>
  <c r="I593" i="12"/>
  <c r="F593" i="12"/>
  <c r="I592" i="12"/>
  <c r="F592" i="12"/>
  <c r="I591" i="12"/>
  <c r="F591" i="12"/>
  <c r="I590" i="12"/>
  <c r="E590" i="12"/>
  <c r="F590" i="12" s="1"/>
  <c r="C587" i="12"/>
  <c r="J762" i="7"/>
  <c r="J761" i="7"/>
  <c r="G761" i="7"/>
  <c r="J760" i="7"/>
  <c r="G760" i="7"/>
  <c r="J759" i="7"/>
  <c r="G759" i="7"/>
  <c r="J758" i="7"/>
  <c r="G758" i="7"/>
  <c r="J757" i="7"/>
  <c r="G757" i="7"/>
  <c r="J756" i="7"/>
  <c r="G756" i="7"/>
  <c r="J755" i="7"/>
  <c r="G755" i="7"/>
  <c r="J754" i="7"/>
  <c r="G754" i="7"/>
  <c r="J753" i="7"/>
  <c r="G753" i="7"/>
  <c r="C750" i="7"/>
  <c r="J743" i="7"/>
  <c r="J742" i="7"/>
  <c r="G742" i="7"/>
  <c r="J741" i="7"/>
  <c r="G741" i="7"/>
  <c r="J740" i="7"/>
  <c r="G740" i="7"/>
  <c r="J739" i="7"/>
  <c r="G739" i="7"/>
  <c r="J738" i="7"/>
  <c r="G738" i="7"/>
  <c r="J737" i="7"/>
  <c r="G737" i="7"/>
  <c r="J736" i="7"/>
  <c r="G736" i="7"/>
  <c r="J735" i="7"/>
  <c r="G735" i="7"/>
  <c r="J734" i="7"/>
  <c r="G734" i="7"/>
  <c r="C731" i="7"/>
  <c r="J724" i="7"/>
  <c r="J723" i="7"/>
  <c r="G723" i="7"/>
  <c r="J722" i="7"/>
  <c r="G722" i="7"/>
  <c r="J721" i="7"/>
  <c r="G721" i="7"/>
  <c r="J720" i="7"/>
  <c r="G720" i="7"/>
  <c r="J719" i="7"/>
  <c r="G719" i="7"/>
  <c r="J718" i="7"/>
  <c r="G718" i="7"/>
  <c r="J717" i="7"/>
  <c r="G717" i="7"/>
  <c r="J716" i="7"/>
  <c r="G716" i="7"/>
  <c r="J715" i="7"/>
  <c r="G715" i="7"/>
  <c r="C712" i="7"/>
  <c r="J705" i="7"/>
  <c r="J704" i="7"/>
  <c r="G704" i="7"/>
  <c r="J703" i="7"/>
  <c r="G703" i="7"/>
  <c r="J702" i="7"/>
  <c r="G702" i="7"/>
  <c r="J701" i="7"/>
  <c r="G701" i="7"/>
  <c r="J700" i="7"/>
  <c r="G700" i="7"/>
  <c r="J699" i="7"/>
  <c r="G699" i="7"/>
  <c r="J698" i="7"/>
  <c r="G698" i="7"/>
  <c r="J697" i="7"/>
  <c r="G697" i="7"/>
  <c r="J696" i="7"/>
  <c r="G696" i="7"/>
  <c r="C693" i="7"/>
  <c r="J686" i="7"/>
  <c r="J685" i="7"/>
  <c r="G685" i="7"/>
  <c r="J684" i="7"/>
  <c r="G684" i="7"/>
  <c r="J683" i="7"/>
  <c r="G683" i="7"/>
  <c r="J682" i="7"/>
  <c r="G682" i="7"/>
  <c r="J681" i="7"/>
  <c r="G681" i="7"/>
  <c r="J680" i="7"/>
  <c r="G680" i="7"/>
  <c r="J679" i="7"/>
  <c r="G679" i="7"/>
  <c r="J678" i="7"/>
  <c r="G678" i="7"/>
  <c r="J677" i="7"/>
  <c r="G677" i="7"/>
  <c r="C674" i="7"/>
  <c r="J667" i="7"/>
  <c r="J666" i="7"/>
  <c r="G666" i="7"/>
  <c r="J665" i="7"/>
  <c r="G665" i="7"/>
  <c r="J664" i="7"/>
  <c r="G664" i="7"/>
  <c r="J663" i="7"/>
  <c r="G663" i="7"/>
  <c r="J662" i="7"/>
  <c r="G662" i="7"/>
  <c r="J661" i="7"/>
  <c r="G661" i="7"/>
  <c r="J660" i="7"/>
  <c r="G660" i="7"/>
  <c r="J659" i="7"/>
  <c r="G659" i="7"/>
  <c r="J658" i="7"/>
  <c r="G658" i="7"/>
  <c r="C655" i="7"/>
  <c r="J648" i="7"/>
  <c r="J647" i="7"/>
  <c r="G647" i="7"/>
  <c r="J646" i="7"/>
  <c r="G646" i="7"/>
  <c r="J645" i="7"/>
  <c r="G645" i="7"/>
  <c r="J644" i="7"/>
  <c r="G644" i="7"/>
  <c r="J643" i="7"/>
  <c r="G643" i="7"/>
  <c r="J642" i="7"/>
  <c r="G642" i="7"/>
  <c r="J641" i="7"/>
  <c r="G641" i="7"/>
  <c r="J640" i="7"/>
  <c r="G640" i="7"/>
  <c r="J639" i="7"/>
  <c r="G639" i="7"/>
  <c r="C636" i="7"/>
  <c r="J629" i="7"/>
  <c r="J628" i="7"/>
  <c r="G628" i="7"/>
  <c r="J627" i="7"/>
  <c r="G627" i="7"/>
  <c r="J626" i="7"/>
  <c r="G626" i="7"/>
  <c r="J625" i="7"/>
  <c r="G625" i="7"/>
  <c r="J624" i="7"/>
  <c r="G624" i="7"/>
  <c r="J623" i="7"/>
  <c r="G623" i="7"/>
  <c r="J622" i="7"/>
  <c r="G622" i="7"/>
  <c r="J621" i="7"/>
  <c r="G621" i="7"/>
  <c r="J620" i="7"/>
  <c r="G620" i="7"/>
  <c r="C617" i="7"/>
  <c r="J610" i="7"/>
  <c r="J609" i="7"/>
  <c r="G609" i="7"/>
  <c r="J608" i="7"/>
  <c r="G608" i="7"/>
  <c r="J607" i="7"/>
  <c r="G607" i="7"/>
  <c r="J606" i="7"/>
  <c r="G606" i="7"/>
  <c r="J605" i="7"/>
  <c r="G605" i="7"/>
  <c r="J604" i="7"/>
  <c r="G604" i="7"/>
  <c r="J603" i="7"/>
  <c r="G603" i="7"/>
  <c r="J602" i="7"/>
  <c r="G602" i="7"/>
  <c r="J601" i="7"/>
  <c r="G601" i="7"/>
  <c r="C598" i="7"/>
  <c r="J591" i="7"/>
  <c r="F591" i="7"/>
  <c r="G591" i="7" s="1"/>
  <c r="J590" i="7"/>
  <c r="G590" i="7"/>
  <c r="J589" i="7"/>
  <c r="G589" i="7"/>
  <c r="J588" i="7"/>
  <c r="G588" i="7"/>
  <c r="J587" i="7"/>
  <c r="G587" i="7"/>
  <c r="J586" i="7"/>
  <c r="G586" i="7"/>
  <c r="J585" i="7"/>
  <c r="G585" i="7"/>
  <c r="J584" i="7"/>
  <c r="G584" i="7"/>
  <c r="J583" i="7"/>
  <c r="G583" i="7"/>
  <c r="J582" i="7"/>
  <c r="G582" i="7"/>
  <c r="C579" i="7"/>
  <c r="J572" i="7"/>
  <c r="F572" i="7"/>
  <c r="G572" i="7" s="1"/>
  <c r="J571" i="7"/>
  <c r="G571" i="7"/>
  <c r="J570" i="7"/>
  <c r="G570" i="7"/>
  <c r="J569" i="7"/>
  <c r="G569" i="7"/>
  <c r="J568" i="7"/>
  <c r="G568" i="7"/>
  <c r="J567" i="7"/>
  <c r="G567" i="7"/>
  <c r="J566" i="7"/>
  <c r="G566" i="7"/>
  <c r="J565" i="7"/>
  <c r="G565" i="7"/>
  <c r="J564" i="7"/>
  <c r="G564" i="7"/>
  <c r="J563" i="7"/>
  <c r="G563" i="7"/>
  <c r="C560" i="7"/>
  <c r="J553" i="7"/>
  <c r="F553" i="7"/>
  <c r="G553" i="7" s="1"/>
  <c r="J552" i="7"/>
  <c r="G552" i="7"/>
  <c r="J551" i="7"/>
  <c r="G551" i="7"/>
  <c r="J550" i="7"/>
  <c r="G550" i="7"/>
  <c r="J549" i="7"/>
  <c r="G549" i="7"/>
  <c r="J548" i="7"/>
  <c r="G548" i="7"/>
  <c r="J547" i="7"/>
  <c r="G547" i="7"/>
  <c r="J546" i="7"/>
  <c r="G546" i="7"/>
  <c r="J545" i="7"/>
  <c r="G545" i="7"/>
  <c r="J544" i="7"/>
  <c r="G544" i="7"/>
  <c r="C541" i="7"/>
  <c r="J534" i="7"/>
  <c r="F534" i="7"/>
  <c r="G534" i="7" s="1"/>
  <c r="J533" i="7"/>
  <c r="G533" i="7"/>
  <c r="J532" i="7"/>
  <c r="G532" i="7"/>
  <c r="J531" i="7"/>
  <c r="G531" i="7"/>
  <c r="J530" i="7"/>
  <c r="G530" i="7"/>
  <c r="J529" i="7"/>
  <c r="G529" i="7"/>
  <c r="J528" i="7"/>
  <c r="G528" i="7"/>
  <c r="J527" i="7"/>
  <c r="G527" i="7"/>
  <c r="J526" i="7"/>
  <c r="G526" i="7"/>
  <c r="J525" i="7"/>
  <c r="G525" i="7"/>
  <c r="C522" i="7"/>
  <c r="J515" i="7"/>
  <c r="J514" i="7"/>
  <c r="G514" i="7"/>
  <c r="J513" i="7"/>
  <c r="G513" i="7"/>
  <c r="J512" i="7"/>
  <c r="G512" i="7"/>
  <c r="J511" i="7"/>
  <c r="G511" i="7"/>
  <c r="J510" i="7"/>
  <c r="G510" i="7"/>
  <c r="J509" i="7"/>
  <c r="G509" i="7"/>
  <c r="J508" i="7"/>
  <c r="G508" i="7"/>
  <c r="J507" i="7"/>
  <c r="G507" i="7"/>
  <c r="J506" i="7"/>
  <c r="G506" i="7"/>
  <c r="C503" i="7"/>
  <c r="J496" i="7"/>
  <c r="J495" i="7"/>
  <c r="G495" i="7"/>
  <c r="J494" i="7"/>
  <c r="G494" i="7"/>
  <c r="J493" i="7"/>
  <c r="G493" i="7"/>
  <c r="J492" i="7"/>
  <c r="G492" i="7"/>
  <c r="J491" i="7"/>
  <c r="G491" i="7"/>
  <c r="J490" i="7"/>
  <c r="G490" i="7"/>
  <c r="J489" i="7"/>
  <c r="G489" i="7"/>
  <c r="J488" i="7"/>
  <c r="G488" i="7"/>
  <c r="J487" i="7"/>
  <c r="G487" i="7"/>
  <c r="C484" i="7"/>
  <c r="J477" i="7"/>
  <c r="J476" i="7"/>
  <c r="G476" i="7"/>
  <c r="J475" i="7"/>
  <c r="G475" i="7"/>
  <c r="J474" i="7"/>
  <c r="G474" i="7"/>
  <c r="J473" i="7"/>
  <c r="G473" i="7"/>
  <c r="J472" i="7"/>
  <c r="G472" i="7"/>
  <c r="J471" i="7"/>
  <c r="G471" i="7"/>
  <c r="J470" i="7"/>
  <c r="G470" i="7"/>
  <c r="J469" i="7"/>
  <c r="G469" i="7"/>
  <c r="J468" i="7"/>
  <c r="G468" i="7"/>
  <c r="C465" i="7"/>
  <c r="J458" i="7"/>
  <c r="F458" i="7"/>
  <c r="G458" i="7" s="1"/>
  <c r="J457" i="7"/>
  <c r="G457" i="7"/>
  <c r="J456" i="7"/>
  <c r="G456" i="7"/>
  <c r="J455" i="7"/>
  <c r="G455" i="7"/>
  <c r="J454" i="7"/>
  <c r="G454" i="7"/>
  <c r="J453" i="7"/>
  <c r="G453" i="7"/>
  <c r="J452" i="7"/>
  <c r="G452" i="7"/>
  <c r="J451" i="7"/>
  <c r="G451" i="7"/>
  <c r="J450" i="7"/>
  <c r="G450" i="7"/>
  <c r="J449" i="7"/>
  <c r="G449" i="7"/>
  <c r="C446" i="7"/>
  <c r="J437" i="7"/>
  <c r="J436" i="7"/>
  <c r="G436" i="7"/>
  <c r="J435" i="7"/>
  <c r="G435" i="7"/>
  <c r="J434" i="7"/>
  <c r="G434" i="7"/>
  <c r="J433" i="7"/>
  <c r="G433" i="7"/>
  <c r="J432" i="7"/>
  <c r="G432" i="7"/>
  <c r="J431" i="7"/>
  <c r="G431" i="7"/>
  <c r="J430" i="7"/>
  <c r="G430" i="7"/>
  <c r="J429" i="7"/>
  <c r="G429" i="7"/>
  <c r="J428" i="7"/>
  <c r="G428" i="7"/>
  <c r="C425" i="7"/>
  <c r="J418" i="7"/>
  <c r="J417" i="7"/>
  <c r="G417" i="7"/>
  <c r="J416" i="7"/>
  <c r="G416" i="7"/>
  <c r="J415" i="7"/>
  <c r="G415" i="7"/>
  <c r="J414" i="7"/>
  <c r="G414" i="7"/>
  <c r="J413" i="7"/>
  <c r="G413" i="7"/>
  <c r="J412" i="7"/>
  <c r="G412" i="7"/>
  <c r="J411" i="7"/>
  <c r="G411" i="7"/>
  <c r="J410" i="7"/>
  <c r="G410" i="7"/>
  <c r="J409" i="7"/>
  <c r="G409" i="7"/>
  <c r="C406" i="7"/>
  <c r="O24" i="48"/>
  <c r="P22" i="48"/>
  <c r="O22" i="48"/>
  <c r="D91" i="42" l="1"/>
  <c r="D613" i="12"/>
  <c r="D583" i="12"/>
  <c r="D597" i="12"/>
  <c r="F387" i="8"/>
  <c r="G387" i="8" s="1"/>
  <c r="D575" i="7"/>
  <c r="D556" i="7"/>
  <c r="D537" i="7"/>
  <c r="D518" i="7"/>
  <c r="D442" i="7"/>
  <c r="I580" i="12" l="1"/>
  <c r="F580" i="12"/>
  <c r="I579" i="12"/>
  <c r="F579" i="12"/>
  <c r="I578" i="12"/>
  <c r="F578" i="12"/>
  <c r="I577" i="12"/>
  <c r="F577" i="12"/>
  <c r="I576" i="12"/>
  <c r="C573" i="12"/>
  <c r="I566" i="12"/>
  <c r="F566" i="12"/>
  <c r="I565" i="12"/>
  <c r="F565" i="12"/>
  <c r="I564" i="12"/>
  <c r="F564" i="12"/>
  <c r="I563" i="12"/>
  <c r="F563" i="12"/>
  <c r="I562" i="12"/>
  <c r="C559" i="12"/>
  <c r="O23" i="45" l="1"/>
  <c r="J397" i="7"/>
  <c r="J396" i="7"/>
  <c r="G396" i="7"/>
  <c r="J395" i="7"/>
  <c r="G395" i="7"/>
  <c r="J394" i="7"/>
  <c r="G394" i="7"/>
  <c r="J393" i="7"/>
  <c r="G393" i="7"/>
  <c r="J392" i="7"/>
  <c r="G392" i="7"/>
  <c r="J391" i="7"/>
  <c r="G391" i="7"/>
  <c r="J390" i="7"/>
  <c r="G390" i="7"/>
  <c r="J389" i="7"/>
  <c r="G389" i="7"/>
  <c r="J388" i="7"/>
  <c r="G388" i="7"/>
  <c r="C385" i="7"/>
  <c r="P23" i="45"/>
  <c r="I550" i="12"/>
  <c r="F550" i="12"/>
  <c r="I551" i="12"/>
  <c r="F551" i="12"/>
  <c r="I549" i="12"/>
  <c r="F549" i="12"/>
  <c r="I548" i="12"/>
  <c r="F548" i="12"/>
  <c r="I547" i="12"/>
  <c r="C544" i="12"/>
  <c r="P20" i="45"/>
  <c r="O20" i="45"/>
  <c r="I537" i="12"/>
  <c r="F537" i="12"/>
  <c r="I536" i="12"/>
  <c r="F536" i="12"/>
  <c r="I535" i="12"/>
  <c r="F535" i="12"/>
  <c r="I534" i="12"/>
  <c r="F534" i="12"/>
  <c r="I533" i="12"/>
  <c r="C530" i="12"/>
  <c r="P17" i="45" l="1"/>
  <c r="J378" i="7"/>
  <c r="J377" i="7"/>
  <c r="G377" i="7"/>
  <c r="J376" i="7"/>
  <c r="G376" i="7"/>
  <c r="J375" i="7"/>
  <c r="G375" i="7"/>
  <c r="J374" i="7"/>
  <c r="G374" i="7"/>
  <c r="J373" i="7"/>
  <c r="G373" i="7"/>
  <c r="J372" i="7"/>
  <c r="G372" i="7"/>
  <c r="J371" i="7"/>
  <c r="G371" i="7"/>
  <c r="J370" i="7"/>
  <c r="G370" i="7"/>
  <c r="J369" i="7"/>
  <c r="G369" i="7"/>
  <c r="C366" i="7"/>
  <c r="O17" i="45" l="1"/>
  <c r="I523" i="12"/>
  <c r="F523" i="12"/>
  <c r="I522" i="12"/>
  <c r="F522" i="12"/>
  <c r="I521" i="12"/>
  <c r="F521" i="12"/>
  <c r="I520" i="12"/>
  <c r="F520" i="12"/>
  <c r="I519" i="12"/>
  <c r="F519" i="12"/>
  <c r="I518" i="12"/>
  <c r="F518" i="12"/>
  <c r="I517" i="12"/>
  <c r="C514" i="12"/>
  <c r="I505" i="12"/>
  <c r="I504" i="12"/>
  <c r="I503" i="12"/>
  <c r="I507" i="12"/>
  <c r="F507" i="12"/>
  <c r="I506" i="12"/>
  <c r="F506" i="12"/>
  <c r="F505" i="12"/>
  <c r="F504" i="12"/>
  <c r="F503" i="12"/>
  <c r="I502" i="12"/>
  <c r="F502" i="12"/>
  <c r="I501" i="12"/>
  <c r="F501" i="12"/>
  <c r="I500" i="12"/>
  <c r="C497" i="12"/>
  <c r="I489" i="12"/>
  <c r="F489" i="12"/>
  <c r="I488" i="12"/>
  <c r="F488" i="12"/>
  <c r="I490" i="12"/>
  <c r="F490" i="12"/>
  <c r="I487" i="12"/>
  <c r="C484" i="12"/>
  <c r="O13" i="45"/>
  <c r="P13" i="45"/>
  <c r="I477" i="12"/>
  <c r="F477" i="12"/>
  <c r="I476" i="12"/>
  <c r="F476" i="12"/>
  <c r="I475" i="12"/>
  <c r="F475" i="12"/>
  <c r="I474" i="12"/>
  <c r="C471" i="12"/>
  <c r="O12" i="45"/>
  <c r="J359" i="7"/>
  <c r="J358" i="7"/>
  <c r="G358" i="7"/>
  <c r="J357" i="7"/>
  <c r="G357" i="7"/>
  <c r="J356" i="7"/>
  <c r="G356" i="7"/>
  <c r="J355" i="7"/>
  <c r="G355" i="7"/>
  <c r="J354" i="7"/>
  <c r="G354" i="7"/>
  <c r="J353" i="7"/>
  <c r="G353" i="7"/>
  <c r="J352" i="7"/>
  <c r="G352" i="7"/>
  <c r="J351" i="7"/>
  <c r="G351" i="7"/>
  <c r="J350" i="7"/>
  <c r="G350" i="7"/>
  <c r="C347" i="7"/>
  <c r="J340" i="7"/>
  <c r="J339" i="7"/>
  <c r="G339" i="7"/>
  <c r="J338" i="7"/>
  <c r="G338" i="7"/>
  <c r="J337" i="7"/>
  <c r="G337" i="7"/>
  <c r="J336" i="7"/>
  <c r="G336" i="7"/>
  <c r="J335" i="7"/>
  <c r="G335" i="7"/>
  <c r="J334" i="7"/>
  <c r="G334" i="7"/>
  <c r="J333" i="7"/>
  <c r="G333" i="7"/>
  <c r="J332" i="7"/>
  <c r="G332" i="7"/>
  <c r="J331" i="7"/>
  <c r="G331" i="7"/>
  <c r="C328" i="7"/>
  <c r="J321" i="7"/>
  <c r="F321" i="7"/>
  <c r="G321" i="7" s="1"/>
  <c r="J320" i="7"/>
  <c r="G320" i="7"/>
  <c r="J319" i="7"/>
  <c r="G319" i="7"/>
  <c r="J318" i="7"/>
  <c r="G318" i="7"/>
  <c r="J317" i="7"/>
  <c r="G317" i="7"/>
  <c r="J316" i="7"/>
  <c r="G316" i="7"/>
  <c r="J315" i="7"/>
  <c r="G315" i="7"/>
  <c r="J314" i="7"/>
  <c r="G314" i="7"/>
  <c r="J313" i="7"/>
  <c r="G313" i="7"/>
  <c r="J312" i="7"/>
  <c r="G312" i="7"/>
  <c r="C309" i="7"/>
  <c r="J302" i="7"/>
  <c r="F302" i="7"/>
  <c r="G302" i="7" s="1"/>
  <c r="J301" i="7"/>
  <c r="G301" i="7"/>
  <c r="J300" i="7"/>
  <c r="G300" i="7"/>
  <c r="J299" i="7"/>
  <c r="G299" i="7"/>
  <c r="J298" i="7"/>
  <c r="G298" i="7"/>
  <c r="J297" i="7"/>
  <c r="G297" i="7"/>
  <c r="J296" i="7"/>
  <c r="G296" i="7"/>
  <c r="J295" i="7"/>
  <c r="G295" i="7"/>
  <c r="J294" i="7"/>
  <c r="G294" i="7"/>
  <c r="J293" i="7"/>
  <c r="G293" i="7"/>
  <c r="C290" i="7"/>
  <c r="I464" i="12"/>
  <c r="F464" i="12"/>
  <c r="I463" i="12"/>
  <c r="F463" i="12"/>
  <c r="I462" i="12"/>
  <c r="F462" i="12"/>
  <c r="I461" i="12"/>
  <c r="C458" i="12"/>
  <c r="J53" i="42"/>
  <c r="J65" i="42" s="1"/>
  <c r="J446" i="8"/>
  <c r="J445" i="8"/>
  <c r="J444" i="8"/>
  <c r="G444" i="8"/>
  <c r="F445" i="8" s="1"/>
  <c r="G445" i="8" s="1"/>
  <c r="J378" i="8"/>
  <c r="J377" i="8"/>
  <c r="J376" i="8"/>
  <c r="G376" i="8"/>
  <c r="F377" i="8" s="1"/>
  <c r="G377" i="8" s="1"/>
  <c r="J375" i="8"/>
  <c r="J374" i="8"/>
  <c r="J373" i="8"/>
  <c r="G373" i="8"/>
  <c r="F374" i="8" s="1"/>
  <c r="G374" i="8" s="1"/>
  <c r="E446" i="12"/>
  <c r="F446" i="12" s="1"/>
  <c r="E445" i="12"/>
  <c r="F445" i="12" s="1"/>
  <c r="I451" i="12"/>
  <c r="F451" i="12"/>
  <c r="I450" i="12"/>
  <c r="F450" i="12"/>
  <c r="I449" i="12"/>
  <c r="F449" i="12"/>
  <c r="I448" i="12"/>
  <c r="F448" i="12"/>
  <c r="I447" i="12"/>
  <c r="F447" i="12"/>
  <c r="I446" i="12"/>
  <c r="I445" i="12"/>
  <c r="I444" i="12"/>
  <c r="F444" i="12"/>
  <c r="I443" i="12"/>
  <c r="F443" i="12"/>
  <c r="I442" i="12"/>
  <c r="F442" i="12"/>
  <c r="I441" i="12"/>
  <c r="F441" i="12"/>
  <c r="I440" i="12"/>
  <c r="C437" i="12"/>
  <c r="G30" i="24"/>
  <c r="J12" i="33"/>
  <c r="I430" i="12"/>
  <c r="F430" i="12"/>
  <c r="I429" i="12"/>
  <c r="F429" i="12"/>
  <c r="I428" i="12"/>
  <c r="F428" i="12"/>
  <c r="I427" i="12"/>
  <c r="F427" i="12"/>
  <c r="I426" i="12"/>
  <c r="F426" i="12"/>
  <c r="F424" i="12"/>
  <c r="E423" i="12"/>
  <c r="F423" i="12" s="1"/>
  <c r="I425" i="12"/>
  <c r="F425" i="12"/>
  <c r="I424" i="12"/>
  <c r="I423" i="12"/>
  <c r="I422" i="12"/>
  <c r="F422" i="12"/>
  <c r="I421" i="12"/>
  <c r="F421" i="12"/>
  <c r="F416" i="12"/>
  <c r="F415" i="12"/>
  <c r="I420" i="12"/>
  <c r="F420" i="12"/>
  <c r="I419" i="12"/>
  <c r="F419" i="12"/>
  <c r="I418" i="12"/>
  <c r="F418" i="12"/>
  <c r="I417" i="12"/>
  <c r="F417" i="12"/>
  <c r="I414" i="12"/>
  <c r="F414" i="12"/>
  <c r="I416" i="12"/>
  <c r="I415" i="12"/>
  <c r="I413" i="12"/>
  <c r="F413" i="12"/>
  <c r="I412" i="12"/>
  <c r="F412" i="12"/>
  <c r="I411" i="12"/>
  <c r="C408" i="12"/>
  <c r="D305" i="7" l="1"/>
  <c r="D286" i="7"/>
  <c r="F375" i="8"/>
  <c r="G375" i="8" s="1"/>
  <c r="F446" i="8"/>
  <c r="G446" i="8" s="1"/>
  <c r="F378" i="8"/>
  <c r="G378" i="8" s="1"/>
  <c r="M22" i="46"/>
  <c r="I401" i="12"/>
  <c r="F401" i="12"/>
  <c r="I400" i="12"/>
  <c r="F400" i="12"/>
  <c r="I399" i="12"/>
  <c r="F399" i="12"/>
  <c r="F398" i="12"/>
  <c r="F397" i="12"/>
  <c r="I398" i="12"/>
  <c r="I397" i="12"/>
  <c r="I396" i="12"/>
  <c r="C393" i="12"/>
  <c r="I386" i="12"/>
  <c r="F386" i="12"/>
  <c r="I385" i="12"/>
  <c r="F385" i="12"/>
  <c r="I384" i="12"/>
  <c r="F384" i="12"/>
  <c r="I383" i="12"/>
  <c r="C380" i="12"/>
  <c r="I373" i="12"/>
  <c r="F373" i="12"/>
  <c r="I372" i="12"/>
  <c r="F372" i="12"/>
  <c r="I371" i="12"/>
  <c r="F371" i="12"/>
  <c r="I370" i="12"/>
  <c r="C367" i="12"/>
  <c r="I360" i="12"/>
  <c r="F360" i="12"/>
  <c r="I359" i="12"/>
  <c r="F359" i="12"/>
  <c r="I358" i="12"/>
  <c r="I357" i="12"/>
  <c r="F357" i="12"/>
  <c r="I356" i="12"/>
  <c r="F356" i="12"/>
  <c r="I355" i="12"/>
  <c r="C352" i="12"/>
  <c r="I345" i="12"/>
  <c r="F345" i="12"/>
  <c r="I344" i="12"/>
  <c r="F344" i="12"/>
  <c r="I343" i="12"/>
  <c r="F343" i="12"/>
  <c r="I342" i="12"/>
  <c r="F342" i="12"/>
  <c r="I341" i="12"/>
  <c r="C338" i="12"/>
  <c r="H10" i="47" l="1"/>
  <c r="P15" i="31"/>
  <c r="I330" i="12"/>
  <c r="F330" i="12"/>
  <c r="I329" i="12"/>
  <c r="F329" i="12"/>
  <c r="I328" i="12"/>
  <c r="F328" i="12"/>
  <c r="I327" i="12"/>
  <c r="F327" i="12"/>
  <c r="I326" i="12"/>
  <c r="E326" i="12"/>
  <c r="F326" i="12" s="1"/>
  <c r="C323" i="12"/>
  <c r="J283" i="7"/>
  <c r="F283" i="7"/>
  <c r="G283" i="7" s="1"/>
  <c r="J282" i="7"/>
  <c r="G282" i="7"/>
  <c r="J281" i="7"/>
  <c r="G281" i="7"/>
  <c r="J280" i="7"/>
  <c r="G280" i="7"/>
  <c r="J279" i="7"/>
  <c r="G279" i="7"/>
  <c r="J278" i="7"/>
  <c r="G278" i="7"/>
  <c r="J277" i="7"/>
  <c r="G277" i="7"/>
  <c r="J276" i="7"/>
  <c r="G276" i="7"/>
  <c r="J275" i="7"/>
  <c r="G275" i="7"/>
  <c r="J274" i="7"/>
  <c r="G274" i="7"/>
  <c r="C271" i="7"/>
  <c r="J264" i="7"/>
  <c r="F264" i="7"/>
  <c r="G264" i="7" s="1"/>
  <c r="J263" i="7"/>
  <c r="G263" i="7"/>
  <c r="J262" i="7"/>
  <c r="G262" i="7"/>
  <c r="J261" i="7"/>
  <c r="G261" i="7"/>
  <c r="J260" i="7"/>
  <c r="G260" i="7"/>
  <c r="J259" i="7"/>
  <c r="G259" i="7"/>
  <c r="J258" i="7"/>
  <c r="G258" i="7"/>
  <c r="J257" i="7"/>
  <c r="G257" i="7"/>
  <c r="J256" i="7"/>
  <c r="G256" i="7"/>
  <c r="J255" i="7"/>
  <c r="G255" i="7"/>
  <c r="C252" i="7"/>
  <c r="I316" i="12"/>
  <c r="F316" i="12"/>
  <c r="I315" i="12"/>
  <c r="F315" i="12"/>
  <c r="I314" i="12"/>
  <c r="F314" i="12"/>
  <c r="I313" i="12"/>
  <c r="F313" i="12"/>
  <c r="I312" i="12"/>
  <c r="E312" i="12"/>
  <c r="F312" i="12" s="1"/>
  <c r="C309" i="12"/>
  <c r="D267" i="7" l="1"/>
  <c r="D319" i="12"/>
  <c r="D248" i="7"/>
  <c r="D305" i="12"/>
  <c r="P11" i="33" l="1"/>
  <c r="O11" i="33"/>
  <c r="J244" i="7"/>
  <c r="F244" i="7"/>
  <c r="G244" i="7" s="1"/>
  <c r="J243" i="7"/>
  <c r="G243" i="7"/>
  <c r="J242" i="7"/>
  <c r="G242" i="7"/>
  <c r="J241" i="7"/>
  <c r="G241" i="7"/>
  <c r="J240" i="7"/>
  <c r="G240" i="7"/>
  <c r="J239" i="7"/>
  <c r="G239" i="7"/>
  <c r="J238" i="7"/>
  <c r="G238" i="7"/>
  <c r="J237" i="7"/>
  <c r="G237" i="7"/>
  <c r="J236" i="7"/>
  <c r="G236" i="7"/>
  <c r="J235" i="7"/>
  <c r="G235" i="7"/>
  <c r="C232" i="7"/>
  <c r="J74" i="9"/>
  <c r="J64" i="9"/>
  <c r="J63" i="9"/>
  <c r="J62" i="9"/>
  <c r="J61" i="9"/>
  <c r="J60" i="9"/>
  <c r="J59" i="9"/>
  <c r="J58" i="9"/>
  <c r="J57" i="9"/>
  <c r="P10" i="47"/>
  <c r="O10" i="47"/>
  <c r="F225" i="7"/>
  <c r="G225" i="7" s="1"/>
  <c r="J225" i="7"/>
  <c r="J224" i="7"/>
  <c r="G224" i="7"/>
  <c r="J223" i="7"/>
  <c r="G223" i="7"/>
  <c r="J222" i="7"/>
  <c r="G222" i="7"/>
  <c r="J221" i="7"/>
  <c r="G221" i="7"/>
  <c r="J220" i="7"/>
  <c r="G220" i="7"/>
  <c r="J219" i="7"/>
  <c r="G219" i="7"/>
  <c r="J218" i="7"/>
  <c r="G218" i="7"/>
  <c r="J217" i="7"/>
  <c r="G217" i="7"/>
  <c r="J216" i="7"/>
  <c r="G216" i="7"/>
  <c r="C213" i="7"/>
  <c r="P9" i="47"/>
  <c r="O9" i="47"/>
  <c r="F299" i="12"/>
  <c r="J302" i="12"/>
  <c r="I302" i="12"/>
  <c r="F302" i="12"/>
  <c r="J301" i="12"/>
  <c r="I301" i="12"/>
  <c r="F301" i="12"/>
  <c r="I300" i="12"/>
  <c r="F300" i="12"/>
  <c r="I299" i="12"/>
  <c r="I298" i="12"/>
  <c r="E298" i="12"/>
  <c r="F298" i="12" s="1"/>
  <c r="C295" i="12"/>
  <c r="O15" i="23"/>
  <c r="P16" i="23"/>
  <c r="P15" i="23"/>
  <c r="J288" i="12"/>
  <c r="I288" i="12"/>
  <c r="F288" i="12"/>
  <c r="J287" i="12"/>
  <c r="I287" i="12"/>
  <c r="F287" i="12"/>
  <c r="I286" i="12"/>
  <c r="F286" i="12"/>
  <c r="I285" i="12"/>
  <c r="F285" i="12"/>
  <c r="I284" i="12"/>
  <c r="E284" i="12"/>
  <c r="F284" i="12" s="1"/>
  <c r="C281" i="12"/>
  <c r="P14" i="23"/>
  <c r="O14" i="23"/>
  <c r="J274" i="12"/>
  <c r="I274" i="12"/>
  <c r="F274" i="12"/>
  <c r="J273" i="12"/>
  <c r="I273" i="12"/>
  <c r="F273" i="12"/>
  <c r="I272" i="12"/>
  <c r="F272" i="12"/>
  <c r="I271" i="12"/>
  <c r="F271" i="12"/>
  <c r="I270" i="12"/>
  <c r="E270" i="12"/>
  <c r="F270" i="12" s="1"/>
  <c r="C267" i="12"/>
  <c r="P13" i="23"/>
  <c r="O13" i="23"/>
  <c r="O10" i="23"/>
  <c r="J206" i="7"/>
  <c r="F206" i="7"/>
  <c r="G206" i="7" s="1"/>
  <c r="J205" i="7"/>
  <c r="G205" i="7"/>
  <c r="J204" i="7"/>
  <c r="G204" i="7"/>
  <c r="J203" i="7"/>
  <c r="G203" i="7"/>
  <c r="J202" i="7"/>
  <c r="G202" i="7"/>
  <c r="J201" i="7"/>
  <c r="G201" i="7"/>
  <c r="J200" i="7"/>
  <c r="G200" i="7"/>
  <c r="J199" i="7"/>
  <c r="G199" i="7"/>
  <c r="J198" i="7"/>
  <c r="G198" i="7"/>
  <c r="J197" i="7"/>
  <c r="G197" i="7"/>
  <c r="C194" i="7"/>
  <c r="I258" i="12"/>
  <c r="F258" i="12"/>
  <c r="I257" i="12"/>
  <c r="F257" i="12"/>
  <c r="H9" i="23"/>
  <c r="P9" i="23" s="1"/>
  <c r="G182" i="8"/>
  <c r="J190" i="8"/>
  <c r="J189" i="8"/>
  <c r="J188" i="8"/>
  <c r="G188" i="8"/>
  <c r="F189" i="8" s="1"/>
  <c r="G189" i="8" s="1"/>
  <c r="J187" i="8"/>
  <c r="J186" i="8"/>
  <c r="J185" i="8"/>
  <c r="G185" i="8"/>
  <c r="F187" i="8" s="1"/>
  <c r="G187" i="8" s="1"/>
  <c r="O9" i="23"/>
  <c r="P25" i="30"/>
  <c r="O25" i="30"/>
  <c r="O24" i="30"/>
  <c r="P24" i="30"/>
  <c r="O23" i="30"/>
  <c r="P23" i="30"/>
  <c r="P22" i="30"/>
  <c r="O22" i="30"/>
  <c r="D228" i="7" l="1"/>
  <c r="F186" i="8"/>
  <c r="G186" i="8" s="1"/>
  <c r="D263" i="12"/>
  <c r="D291" i="12"/>
  <c r="D209" i="7"/>
  <c r="D277" i="12"/>
  <c r="D190" i="7"/>
  <c r="F190" i="8"/>
  <c r="G190" i="8" s="1"/>
  <c r="P21" i="30" l="1"/>
  <c r="O21" i="30"/>
  <c r="O20" i="30"/>
  <c r="P20" i="30"/>
  <c r="O19" i="30"/>
  <c r="J187" i="7"/>
  <c r="F187" i="7"/>
  <c r="G187" i="7" s="1"/>
  <c r="J186" i="7"/>
  <c r="G186" i="7"/>
  <c r="J185" i="7"/>
  <c r="G185" i="7"/>
  <c r="J184" i="7"/>
  <c r="G184" i="7"/>
  <c r="J183" i="7"/>
  <c r="G183" i="7"/>
  <c r="J182" i="7"/>
  <c r="G182" i="7"/>
  <c r="J181" i="7"/>
  <c r="G181" i="7"/>
  <c r="J180" i="7"/>
  <c r="G180" i="7"/>
  <c r="J179" i="7"/>
  <c r="G179" i="7"/>
  <c r="J178" i="7"/>
  <c r="G178" i="7"/>
  <c r="C175" i="7"/>
  <c r="D171" i="7" l="1"/>
  <c r="P19" i="30"/>
  <c r="P30" i="30" s="1"/>
  <c r="J168" i="7"/>
  <c r="F168" i="7"/>
  <c r="G168" i="7" s="1"/>
  <c r="J167" i="7"/>
  <c r="G167" i="7"/>
  <c r="J166" i="7"/>
  <c r="G166" i="7"/>
  <c r="J165" i="7"/>
  <c r="G165" i="7"/>
  <c r="J164" i="7"/>
  <c r="E164" i="7"/>
  <c r="G164" i="7" s="1"/>
  <c r="J163" i="7"/>
  <c r="G163" i="7"/>
  <c r="J162" i="7"/>
  <c r="G162" i="7"/>
  <c r="J161" i="7"/>
  <c r="E161" i="7"/>
  <c r="G161" i="7" s="1"/>
  <c r="J160" i="7"/>
  <c r="G160" i="7"/>
  <c r="J159" i="7"/>
  <c r="G159" i="7"/>
  <c r="C156" i="7"/>
  <c r="D152" i="7" l="1"/>
  <c r="G143" i="7" l="1"/>
  <c r="P9" i="29"/>
  <c r="O9" i="29"/>
  <c r="P8" i="29"/>
  <c r="O8" i="29"/>
  <c r="G120" i="7"/>
  <c r="P11" i="28"/>
  <c r="P15" i="28"/>
  <c r="P14" i="28"/>
  <c r="P13" i="28"/>
  <c r="P12" i="28"/>
  <c r="J127" i="8" l="1"/>
  <c r="J126" i="8"/>
  <c r="J125" i="8"/>
  <c r="G125" i="8"/>
  <c r="F126" i="8" s="1"/>
  <c r="G126" i="8" s="1"/>
  <c r="F127" i="8" l="1"/>
  <c r="G127" i="8" s="1"/>
  <c r="P9" i="31"/>
  <c r="O9" i="31"/>
  <c r="C143" i="43" l="1"/>
  <c r="C100" i="43"/>
  <c r="C57" i="43"/>
  <c r="C14" i="43"/>
  <c r="C72" i="42"/>
  <c r="C61" i="42"/>
  <c r="C49" i="42"/>
  <c r="C36" i="42"/>
  <c r="C24" i="42"/>
  <c r="C107" i="40"/>
  <c r="C76" i="40"/>
  <c r="C45" i="40"/>
  <c r="C13" i="42"/>
  <c r="C14" i="40"/>
  <c r="C253" i="12"/>
  <c r="C242" i="12"/>
  <c r="C223" i="12"/>
  <c r="C207" i="12"/>
  <c r="C194" i="12"/>
  <c r="C178" i="12"/>
  <c r="C163" i="12"/>
  <c r="C150" i="12"/>
  <c r="C135" i="12"/>
  <c r="C121" i="12"/>
  <c r="C109" i="12"/>
  <c r="C98" i="12"/>
  <c r="C84" i="12"/>
  <c r="C73" i="12"/>
  <c r="C62" i="12"/>
  <c r="C50" i="12"/>
  <c r="C274" i="10"/>
  <c r="C251" i="10"/>
  <c r="C228" i="10"/>
  <c r="C200" i="10"/>
  <c r="C175" i="10"/>
  <c r="C152" i="10"/>
  <c r="C129" i="10"/>
  <c r="C106" i="10"/>
  <c r="C83" i="10"/>
  <c r="C60" i="10"/>
  <c r="C231" i="9"/>
  <c r="C212" i="9"/>
  <c r="C193" i="9"/>
  <c r="C174" i="9"/>
  <c r="C155" i="9"/>
  <c r="C136" i="9"/>
  <c r="C109" i="9"/>
  <c r="C90" i="9"/>
  <c r="C71" i="9"/>
  <c r="C52" i="9"/>
  <c r="C33" i="9"/>
  <c r="C14" i="9"/>
  <c r="C894" i="8"/>
  <c r="C834" i="8"/>
  <c r="C728" i="8"/>
  <c r="C668" i="8"/>
  <c r="C608" i="8"/>
  <c r="C528" i="8"/>
  <c r="C461" i="8"/>
  <c r="C396" i="8"/>
  <c r="C325" i="8"/>
  <c r="C263" i="8"/>
  <c r="C203" i="8"/>
  <c r="C137" i="8"/>
  <c r="C74" i="8"/>
  <c r="C14" i="8"/>
  <c r="C132" i="7"/>
  <c r="C113" i="7"/>
  <c r="C94" i="7"/>
  <c r="C75" i="7"/>
  <c r="C56" i="7"/>
  <c r="C33" i="7"/>
  <c r="C14" i="7"/>
  <c r="O16" i="50"/>
  <c r="P16" i="50"/>
  <c r="O17" i="50"/>
  <c r="P17" i="50"/>
  <c r="O18" i="50"/>
  <c r="P18" i="50"/>
  <c r="O19" i="50"/>
  <c r="P19" i="50"/>
  <c r="O20" i="50"/>
  <c r="P20" i="50"/>
  <c r="O21" i="50"/>
  <c r="P21" i="50"/>
  <c r="O22" i="50"/>
  <c r="P22" i="50"/>
  <c r="O23" i="50"/>
  <c r="P23" i="50"/>
  <c r="O24" i="50"/>
  <c r="P24" i="50"/>
  <c r="O25" i="50"/>
  <c r="P25" i="50"/>
  <c r="O26" i="50"/>
  <c r="P26" i="50"/>
  <c r="O27" i="50"/>
  <c r="P27" i="50"/>
  <c r="O28" i="50"/>
  <c r="P28" i="50"/>
  <c r="O29" i="50"/>
  <c r="P29" i="50"/>
  <c r="O30" i="50"/>
  <c r="P30" i="50"/>
  <c r="O31" i="50"/>
  <c r="P31" i="50"/>
  <c r="O32" i="50"/>
  <c r="P32" i="50"/>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O51" i="50"/>
  <c r="P51" i="50"/>
  <c r="O52" i="50"/>
  <c r="P52" i="50"/>
  <c r="O53" i="50"/>
  <c r="P53" i="50"/>
  <c r="O54" i="50"/>
  <c r="P54" i="50"/>
  <c r="O55" i="50"/>
  <c r="P55" i="50"/>
  <c r="O56" i="50"/>
  <c r="P56" i="50"/>
  <c r="O57" i="50"/>
  <c r="P57" i="50"/>
  <c r="O58" i="50"/>
  <c r="P58" i="50"/>
  <c r="O59" i="50"/>
  <c r="P59" i="50"/>
  <c r="O60" i="50"/>
  <c r="P60" i="50"/>
  <c r="O61" i="50"/>
  <c r="P61" i="50"/>
  <c r="O62" i="50"/>
  <c r="P62" i="50"/>
  <c r="O63" i="50"/>
  <c r="P63" i="50"/>
  <c r="O64" i="50"/>
  <c r="P64" i="50"/>
  <c r="O65" i="50"/>
  <c r="P65" i="50"/>
  <c r="O66" i="50"/>
  <c r="P66" i="50"/>
  <c r="O67" i="50"/>
  <c r="P67" i="50"/>
  <c r="O68" i="50"/>
  <c r="P68" i="50"/>
  <c r="O69" i="50"/>
  <c r="P69" i="50"/>
  <c r="N71" i="50"/>
  <c r="M71" i="50"/>
  <c r="L71" i="50"/>
  <c r="K71" i="50"/>
  <c r="J71" i="50"/>
  <c r="I71" i="50"/>
  <c r="H71" i="50"/>
  <c r="G71" i="50"/>
  <c r="P70" i="50"/>
  <c r="O70" i="50"/>
  <c r="P15" i="50"/>
  <c r="O15" i="50"/>
  <c r="P14" i="50"/>
  <c r="O14" i="50"/>
  <c r="P13" i="50"/>
  <c r="O13" i="50"/>
  <c r="P12" i="50"/>
  <c r="O12" i="50"/>
  <c r="P11" i="50"/>
  <c r="O11" i="50"/>
  <c r="O71" i="50" l="1"/>
  <c r="P71"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E17" i="12" s="1"/>
  <c r="F17" i="12" s="1"/>
  <c r="D10" i="12" s="1"/>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O13" i="49"/>
  <c r="P13" i="49"/>
  <c r="O14" i="49"/>
  <c r="P14" i="49"/>
  <c r="O15" i="49"/>
  <c r="P15" i="49"/>
  <c r="O16" i="49"/>
  <c r="P16" i="49"/>
  <c r="O17" i="49"/>
  <c r="P17" i="49"/>
  <c r="O18" i="49"/>
  <c r="P18" i="49"/>
  <c r="O23" i="49"/>
  <c r="P23" i="49"/>
  <c r="O24" i="49"/>
  <c r="P24" i="49"/>
  <c r="O25" i="49"/>
  <c r="P25" i="49"/>
  <c r="E757" i="12" l="1"/>
  <c r="F757" i="12" s="1"/>
  <c r="D750" i="12" s="1"/>
  <c r="E771" i="12"/>
  <c r="F771" i="12" s="1"/>
  <c r="D764" i="12" s="1"/>
  <c r="D5" i="12" s="1"/>
  <c r="F895" i="7"/>
  <c r="G895" i="7" s="1"/>
  <c r="D879" i="7" s="1"/>
  <c r="F876" i="7"/>
  <c r="G876" i="7" s="1"/>
  <c r="D860" i="7" s="1"/>
  <c r="F781" i="7"/>
  <c r="G781" i="7" s="1"/>
  <c r="D765" i="7" s="1"/>
  <c r="F857" i="7"/>
  <c r="G857" i="7" s="1"/>
  <c r="D841" i="7" s="1"/>
  <c r="F762" i="7"/>
  <c r="G762" i="7" s="1"/>
  <c r="D746" i="7" s="1"/>
  <c r="F705" i="7"/>
  <c r="G705" i="7" s="1"/>
  <c r="D689" i="7" s="1"/>
  <c r="F648" i="7"/>
  <c r="G648" i="7" s="1"/>
  <c r="D632" i="7" s="1"/>
  <c r="F610" i="7"/>
  <c r="G610" i="7" s="1"/>
  <c r="D594" i="7" s="1"/>
  <c r="F496" i="7"/>
  <c r="G496" i="7" s="1"/>
  <c r="D480" i="7" s="1"/>
  <c r="F437" i="7"/>
  <c r="G437" i="7" s="1"/>
  <c r="D421" i="7" s="1"/>
  <c r="F743" i="7"/>
  <c r="G743" i="7" s="1"/>
  <c r="D727" i="7" s="1"/>
  <c r="F724" i="7"/>
  <c r="G724" i="7" s="1"/>
  <c r="D708" i="7" s="1"/>
  <c r="F686" i="7"/>
  <c r="G686" i="7" s="1"/>
  <c r="D670" i="7" s="1"/>
  <c r="F667" i="7"/>
  <c r="G667" i="7" s="1"/>
  <c r="D651" i="7" s="1"/>
  <c r="F629" i="7"/>
  <c r="G629" i="7" s="1"/>
  <c r="D613" i="7" s="1"/>
  <c r="F515" i="7"/>
  <c r="G515" i="7" s="1"/>
  <c r="D499" i="7" s="1"/>
  <c r="F477" i="7"/>
  <c r="G477" i="7" s="1"/>
  <c r="D461" i="7" s="1"/>
  <c r="F418" i="7"/>
  <c r="G418" i="7" s="1"/>
  <c r="D402" i="7" s="1"/>
  <c r="F397" i="7"/>
  <c r="G397" i="7" s="1"/>
  <c r="D381" i="7" s="1"/>
  <c r="F378" i="7"/>
  <c r="G378" i="7" s="1"/>
  <c r="D362" i="7" s="1"/>
  <c r="F359" i="7"/>
  <c r="G359" i="7" s="1"/>
  <c r="D343" i="7" s="1"/>
  <c r="F340" i="7"/>
  <c r="G340" i="7" s="1"/>
  <c r="D324" i="7" s="1"/>
  <c r="E533" i="12"/>
  <c r="F533" i="12" s="1"/>
  <c r="D526" i="12" s="1"/>
  <c r="E562" i="12"/>
  <c r="F562" i="12" s="1"/>
  <c r="D555" i="12" s="1"/>
  <c r="E576" i="12"/>
  <c r="F576" i="12" s="1"/>
  <c r="D569" i="12" s="1"/>
  <c r="E547" i="12"/>
  <c r="F547" i="12" s="1"/>
  <c r="D540" i="12" s="1"/>
  <c r="E517" i="12"/>
  <c r="F517" i="12" s="1"/>
  <c r="D510" i="12" s="1"/>
  <c r="E500" i="12"/>
  <c r="F500" i="12" s="1"/>
  <c r="D493" i="12" s="1"/>
  <c r="E474" i="12"/>
  <c r="F474" i="12" s="1"/>
  <c r="D467" i="12" s="1"/>
  <c r="E487" i="12"/>
  <c r="F487" i="12" s="1"/>
  <c r="D480" i="12" s="1"/>
  <c r="E461" i="12"/>
  <c r="F461" i="12" s="1"/>
  <c r="D454" i="12" s="1"/>
  <c r="E440" i="12"/>
  <c r="F440" i="12" s="1"/>
  <c r="D433" i="12" s="1"/>
  <c r="E411" i="12"/>
  <c r="F411" i="12" s="1"/>
  <c r="E383" i="12"/>
  <c r="F383" i="12" s="1"/>
  <c r="D376" i="12" s="1"/>
  <c r="E396" i="12"/>
  <c r="F396" i="12" s="1"/>
  <c r="D389" i="12" s="1"/>
  <c r="E341" i="12"/>
  <c r="F341" i="12" s="1"/>
  <c r="D334" i="12" s="1"/>
  <c r="E358" i="12"/>
  <c r="F358" i="12" s="1"/>
  <c r="E355" i="12"/>
  <c r="F355" i="12" s="1"/>
  <c r="E370" i="12"/>
  <c r="F370" i="12" s="1"/>
  <c r="D363" i="12" s="1"/>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D348" i="12" l="1"/>
  <c r="O70" i="49"/>
  <c r="P70" i="49"/>
  <c r="I23" i="27" s="1"/>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O28" i="34"/>
  <c r="P28" i="34"/>
  <c r="P10" i="34"/>
  <c r="O10" i="34"/>
  <c r="O15" i="31"/>
  <c r="P14" i="31"/>
  <c r="O14" i="31"/>
  <c r="P13" i="31"/>
  <c r="O13" i="31"/>
  <c r="P12" i="31"/>
  <c r="O12" i="31"/>
  <c r="O11" i="31"/>
  <c r="P10" i="31"/>
  <c r="O10" i="31"/>
  <c r="O17" i="31" s="1"/>
  <c r="P8" i="47"/>
  <c r="O8" i="47"/>
  <c r="O12" i="33"/>
  <c r="P12" i="33"/>
  <c r="O13" i="33"/>
  <c r="P13" i="33"/>
  <c r="P10" i="33"/>
  <c r="O10" i="33"/>
  <c r="O8" i="45"/>
  <c r="P8" i="45"/>
  <c r="O9" i="45"/>
  <c r="P9" i="45"/>
  <c r="O10" i="45"/>
  <c r="P10" i="45"/>
  <c r="O11" i="45"/>
  <c r="P11" i="45"/>
  <c r="P12" i="45"/>
  <c r="O14" i="45"/>
  <c r="P14" i="45"/>
  <c r="O15" i="45"/>
  <c r="P15" i="45"/>
  <c r="O16" i="45"/>
  <c r="P16" i="45"/>
  <c r="O18" i="45"/>
  <c r="P18" i="45"/>
  <c r="O19" i="45"/>
  <c r="P19" i="45"/>
  <c r="O21" i="45"/>
  <c r="P21" i="45"/>
  <c r="O22" i="45"/>
  <c r="P22" i="45"/>
  <c r="P7" i="45"/>
  <c r="O7" i="45"/>
  <c r="O17" i="23"/>
  <c r="P17" i="23"/>
  <c r="P8" i="23"/>
  <c r="O8" i="23"/>
  <c r="P38" i="22"/>
  <c r="O38" i="22"/>
  <c r="P37" i="22"/>
  <c r="P40" i="22" s="1"/>
  <c r="O37" i="22"/>
  <c r="P39" i="22"/>
  <c r="O39" i="22"/>
  <c r="O10" i="28"/>
  <c r="O9" i="28"/>
  <c r="P9"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Q92" i="43" s="1"/>
  <c r="I92" i="43"/>
  <c r="F92" i="43"/>
  <c r="O91" i="43"/>
  <c r="P91" i="43" s="1"/>
  <c r="I91" i="43"/>
  <c r="F91"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30" i="42"/>
  <c r="J41" i="42"/>
  <c r="J55" i="42"/>
  <c r="J54" i="42"/>
  <c r="J66" i="42"/>
  <c r="J77" i="42"/>
  <c r="I77" i="42"/>
  <c r="F77" i="42"/>
  <c r="I76" i="42"/>
  <c r="F76" i="42"/>
  <c r="I66" i="42"/>
  <c r="F66" i="42"/>
  <c r="I65" i="42"/>
  <c r="F65" i="42"/>
  <c r="I55" i="42"/>
  <c r="F55" i="42"/>
  <c r="I54" i="42"/>
  <c r="F54" i="42"/>
  <c r="I53" i="42"/>
  <c r="F53" i="42"/>
  <c r="F43" i="42"/>
  <c r="I41" i="42"/>
  <c r="F41" i="42"/>
  <c r="I40" i="42"/>
  <c r="F40" i="42"/>
  <c r="I30" i="42"/>
  <c r="F30" i="42"/>
  <c r="I29" i="42"/>
  <c r="F29" i="42"/>
  <c r="I28"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260" i="12"/>
  <c r="J259" i="12"/>
  <c r="J246" i="12"/>
  <c r="J200" i="12"/>
  <c r="J187" i="12"/>
  <c r="J171" i="12"/>
  <c r="J170" i="12"/>
  <c r="J169" i="12"/>
  <c r="J168" i="12"/>
  <c r="J156" i="12"/>
  <c r="J155" i="12"/>
  <c r="J154" i="12"/>
  <c r="J128" i="12"/>
  <c r="J102" i="12"/>
  <c r="I260" i="12"/>
  <c r="F260" i="12"/>
  <c r="I259" i="12"/>
  <c r="F259" i="12"/>
  <c r="I256" i="12"/>
  <c r="E256" i="12"/>
  <c r="F256" i="12" s="1"/>
  <c r="I246" i="12"/>
  <c r="F246" i="12"/>
  <c r="I245" i="12"/>
  <c r="E245" i="12"/>
  <c r="F245" i="12" s="1"/>
  <c r="I235" i="12"/>
  <c r="F235" i="12"/>
  <c r="I234" i="12"/>
  <c r="F234" i="12"/>
  <c r="I233" i="12"/>
  <c r="F233" i="12"/>
  <c r="I232" i="12"/>
  <c r="F232" i="12"/>
  <c r="I231" i="12"/>
  <c r="F231" i="12"/>
  <c r="I230" i="12"/>
  <c r="F230" i="12"/>
  <c r="I229" i="12"/>
  <c r="F229" i="12"/>
  <c r="I228" i="12"/>
  <c r="F228" i="12"/>
  <c r="I227" i="12"/>
  <c r="F227" i="12"/>
  <c r="I226" i="12"/>
  <c r="E226" i="12"/>
  <c r="F226" i="12" s="1"/>
  <c r="I216" i="12"/>
  <c r="F216" i="12"/>
  <c r="I215" i="12"/>
  <c r="F215" i="12"/>
  <c r="I214" i="12"/>
  <c r="F214" i="12"/>
  <c r="I213" i="12"/>
  <c r="F213" i="12"/>
  <c r="I212" i="12"/>
  <c r="F212" i="12"/>
  <c r="I211" i="12"/>
  <c r="F211" i="12"/>
  <c r="I210" i="12"/>
  <c r="E210" i="12"/>
  <c r="F210" i="12" s="1"/>
  <c r="I200" i="12"/>
  <c r="F200" i="12"/>
  <c r="I199" i="12"/>
  <c r="F199" i="12"/>
  <c r="I198" i="12"/>
  <c r="F198" i="12"/>
  <c r="I197" i="12"/>
  <c r="E197" i="12"/>
  <c r="F197" i="12" s="1"/>
  <c r="I187" i="12"/>
  <c r="F187" i="12"/>
  <c r="I186" i="12"/>
  <c r="F186" i="12"/>
  <c r="I185" i="12"/>
  <c r="F185" i="12"/>
  <c r="I184" i="12"/>
  <c r="F184" i="12"/>
  <c r="I183" i="12"/>
  <c r="F183" i="12"/>
  <c r="I182" i="12"/>
  <c r="F182" i="12"/>
  <c r="I181" i="12"/>
  <c r="E181" i="12"/>
  <c r="F181" i="12" s="1"/>
  <c r="I171" i="12"/>
  <c r="F171" i="12"/>
  <c r="I170" i="12"/>
  <c r="F170" i="12"/>
  <c r="I169" i="12"/>
  <c r="F169" i="12"/>
  <c r="I168" i="12"/>
  <c r="F168" i="12"/>
  <c r="I167" i="12"/>
  <c r="F167" i="12"/>
  <c r="I166" i="12"/>
  <c r="E166" i="12"/>
  <c r="F166" i="12" s="1"/>
  <c r="I156" i="12"/>
  <c r="F156" i="12"/>
  <c r="I155" i="12"/>
  <c r="F155" i="12"/>
  <c r="I154" i="12"/>
  <c r="F154" i="12"/>
  <c r="I153" i="12"/>
  <c r="E153" i="12"/>
  <c r="F153" i="12" s="1"/>
  <c r="I143" i="12"/>
  <c r="F143" i="12"/>
  <c r="I142" i="12"/>
  <c r="F142" i="12"/>
  <c r="I141" i="12"/>
  <c r="F141" i="12"/>
  <c r="I140" i="12"/>
  <c r="F140" i="12"/>
  <c r="I139" i="12"/>
  <c r="F139" i="12"/>
  <c r="I138" i="12"/>
  <c r="E138" i="12"/>
  <c r="F138" i="12" s="1"/>
  <c r="I128" i="12"/>
  <c r="F128" i="12"/>
  <c r="I127" i="12"/>
  <c r="F127" i="12"/>
  <c r="I126" i="12"/>
  <c r="F126" i="12"/>
  <c r="I125" i="12"/>
  <c r="F125" i="12"/>
  <c r="I124" i="12"/>
  <c r="E124" i="12"/>
  <c r="F124" i="12" s="1"/>
  <c r="I114" i="12"/>
  <c r="F114" i="12"/>
  <c r="I113" i="12"/>
  <c r="F113" i="12"/>
  <c r="I112" i="12"/>
  <c r="E112" i="12"/>
  <c r="F112" i="12" s="1"/>
  <c r="I102" i="12"/>
  <c r="F102" i="12"/>
  <c r="I101" i="12"/>
  <c r="E101" i="12"/>
  <c r="F101" i="12" s="1"/>
  <c r="I91" i="12"/>
  <c r="F91" i="12"/>
  <c r="I90" i="12"/>
  <c r="F90" i="12"/>
  <c r="I89" i="12"/>
  <c r="F89" i="12"/>
  <c r="I88" i="12"/>
  <c r="F88" i="12"/>
  <c r="I87" i="12"/>
  <c r="E87" i="12"/>
  <c r="F87" i="12" s="1"/>
  <c r="I77" i="12"/>
  <c r="F77" i="12"/>
  <c r="I76" i="12"/>
  <c r="E76" i="12"/>
  <c r="F76" i="12" s="1"/>
  <c r="I66" i="12"/>
  <c r="F66" i="12"/>
  <c r="I65" i="12"/>
  <c r="E65" i="12"/>
  <c r="F65" i="12" s="1"/>
  <c r="I55" i="12"/>
  <c r="F55" i="12"/>
  <c r="I54" i="12"/>
  <c r="F54" i="12"/>
  <c r="I53" i="12"/>
  <c r="E53" i="12"/>
  <c r="F53" i="12" s="1"/>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244" i="10"/>
  <c r="J243" i="10"/>
  <c r="J242" i="10"/>
  <c r="J241" i="10"/>
  <c r="J240" i="10"/>
  <c r="J239" i="10"/>
  <c r="J238" i="10"/>
  <c r="J237" i="10"/>
  <c r="J235" i="10"/>
  <c r="J234" i="10"/>
  <c r="J233" i="10"/>
  <c r="J232" i="10"/>
  <c r="J267" i="10"/>
  <c r="J266" i="10"/>
  <c r="J265" i="10"/>
  <c r="J264" i="10"/>
  <c r="J263" i="10"/>
  <c r="J262" i="10"/>
  <c r="J261" i="10"/>
  <c r="J260" i="10"/>
  <c r="J259" i="10"/>
  <c r="J258" i="10"/>
  <c r="J257" i="10"/>
  <c r="J256" i="10"/>
  <c r="J255" i="10"/>
  <c r="J290" i="10"/>
  <c r="J289" i="10"/>
  <c r="J288" i="10"/>
  <c r="J287" i="10"/>
  <c r="J286" i="10"/>
  <c r="J285" i="10"/>
  <c r="J284" i="10"/>
  <c r="J283" i="10"/>
  <c r="J282" i="10"/>
  <c r="J281" i="10"/>
  <c r="J280" i="10"/>
  <c r="J279" i="10"/>
  <c r="J278" i="10"/>
  <c r="I290" i="10"/>
  <c r="F290" i="10"/>
  <c r="I289" i="10"/>
  <c r="F289" i="10"/>
  <c r="I288" i="10"/>
  <c r="F288" i="10"/>
  <c r="I287" i="10"/>
  <c r="F287" i="10"/>
  <c r="I286" i="10"/>
  <c r="F286" i="10"/>
  <c r="I285" i="10"/>
  <c r="F285" i="10"/>
  <c r="I284" i="10"/>
  <c r="F284" i="10"/>
  <c r="I283" i="10"/>
  <c r="F283" i="10"/>
  <c r="I282" i="10"/>
  <c r="F282" i="10"/>
  <c r="I281" i="10"/>
  <c r="F281" i="10"/>
  <c r="I280" i="10"/>
  <c r="F280" i="10"/>
  <c r="I279" i="10"/>
  <c r="F279" i="10"/>
  <c r="I278" i="10"/>
  <c r="E278" i="10"/>
  <c r="F278" i="10" s="1"/>
  <c r="I277" i="10"/>
  <c r="E277" i="10"/>
  <c r="F277" i="10" s="1"/>
  <c r="I267" i="10"/>
  <c r="F267" i="10"/>
  <c r="I266" i="10"/>
  <c r="F266" i="10"/>
  <c r="I265" i="10"/>
  <c r="F265" i="10"/>
  <c r="I264" i="10"/>
  <c r="F264" i="10"/>
  <c r="I263" i="10"/>
  <c r="F263" i="10"/>
  <c r="I262" i="10"/>
  <c r="F262" i="10"/>
  <c r="I261" i="10"/>
  <c r="F261" i="10"/>
  <c r="I260" i="10"/>
  <c r="F260" i="10"/>
  <c r="I259" i="10"/>
  <c r="F259" i="10"/>
  <c r="I258" i="10"/>
  <c r="F258" i="10"/>
  <c r="I257" i="10"/>
  <c r="F257" i="10"/>
  <c r="I256" i="10"/>
  <c r="F256" i="10"/>
  <c r="I255" i="10"/>
  <c r="E255" i="10"/>
  <c r="F255" i="10" s="1"/>
  <c r="I254" i="10"/>
  <c r="E254" i="10"/>
  <c r="F254" i="10" s="1"/>
  <c r="I244" i="10"/>
  <c r="F244" i="10"/>
  <c r="I243" i="10"/>
  <c r="F243" i="10"/>
  <c r="I242" i="10"/>
  <c r="F242" i="10"/>
  <c r="I241" i="10"/>
  <c r="F241" i="10"/>
  <c r="I240" i="10"/>
  <c r="F240" i="10"/>
  <c r="I239" i="10"/>
  <c r="F239" i="10"/>
  <c r="I238" i="10"/>
  <c r="F238" i="10"/>
  <c r="I237" i="10"/>
  <c r="F237" i="10"/>
  <c r="I236" i="10"/>
  <c r="F236" i="10"/>
  <c r="I235" i="10"/>
  <c r="F235" i="10"/>
  <c r="I234" i="10"/>
  <c r="F234" i="10"/>
  <c r="I233" i="10"/>
  <c r="F233" i="10"/>
  <c r="I232" i="10"/>
  <c r="E232" i="10"/>
  <c r="F232" i="10" s="1"/>
  <c r="I231" i="10"/>
  <c r="F231" i="10"/>
  <c r="I221" i="10"/>
  <c r="F221" i="10"/>
  <c r="I220" i="10"/>
  <c r="F220" i="10"/>
  <c r="I216" i="10"/>
  <c r="I215" i="10"/>
  <c r="F215" i="10"/>
  <c r="I214" i="10"/>
  <c r="F214" i="10"/>
  <c r="I213" i="10"/>
  <c r="F213" i="10"/>
  <c r="I212" i="10"/>
  <c r="F212" i="10"/>
  <c r="I211" i="10"/>
  <c r="F211" i="10"/>
  <c r="I210" i="10"/>
  <c r="F210" i="10"/>
  <c r="I207" i="10"/>
  <c r="I206" i="10"/>
  <c r="F206" i="10"/>
  <c r="I205" i="10"/>
  <c r="F205" i="10"/>
  <c r="I204" i="10"/>
  <c r="E204" i="10"/>
  <c r="F204" i="10" s="1"/>
  <c r="I203" i="10"/>
  <c r="E203" i="10"/>
  <c r="F203" i="10" s="1"/>
  <c r="I193" i="10"/>
  <c r="F193" i="10"/>
  <c r="I192" i="10"/>
  <c r="F192" i="10"/>
  <c r="I191" i="10"/>
  <c r="F191" i="10"/>
  <c r="I190" i="10"/>
  <c r="F190" i="10"/>
  <c r="I189" i="10"/>
  <c r="F189" i="10"/>
  <c r="I188" i="10"/>
  <c r="F188" i="10"/>
  <c r="I187" i="10"/>
  <c r="F187" i="10"/>
  <c r="I186" i="10"/>
  <c r="F186" i="10"/>
  <c r="I185" i="10"/>
  <c r="F185" i="10"/>
  <c r="I183" i="10"/>
  <c r="F183" i="10"/>
  <c r="I182" i="10"/>
  <c r="F182"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43" i="9"/>
  <c r="J242" i="9"/>
  <c r="J241" i="9"/>
  <c r="J240" i="9"/>
  <c r="J239" i="9"/>
  <c r="J238" i="9"/>
  <c r="J237" i="9"/>
  <c r="J236" i="9"/>
  <c r="J235" i="9"/>
  <c r="J224" i="9"/>
  <c r="J223" i="9"/>
  <c r="J222" i="9"/>
  <c r="J221" i="9"/>
  <c r="J220" i="9"/>
  <c r="J219" i="9"/>
  <c r="J218" i="9"/>
  <c r="J217" i="9"/>
  <c r="J216" i="9"/>
  <c r="J205" i="9"/>
  <c r="J204" i="9"/>
  <c r="J203" i="9"/>
  <c r="J202" i="9"/>
  <c r="J201" i="9"/>
  <c r="J200" i="9"/>
  <c r="J199" i="9"/>
  <c r="J198" i="9"/>
  <c r="J197" i="9"/>
  <c r="J186" i="9"/>
  <c r="J185" i="9"/>
  <c r="J184" i="9"/>
  <c r="J183" i="9"/>
  <c r="J182" i="9"/>
  <c r="J181" i="9"/>
  <c r="J180" i="9"/>
  <c r="J179" i="9"/>
  <c r="J178" i="9"/>
  <c r="J167" i="9"/>
  <c r="J166" i="9"/>
  <c r="J165" i="9"/>
  <c r="J164" i="9"/>
  <c r="J163" i="9"/>
  <c r="J162" i="9"/>
  <c r="J161" i="9"/>
  <c r="J160" i="9"/>
  <c r="J159" i="9"/>
  <c r="J148" i="9"/>
  <c r="J147" i="9"/>
  <c r="J146" i="9"/>
  <c r="J145" i="9"/>
  <c r="J144" i="9"/>
  <c r="J143" i="9"/>
  <c r="J142" i="9"/>
  <c r="J141" i="9"/>
  <c r="J140"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43" i="9"/>
  <c r="F243" i="9"/>
  <c r="I242" i="9"/>
  <c r="F242" i="9"/>
  <c r="I241" i="9"/>
  <c r="F241" i="9"/>
  <c r="I240" i="9"/>
  <c r="F240" i="9"/>
  <c r="I239" i="9"/>
  <c r="F239" i="9"/>
  <c r="I238" i="9"/>
  <c r="F238" i="9"/>
  <c r="I237" i="9"/>
  <c r="F237" i="9"/>
  <c r="I236" i="9"/>
  <c r="F236" i="9"/>
  <c r="I235" i="9"/>
  <c r="F235" i="9"/>
  <c r="I234" i="9"/>
  <c r="F234" i="9"/>
  <c r="I224" i="9"/>
  <c r="F224" i="9"/>
  <c r="I223" i="9"/>
  <c r="F223" i="9"/>
  <c r="I222" i="9"/>
  <c r="F222" i="9"/>
  <c r="I221" i="9"/>
  <c r="F221" i="9"/>
  <c r="I220" i="9"/>
  <c r="F220" i="9"/>
  <c r="I219" i="9"/>
  <c r="F219" i="9"/>
  <c r="I218" i="9"/>
  <c r="F218" i="9"/>
  <c r="I217" i="9"/>
  <c r="F217" i="9"/>
  <c r="I216" i="9"/>
  <c r="F216" i="9"/>
  <c r="I215" i="9"/>
  <c r="F215" i="9"/>
  <c r="I205" i="9"/>
  <c r="F205" i="9"/>
  <c r="I204" i="9"/>
  <c r="F204" i="9"/>
  <c r="I203" i="9"/>
  <c r="F203" i="9"/>
  <c r="I202" i="9"/>
  <c r="F202" i="9"/>
  <c r="I201" i="9"/>
  <c r="F201" i="9"/>
  <c r="I200" i="9"/>
  <c r="F200" i="9"/>
  <c r="I199" i="9"/>
  <c r="F199" i="9"/>
  <c r="I198" i="9"/>
  <c r="F198" i="9"/>
  <c r="I197" i="9"/>
  <c r="F197" i="9"/>
  <c r="I196" i="9"/>
  <c r="F196" i="9"/>
  <c r="I186" i="9"/>
  <c r="F186" i="9"/>
  <c r="I185" i="9"/>
  <c r="F185" i="9"/>
  <c r="I184" i="9"/>
  <c r="F184" i="9"/>
  <c r="I183" i="9"/>
  <c r="F183" i="9"/>
  <c r="I182" i="9"/>
  <c r="F182" i="9"/>
  <c r="I181" i="9"/>
  <c r="F181" i="9"/>
  <c r="I180" i="9"/>
  <c r="F180" i="9"/>
  <c r="I179" i="9"/>
  <c r="F179" i="9"/>
  <c r="I178" i="9"/>
  <c r="F178" i="9"/>
  <c r="I177" i="9"/>
  <c r="F177" i="9"/>
  <c r="I167" i="9"/>
  <c r="F167" i="9"/>
  <c r="I166" i="9"/>
  <c r="F166" i="9"/>
  <c r="I165" i="9"/>
  <c r="F165" i="9"/>
  <c r="I164" i="9"/>
  <c r="F164" i="9"/>
  <c r="I163" i="9"/>
  <c r="F163" i="9"/>
  <c r="I162" i="9"/>
  <c r="F162" i="9"/>
  <c r="I161" i="9"/>
  <c r="F161" i="9"/>
  <c r="I160" i="9"/>
  <c r="F160" i="9"/>
  <c r="I159" i="9"/>
  <c r="F159" i="9"/>
  <c r="I158" i="9"/>
  <c r="F158" i="9"/>
  <c r="I148" i="9"/>
  <c r="F148" i="9"/>
  <c r="I147" i="9"/>
  <c r="F147" i="9"/>
  <c r="I146" i="9"/>
  <c r="F146" i="9"/>
  <c r="I145" i="9"/>
  <c r="F145" i="9"/>
  <c r="I144" i="9"/>
  <c r="F144" i="9"/>
  <c r="I143" i="9"/>
  <c r="F143" i="9"/>
  <c r="I142" i="9"/>
  <c r="F142" i="9"/>
  <c r="I141" i="9"/>
  <c r="F141" i="9"/>
  <c r="I140" i="9"/>
  <c r="F140" i="9"/>
  <c r="I139" i="9"/>
  <c r="F139" i="9"/>
  <c r="I129" i="9"/>
  <c r="F129" i="9"/>
  <c r="I128" i="9"/>
  <c r="F128" i="9"/>
  <c r="I127" i="9"/>
  <c r="I119" i="9"/>
  <c r="F119" i="9"/>
  <c r="I118" i="9"/>
  <c r="F118"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I64" i="9"/>
  <c r="F64" i="9"/>
  <c r="I63" i="9"/>
  <c r="F63" i="9"/>
  <c r="I62" i="9"/>
  <c r="F62" i="9"/>
  <c r="I61" i="9"/>
  <c r="F61" i="9"/>
  <c r="I60" i="9"/>
  <c r="F60" i="9"/>
  <c r="I59" i="9"/>
  <c r="F59" i="9"/>
  <c r="I58" i="9"/>
  <c r="F58" i="9"/>
  <c r="I57" i="9"/>
  <c r="F57" i="9"/>
  <c r="I56" i="9"/>
  <c r="F56" i="9"/>
  <c r="I55" i="9"/>
  <c r="F55" i="9"/>
  <c r="I45" i="9"/>
  <c r="F45" i="9"/>
  <c r="I44" i="9"/>
  <c r="F44" i="9"/>
  <c r="I43" i="9"/>
  <c r="F43" i="9"/>
  <c r="I42" i="9"/>
  <c r="F42" i="9"/>
  <c r="I41" i="9"/>
  <c r="F41" i="9"/>
  <c r="I40" i="9"/>
  <c r="F40" i="9"/>
  <c r="I39" i="9"/>
  <c r="F39" i="9"/>
  <c r="I38" i="9"/>
  <c r="F38" i="9"/>
  <c r="I37" i="9"/>
  <c r="F37" i="9"/>
  <c r="I36" i="9"/>
  <c r="F36" i="9"/>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17" i="8"/>
  <c r="K916" i="8"/>
  <c r="K915" i="8"/>
  <c r="K914" i="8"/>
  <c r="K913" i="8"/>
  <c r="K912" i="8"/>
  <c r="K911" i="8"/>
  <c r="K910" i="8"/>
  <c r="K909" i="8"/>
  <c r="K908" i="8"/>
  <c r="K907" i="8"/>
  <c r="K906" i="8"/>
  <c r="K905" i="8"/>
  <c r="K904" i="8"/>
  <c r="K903" i="8"/>
  <c r="K902" i="8"/>
  <c r="K901" i="8"/>
  <c r="K900" i="8"/>
  <c r="K899" i="8"/>
  <c r="K89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57" i="8"/>
  <c r="K856" i="8"/>
  <c r="K855" i="8"/>
  <c r="K854" i="8"/>
  <c r="K853" i="8"/>
  <c r="K852" i="8"/>
  <c r="K851" i="8"/>
  <c r="K850" i="8"/>
  <c r="K849" i="8"/>
  <c r="K848" i="8"/>
  <c r="K847" i="8"/>
  <c r="K846" i="8"/>
  <c r="K845" i="8"/>
  <c r="K844" i="8"/>
  <c r="K843" i="8"/>
  <c r="K842" i="8"/>
  <c r="K841" i="8"/>
  <c r="K840" i="8"/>
  <c r="K839" i="8"/>
  <c r="K838"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37" i="8"/>
  <c r="K736" i="8"/>
  <c r="K735" i="8"/>
  <c r="K734" i="8"/>
  <c r="K733" i="8"/>
  <c r="K73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77" i="8"/>
  <c r="K676" i="8"/>
  <c r="K675" i="8"/>
  <c r="K674" i="8"/>
  <c r="K673" i="8"/>
  <c r="K67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17" i="8"/>
  <c r="K616" i="8"/>
  <c r="K615" i="8"/>
  <c r="K614" i="8"/>
  <c r="K613" i="8"/>
  <c r="K612" i="8"/>
  <c r="K581" i="8"/>
  <c r="K580" i="8"/>
  <c r="K579" i="8"/>
  <c r="K578" i="8"/>
  <c r="K577" i="8"/>
  <c r="K576" i="8"/>
  <c r="K575" i="8"/>
  <c r="K574" i="8"/>
  <c r="K573" i="8"/>
  <c r="K572" i="8"/>
  <c r="K571" i="8"/>
  <c r="K570" i="8"/>
  <c r="K569" i="8"/>
  <c r="K568" i="8"/>
  <c r="K567" i="8"/>
  <c r="K566" i="8"/>
  <c r="K565" i="8"/>
  <c r="K564" i="8"/>
  <c r="K563" i="8"/>
  <c r="K562" i="8"/>
  <c r="K561" i="8"/>
  <c r="K560" i="8"/>
  <c r="K559" i="8"/>
  <c r="K558" i="8"/>
  <c r="K557" i="8"/>
  <c r="K556" i="8"/>
  <c r="K555" i="8"/>
  <c r="K554" i="8"/>
  <c r="K553" i="8"/>
  <c r="K552" i="8"/>
  <c r="K551" i="8"/>
  <c r="K550" i="8"/>
  <c r="K549" i="8"/>
  <c r="K548" i="8"/>
  <c r="K547" i="8"/>
  <c r="K546" i="8"/>
  <c r="K545" i="8"/>
  <c r="K544" i="8"/>
  <c r="K543" i="8"/>
  <c r="K542" i="8"/>
  <c r="K541" i="8"/>
  <c r="K540" i="8"/>
  <c r="K539" i="8"/>
  <c r="K538" i="8"/>
  <c r="K537" i="8"/>
  <c r="K536" i="8"/>
  <c r="K535" i="8"/>
  <c r="K533" i="8"/>
  <c r="K532" i="8"/>
  <c r="K514" i="8"/>
  <c r="K513" i="8"/>
  <c r="K512" i="8"/>
  <c r="K511" i="8"/>
  <c r="K510" i="8"/>
  <c r="K509" i="8"/>
  <c r="K508" i="8"/>
  <c r="K507" i="8"/>
  <c r="K506" i="8"/>
  <c r="K505" i="8"/>
  <c r="K504" i="8"/>
  <c r="K503" i="8"/>
  <c r="K502" i="8"/>
  <c r="K501" i="8"/>
  <c r="K500" i="8"/>
  <c r="K499" i="8"/>
  <c r="K498" i="8"/>
  <c r="K497" i="8"/>
  <c r="K496" i="8"/>
  <c r="K495" i="8"/>
  <c r="K494" i="8"/>
  <c r="K493" i="8"/>
  <c r="K492" i="8"/>
  <c r="K491" i="8"/>
  <c r="K490" i="8"/>
  <c r="K489" i="8"/>
  <c r="K488" i="8"/>
  <c r="K487" i="8"/>
  <c r="K486" i="8"/>
  <c r="K485" i="8"/>
  <c r="K484" i="8"/>
  <c r="K483" i="8"/>
  <c r="K482" i="8"/>
  <c r="K481" i="8"/>
  <c r="K480" i="8"/>
  <c r="K479" i="8"/>
  <c r="K478" i="8"/>
  <c r="K477" i="8"/>
  <c r="K476" i="8"/>
  <c r="K475" i="8"/>
  <c r="K474" i="8"/>
  <c r="K473" i="8"/>
  <c r="K472" i="8"/>
  <c r="K471" i="8"/>
  <c r="K470" i="8"/>
  <c r="K469" i="8"/>
  <c r="K468" i="8"/>
  <c r="K467" i="8"/>
  <c r="K466" i="8"/>
  <c r="K465" i="8"/>
  <c r="K440" i="8"/>
  <c r="K439" i="8"/>
  <c r="K438" i="8"/>
  <c r="K437" i="8"/>
  <c r="K436" i="8"/>
  <c r="K435" i="8"/>
  <c r="K434" i="8"/>
  <c r="K433" i="8"/>
  <c r="K432" i="8"/>
  <c r="K431" i="8"/>
  <c r="K430" i="8"/>
  <c r="K429" i="8"/>
  <c r="K428" i="8"/>
  <c r="K427" i="8"/>
  <c r="K426" i="8"/>
  <c r="K425" i="8"/>
  <c r="K424" i="8"/>
  <c r="K423" i="8"/>
  <c r="K422" i="8"/>
  <c r="K421" i="8"/>
  <c r="K420" i="8"/>
  <c r="K419" i="8"/>
  <c r="K418" i="8"/>
  <c r="K417" i="8"/>
  <c r="K413" i="8"/>
  <c r="K412" i="8"/>
  <c r="K411" i="8"/>
  <c r="K410" i="8"/>
  <c r="K409" i="8"/>
  <c r="K408" i="8"/>
  <c r="K407" i="8"/>
  <c r="K406" i="8"/>
  <c r="K405" i="8"/>
  <c r="K404" i="8"/>
  <c r="K403" i="8"/>
  <c r="K402" i="8"/>
  <c r="K401" i="8"/>
  <c r="K400" i="8"/>
  <c r="J947" i="8"/>
  <c r="J946" i="8"/>
  <c r="J945" i="8"/>
  <c r="G945" i="8"/>
  <c r="F947" i="8" s="1"/>
  <c r="G947" i="8" s="1"/>
  <c r="J944" i="8"/>
  <c r="G944" i="8"/>
  <c r="J943" i="8"/>
  <c r="G943" i="8"/>
  <c r="J942" i="8"/>
  <c r="G942" i="8"/>
  <c r="J941" i="8"/>
  <c r="J940" i="8"/>
  <c r="J939" i="8"/>
  <c r="G939" i="8"/>
  <c r="F941" i="8" s="1"/>
  <c r="G941" i="8" s="1"/>
  <c r="J938" i="8"/>
  <c r="J937" i="8"/>
  <c r="J936" i="8"/>
  <c r="F936" i="8"/>
  <c r="G936" i="8" s="1"/>
  <c r="J935" i="8"/>
  <c r="J934" i="8"/>
  <c r="J933" i="8"/>
  <c r="F933" i="8"/>
  <c r="G933" i="8" s="1"/>
  <c r="J932" i="8"/>
  <c r="J931" i="8"/>
  <c r="J930" i="8"/>
  <c r="F930" i="8"/>
  <c r="G930" i="8" s="1"/>
  <c r="J929" i="8"/>
  <c r="J928" i="8"/>
  <c r="J927" i="8"/>
  <c r="F927" i="8"/>
  <c r="G927" i="8" s="1"/>
  <c r="J926" i="8"/>
  <c r="J925" i="8"/>
  <c r="J924" i="8"/>
  <c r="F924" i="8"/>
  <c r="G924" i="8" s="1"/>
  <c r="J923" i="8"/>
  <c r="J922" i="8"/>
  <c r="J921" i="8"/>
  <c r="F921" i="8"/>
  <c r="G921" i="8" s="1"/>
  <c r="J920" i="8"/>
  <c r="J919" i="8"/>
  <c r="J918" i="8"/>
  <c r="F918" i="8"/>
  <c r="G918" i="8" s="1"/>
  <c r="J917" i="8"/>
  <c r="J916" i="8"/>
  <c r="J915" i="8"/>
  <c r="F915" i="8"/>
  <c r="G915" i="8" s="1"/>
  <c r="J914" i="8"/>
  <c r="J913" i="8"/>
  <c r="J912" i="8"/>
  <c r="F912" i="8"/>
  <c r="G912" i="8" s="1"/>
  <c r="J911" i="8"/>
  <c r="J910" i="8"/>
  <c r="J909" i="8"/>
  <c r="F909" i="8"/>
  <c r="G909" i="8" s="1"/>
  <c r="J908" i="8"/>
  <c r="J907" i="8"/>
  <c r="J906" i="8"/>
  <c r="F906" i="8"/>
  <c r="G906" i="8" s="1"/>
  <c r="J905" i="8"/>
  <c r="J904" i="8"/>
  <c r="J903" i="8"/>
  <c r="F903" i="8"/>
  <c r="G903" i="8" s="1"/>
  <c r="J902" i="8"/>
  <c r="J901" i="8"/>
  <c r="J900" i="8"/>
  <c r="F900" i="8"/>
  <c r="G900" i="8" s="1"/>
  <c r="J899" i="8"/>
  <c r="J898" i="8"/>
  <c r="J897" i="8"/>
  <c r="F897" i="8"/>
  <c r="G897" i="8" s="1"/>
  <c r="J887" i="8"/>
  <c r="J886" i="8"/>
  <c r="J885" i="8"/>
  <c r="G885" i="8"/>
  <c r="F886" i="8" s="1"/>
  <c r="G886" i="8" s="1"/>
  <c r="J884" i="8"/>
  <c r="G884" i="8"/>
  <c r="J883" i="8"/>
  <c r="G883" i="8"/>
  <c r="J882" i="8"/>
  <c r="G882" i="8"/>
  <c r="J881" i="8"/>
  <c r="J880" i="8"/>
  <c r="J879" i="8"/>
  <c r="G879" i="8"/>
  <c r="F880" i="8" s="1"/>
  <c r="G880" i="8" s="1"/>
  <c r="J878" i="8"/>
  <c r="J877" i="8"/>
  <c r="J876" i="8"/>
  <c r="F876" i="8"/>
  <c r="G876" i="8" s="1"/>
  <c r="J875" i="8"/>
  <c r="J874" i="8"/>
  <c r="J873" i="8"/>
  <c r="F873" i="8"/>
  <c r="G873" i="8" s="1"/>
  <c r="J872" i="8"/>
  <c r="J871" i="8"/>
  <c r="J870" i="8"/>
  <c r="F870" i="8"/>
  <c r="G870" i="8" s="1"/>
  <c r="J869" i="8"/>
  <c r="J868" i="8"/>
  <c r="J867" i="8"/>
  <c r="F867" i="8"/>
  <c r="G867" i="8" s="1"/>
  <c r="J866" i="8"/>
  <c r="J865" i="8"/>
  <c r="J864" i="8"/>
  <c r="F864" i="8"/>
  <c r="G864" i="8" s="1"/>
  <c r="J863" i="8"/>
  <c r="J862" i="8"/>
  <c r="J861" i="8"/>
  <c r="F861" i="8"/>
  <c r="G861" i="8" s="1"/>
  <c r="J860" i="8"/>
  <c r="J859" i="8"/>
  <c r="J858" i="8"/>
  <c r="F858" i="8"/>
  <c r="G858" i="8" s="1"/>
  <c r="J857" i="8"/>
  <c r="J856" i="8"/>
  <c r="J855" i="8"/>
  <c r="F855" i="8"/>
  <c r="G855" i="8" s="1"/>
  <c r="J854" i="8"/>
  <c r="J853" i="8"/>
  <c r="J852" i="8"/>
  <c r="F852" i="8"/>
  <c r="G852" i="8" s="1"/>
  <c r="J851" i="8"/>
  <c r="J850" i="8"/>
  <c r="J849" i="8"/>
  <c r="F849" i="8"/>
  <c r="G849" i="8" s="1"/>
  <c r="J848" i="8"/>
  <c r="J847" i="8"/>
  <c r="J846" i="8"/>
  <c r="F846" i="8"/>
  <c r="G846" i="8" s="1"/>
  <c r="J845" i="8"/>
  <c r="J844" i="8"/>
  <c r="J843" i="8"/>
  <c r="F843" i="8"/>
  <c r="G843" i="8" s="1"/>
  <c r="J842" i="8"/>
  <c r="J841" i="8"/>
  <c r="J840" i="8"/>
  <c r="F840" i="8"/>
  <c r="G840" i="8" s="1"/>
  <c r="J839" i="8"/>
  <c r="J838" i="8"/>
  <c r="J837" i="8"/>
  <c r="F837" i="8"/>
  <c r="G837" i="8" s="1"/>
  <c r="J781" i="8"/>
  <c r="J780" i="8"/>
  <c r="J779" i="8"/>
  <c r="G779" i="8"/>
  <c r="J778" i="8"/>
  <c r="G778" i="8"/>
  <c r="J777" i="8"/>
  <c r="G777" i="8"/>
  <c r="J776" i="8"/>
  <c r="G776" i="8"/>
  <c r="J775" i="8"/>
  <c r="J774" i="8"/>
  <c r="J773" i="8"/>
  <c r="G773" i="8"/>
  <c r="F775" i="8" s="1"/>
  <c r="G775" i="8" s="1"/>
  <c r="J772" i="8"/>
  <c r="J771" i="8"/>
  <c r="J770" i="8"/>
  <c r="F770" i="8"/>
  <c r="G770" i="8" s="1"/>
  <c r="J769" i="8"/>
  <c r="J768" i="8"/>
  <c r="J767" i="8"/>
  <c r="F767" i="8"/>
  <c r="G767" i="8" s="1"/>
  <c r="J766" i="8"/>
  <c r="J765" i="8"/>
  <c r="J764" i="8"/>
  <c r="F764" i="8"/>
  <c r="G764" i="8" s="1"/>
  <c r="J763" i="8"/>
  <c r="J762" i="8"/>
  <c r="J761" i="8"/>
  <c r="F761" i="8"/>
  <c r="G761" i="8" s="1"/>
  <c r="J760" i="8"/>
  <c r="J759" i="8"/>
  <c r="J758" i="8"/>
  <c r="F758" i="8"/>
  <c r="G758" i="8" s="1"/>
  <c r="J757" i="8"/>
  <c r="J756" i="8"/>
  <c r="J755" i="8"/>
  <c r="F755" i="8"/>
  <c r="G755" i="8" s="1"/>
  <c r="J754" i="8"/>
  <c r="J753" i="8"/>
  <c r="J752" i="8"/>
  <c r="F752" i="8"/>
  <c r="G752" i="8" s="1"/>
  <c r="J751" i="8"/>
  <c r="J750" i="8"/>
  <c r="J749" i="8"/>
  <c r="F749" i="8"/>
  <c r="G749" i="8" s="1"/>
  <c r="J748" i="8"/>
  <c r="J747" i="8"/>
  <c r="J746" i="8"/>
  <c r="F746" i="8"/>
  <c r="G746" i="8" s="1"/>
  <c r="J745" i="8"/>
  <c r="J744" i="8"/>
  <c r="J743" i="8"/>
  <c r="F743" i="8"/>
  <c r="G743" i="8" s="1"/>
  <c r="J742" i="8"/>
  <c r="J741" i="8"/>
  <c r="J740" i="8"/>
  <c r="F740" i="8"/>
  <c r="G740" i="8" s="1"/>
  <c r="J739" i="8"/>
  <c r="J738" i="8"/>
  <c r="J737" i="8"/>
  <c r="F737" i="8"/>
  <c r="G737" i="8" s="1"/>
  <c r="F739" i="8" s="1"/>
  <c r="G739" i="8" s="1"/>
  <c r="J736" i="8"/>
  <c r="J735" i="8"/>
  <c r="J734" i="8"/>
  <c r="F734" i="8"/>
  <c r="G734" i="8" s="1"/>
  <c r="F735" i="8" s="1"/>
  <c r="G735" i="8" s="1"/>
  <c r="J733" i="8"/>
  <c r="J732" i="8"/>
  <c r="J731" i="8"/>
  <c r="F731" i="8"/>
  <c r="G731" i="8" s="1"/>
  <c r="F732" i="8" s="1"/>
  <c r="G732" i="8" s="1"/>
  <c r="J721" i="8"/>
  <c r="J720" i="8"/>
  <c r="J719" i="8"/>
  <c r="G719" i="8"/>
  <c r="J718" i="8"/>
  <c r="G718" i="8"/>
  <c r="J717" i="8"/>
  <c r="G717" i="8"/>
  <c r="J716" i="8"/>
  <c r="G716" i="8"/>
  <c r="J715" i="8"/>
  <c r="J714" i="8"/>
  <c r="J713" i="8"/>
  <c r="G713" i="8"/>
  <c r="J712" i="8"/>
  <c r="J711" i="8"/>
  <c r="J710" i="8"/>
  <c r="F710" i="8"/>
  <c r="G710" i="8" s="1"/>
  <c r="F712" i="8" s="1"/>
  <c r="G712" i="8" s="1"/>
  <c r="J709" i="8"/>
  <c r="J708" i="8"/>
  <c r="J707" i="8"/>
  <c r="F707" i="8"/>
  <c r="G707" i="8" s="1"/>
  <c r="F709" i="8" s="1"/>
  <c r="G709" i="8" s="1"/>
  <c r="J706" i="8"/>
  <c r="J705" i="8"/>
  <c r="J704" i="8"/>
  <c r="F704" i="8"/>
  <c r="G704" i="8" s="1"/>
  <c r="F705" i="8" s="1"/>
  <c r="G705" i="8" s="1"/>
  <c r="J703" i="8"/>
  <c r="J702" i="8"/>
  <c r="J701" i="8"/>
  <c r="F701" i="8"/>
  <c r="G701" i="8" s="1"/>
  <c r="F703" i="8" s="1"/>
  <c r="G703" i="8" s="1"/>
  <c r="J700" i="8"/>
  <c r="J699" i="8"/>
  <c r="J698" i="8"/>
  <c r="F698" i="8"/>
  <c r="G698" i="8" s="1"/>
  <c r="F699" i="8" s="1"/>
  <c r="G699" i="8" s="1"/>
  <c r="J697" i="8"/>
  <c r="J696" i="8"/>
  <c r="J695" i="8"/>
  <c r="F695" i="8"/>
  <c r="G695" i="8" s="1"/>
  <c r="F697" i="8" s="1"/>
  <c r="G697" i="8" s="1"/>
  <c r="J694" i="8"/>
  <c r="J693" i="8"/>
  <c r="J692" i="8"/>
  <c r="F692" i="8"/>
  <c r="G692" i="8" s="1"/>
  <c r="F693" i="8" s="1"/>
  <c r="G693"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1" i="8" s="1"/>
  <c r="G681" i="8" s="1"/>
  <c r="J679" i="8"/>
  <c r="J678" i="8"/>
  <c r="J677" i="8"/>
  <c r="F677" i="8"/>
  <c r="G677" i="8" s="1"/>
  <c r="F678" i="8" s="1"/>
  <c r="G678" i="8" s="1"/>
  <c r="J676" i="8"/>
  <c r="J675" i="8"/>
  <c r="J674" i="8"/>
  <c r="F674" i="8"/>
  <c r="G674" i="8" s="1"/>
  <c r="F676" i="8" s="1"/>
  <c r="G676" i="8" s="1"/>
  <c r="J673" i="8"/>
  <c r="J672" i="8"/>
  <c r="J671" i="8"/>
  <c r="F671" i="8"/>
  <c r="G671" i="8" s="1"/>
  <c r="F672" i="8" s="1"/>
  <c r="G672" i="8" s="1"/>
  <c r="J661" i="8"/>
  <c r="J660" i="8"/>
  <c r="J659" i="8"/>
  <c r="G659" i="8"/>
  <c r="F661" i="8" s="1"/>
  <c r="G661" i="8" s="1"/>
  <c r="J658" i="8"/>
  <c r="G658" i="8"/>
  <c r="J657" i="8"/>
  <c r="G657" i="8"/>
  <c r="J656" i="8"/>
  <c r="G656" i="8"/>
  <c r="J655" i="8"/>
  <c r="J654" i="8"/>
  <c r="J653" i="8"/>
  <c r="G653" i="8"/>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F619" i="8" s="1"/>
  <c r="G619" i="8" s="1"/>
  <c r="J616" i="8"/>
  <c r="J615" i="8"/>
  <c r="J614" i="8"/>
  <c r="F614" i="8"/>
  <c r="G614" i="8" s="1"/>
  <c r="F616" i="8" s="1"/>
  <c r="G616" i="8" s="1"/>
  <c r="J613" i="8"/>
  <c r="J612" i="8"/>
  <c r="J611" i="8"/>
  <c r="F611" i="8"/>
  <c r="G611" i="8" s="1"/>
  <c r="J581" i="8"/>
  <c r="J580" i="8"/>
  <c r="J579" i="8"/>
  <c r="G579" i="8"/>
  <c r="F580" i="8" s="1"/>
  <c r="G580" i="8" s="1"/>
  <c r="J578" i="8"/>
  <c r="G578" i="8"/>
  <c r="J577" i="8"/>
  <c r="G577" i="8"/>
  <c r="J576" i="8"/>
  <c r="G576" i="8"/>
  <c r="J575" i="8"/>
  <c r="J574" i="8"/>
  <c r="J573" i="8"/>
  <c r="G573" i="8"/>
  <c r="F574" i="8" s="1"/>
  <c r="G574" i="8" s="1"/>
  <c r="J572" i="8"/>
  <c r="J571" i="8"/>
  <c r="J570" i="8"/>
  <c r="F570" i="8"/>
  <c r="G570" i="8" s="1"/>
  <c r="F572" i="8" s="1"/>
  <c r="G572" i="8" s="1"/>
  <c r="J569" i="8"/>
  <c r="J568" i="8"/>
  <c r="J567" i="8"/>
  <c r="F567" i="8"/>
  <c r="G567" i="8" s="1"/>
  <c r="F569" i="8" s="1"/>
  <c r="G569" i="8" s="1"/>
  <c r="J566" i="8"/>
  <c r="J565" i="8"/>
  <c r="J564" i="8"/>
  <c r="F564" i="8"/>
  <c r="G564" i="8" s="1"/>
  <c r="F566" i="8" s="1"/>
  <c r="G566" i="8" s="1"/>
  <c r="J563" i="8"/>
  <c r="J562" i="8"/>
  <c r="J561" i="8"/>
  <c r="F561" i="8"/>
  <c r="G561" i="8" s="1"/>
  <c r="J560" i="8"/>
  <c r="J559" i="8"/>
  <c r="J558" i="8"/>
  <c r="F558" i="8"/>
  <c r="G558" i="8" s="1"/>
  <c r="F560" i="8" s="1"/>
  <c r="G560" i="8" s="1"/>
  <c r="J557" i="8"/>
  <c r="J556" i="8"/>
  <c r="J555" i="8"/>
  <c r="F555" i="8"/>
  <c r="G555" i="8" s="1"/>
  <c r="F557" i="8" s="1"/>
  <c r="G557" i="8" s="1"/>
  <c r="J554" i="8"/>
  <c r="J553" i="8"/>
  <c r="J552" i="8"/>
  <c r="F552" i="8"/>
  <c r="G552" i="8" s="1"/>
  <c r="F554" i="8" s="1"/>
  <c r="G554" i="8" s="1"/>
  <c r="J551" i="8"/>
  <c r="J550" i="8"/>
  <c r="J549" i="8"/>
  <c r="F549" i="8"/>
  <c r="G549" i="8" s="1"/>
  <c r="F551" i="8" s="1"/>
  <c r="G551" i="8" s="1"/>
  <c r="J548" i="8"/>
  <c r="J547" i="8"/>
  <c r="J546" i="8"/>
  <c r="F546" i="8"/>
  <c r="G546" i="8" s="1"/>
  <c r="F548" i="8" s="1"/>
  <c r="G548" i="8" s="1"/>
  <c r="J545" i="8"/>
  <c r="J544" i="8"/>
  <c r="J543" i="8"/>
  <c r="F543" i="8"/>
  <c r="G543" i="8" s="1"/>
  <c r="F545" i="8" s="1"/>
  <c r="G545" i="8" s="1"/>
  <c r="J542" i="8"/>
  <c r="J541" i="8"/>
  <c r="J540" i="8"/>
  <c r="F540" i="8"/>
  <c r="G540" i="8" s="1"/>
  <c r="F542" i="8" s="1"/>
  <c r="G542" i="8" s="1"/>
  <c r="J539" i="8"/>
  <c r="J538" i="8"/>
  <c r="J537" i="8"/>
  <c r="F537" i="8"/>
  <c r="G537" i="8" s="1"/>
  <c r="F539" i="8" s="1"/>
  <c r="G539" i="8" s="1"/>
  <c r="J536" i="8"/>
  <c r="J535" i="8"/>
  <c r="J534" i="8"/>
  <c r="F534" i="8"/>
  <c r="G534" i="8" s="1"/>
  <c r="F536" i="8" s="1"/>
  <c r="G536" i="8" s="1"/>
  <c r="J533" i="8"/>
  <c r="J532" i="8"/>
  <c r="J531" i="8"/>
  <c r="F531" i="8"/>
  <c r="G531" i="8" s="1"/>
  <c r="J514" i="8"/>
  <c r="J513" i="8"/>
  <c r="J512" i="8"/>
  <c r="G512" i="8"/>
  <c r="F514" i="8" s="1"/>
  <c r="G514" i="8" s="1"/>
  <c r="J511" i="8"/>
  <c r="G511" i="8"/>
  <c r="J510" i="8"/>
  <c r="G510" i="8"/>
  <c r="J509" i="8"/>
  <c r="G509" i="8"/>
  <c r="J508" i="8"/>
  <c r="J507" i="8"/>
  <c r="J506" i="8"/>
  <c r="G506" i="8"/>
  <c r="F508" i="8" s="1"/>
  <c r="G508" i="8" s="1"/>
  <c r="J505" i="8"/>
  <c r="J504" i="8"/>
  <c r="J503" i="8"/>
  <c r="F503" i="8"/>
  <c r="G503" i="8" s="1"/>
  <c r="J502" i="8"/>
  <c r="J501" i="8"/>
  <c r="J500" i="8"/>
  <c r="F500" i="8"/>
  <c r="G500" i="8" s="1"/>
  <c r="J499" i="8"/>
  <c r="J498" i="8"/>
  <c r="J497" i="8"/>
  <c r="F497" i="8"/>
  <c r="G497" i="8" s="1"/>
  <c r="J496" i="8"/>
  <c r="J495" i="8"/>
  <c r="J494" i="8"/>
  <c r="F494" i="8"/>
  <c r="G494" i="8" s="1"/>
  <c r="J493" i="8"/>
  <c r="J492" i="8"/>
  <c r="J491" i="8"/>
  <c r="F491" i="8"/>
  <c r="G491" i="8" s="1"/>
  <c r="J490" i="8"/>
  <c r="J489" i="8"/>
  <c r="J488" i="8"/>
  <c r="F488" i="8"/>
  <c r="G488" i="8" s="1"/>
  <c r="J487" i="8"/>
  <c r="J486" i="8"/>
  <c r="J485" i="8"/>
  <c r="F485" i="8"/>
  <c r="G485" i="8" s="1"/>
  <c r="J484" i="8"/>
  <c r="J483" i="8"/>
  <c r="J482" i="8"/>
  <c r="F482" i="8"/>
  <c r="G482" i="8" s="1"/>
  <c r="J481" i="8"/>
  <c r="J480" i="8"/>
  <c r="J479" i="8"/>
  <c r="F479" i="8"/>
  <c r="G479" i="8" s="1"/>
  <c r="F481" i="8" s="1"/>
  <c r="G481" i="8" s="1"/>
  <c r="J478" i="8"/>
  <c r="J477" i="8"/>
  <c r="J476" i="8"/>
  <c r="F476" i="8"/>
  <c r="G476" i="8" s="1"/>
  <c r="F478" i="8" s="1"/>
  <c r="G478" i="8" s="1"/>
  <c r="J475" i="8"/>
  <c r="J474" i="8"/>
  <c r="J473" i="8"/>
  <c r="F473" i="8"/>
  <c r="G473" i="8" s="1"/>
  <c r="F475" i="8" s="1"/>
  <c r="G475" i="8" s="1"/>
  <c r="J472" i="8"/>
  <c r="J471" i="8"/>
  <c r="J470" i="8"/>
  <c r="F470" i="8"/>
  <c r="G470" i="8" s="1"/>
  <c r="F472" i="8" s="1"/>
  <c r="G472" i="8" s="1"/>
  <c r="J469" i="8"/>
  <c r="J468" i="8"/>
  <c r="J467" i="8"/>
  <c r="F467" i="8"/>
  <c r="G467" i="8" s="1"/>
  <c r="F469" i="8" s="1"/>
  <c r="G469" i="8" s="1"/>
  <c r="J466" i="8"/>
  <c r="J465" i="8"/>
  <c r="J464" i="8"/>
  <c r="F464" i="8"/>
  <c r="G464" i="8" s="1"/>
  <c r="J452" i="8"/>
  <c r="J451" i="8"/>
  <c r="J450" i="8"/>
  <c r="G450" i="8"/>
  <c r="J449" i="8"/>
  <c r="G449" i="8"/>
  <c r="J448" i="8"/>
  <c r="G448" i="8"/>
  <c r="J447" i="8"/>
  <c r="G447" i="8"/>
  <c r="J443" i="8"/>
  <c r="J442" i="8"/>
  <c r="J441" i="8"/>
  <c r="G441" i="8"/>
  <c r="F442" i="8" s="1"/>
  <c r="G442" i="8" s="1"/>
  <c r="J440" i="8"/>
  <c r="J439" i="8"/>
  <c r="J438" i="8"/>
  <c r="F438" i="8"/>
  <c r="G438" i="8" s="1"/>
  <c r="J437" i="8"/>
  <c r="J436" i="8"/>
  <c r="J435" i="8"/>
  <c r="F435" i="8"/>
  <c r="G435" i="8" s="1"/>
  <c r="J434" i="8"/>
  <c r="J433" i="8"/>
  <c r="J432" i="8"/>
  <c r="F432" i="8"/>
  <c r="G432" i="8" s="1"/>
  <c r="J431" i="8"/>
  <c r="J430" i="8"/>
  <c r="J429" i="8"/>
  <c r="F429" i="8"/>
  <c r="G429" i="8" s="1"/>
  <c r="J428" i="8"/>
  <c r="J427" i="8"/>
  <c r="J426" i="8"/>
  <c r="F426" i="8"/>
  <c r="G426" i="8" s="1"/>
  <c r="J425" i="8"/>
  <c r="J424" i="8"/>
  <c r="J423" i="8"/>
  <c r="F423" i="8"/>
  <c r="G423" i="8" s="1"/>
  <c r="J422" i="8"/>
  <c r="J421" i="8"/>
  <c r="J420" i="8"/>
  <c r="F420" i="8"/>
  <c r="G420" i="8" s="1"/>
  <c r="J419" i="8"/>
  <c r="J418" i="8"/>
  <c r="J417" i="8"/>
  <c r="F417" i="8"/>
  <c r="G417" i="8" s="1"/>
  <c r="J416" i="8"/>
  <c r="J415" i="8"/>
  <c r="J414" i="8"/>
  <c r="F414" i="8"/>
  <c r="G414" i="8" s="1"/>
  <c r="J413" i="8"/>
  <c r="J412" i="8"/>
  <c r="J411" i="8"/>
  <c r="F411" i="8"/>
  <c r="G411" i="8" s="1"/>
  <c r="J410" i="8"/>
  <c r="J409" i="8"/>
  <c r="J408" i="8"/>
  <c r="F408" i="8"/>
  <c r="G408" i="8" s="1"/>
  <c r="J407" i="8"/>
  <c r="J406" i="8"/>
  <c r="J405" i="8"/>
  <c r="F405" i="8"/>
  <c r="G405" i="8" s="1"/>
  <c r="J404" i="8"/>
  <c r="J403" i="8"/>
  <c r="J402" i="8"/>
  <c r="F402" i="8"/>
  <c r="G402" i="8" s="1"/>
  <c r="J401" i="8"/>
  <c r="J400" i="8"/>
  <c r="J399" i="8"/>
  <c r="F399" i="8"/>
  <c r="G399" i="8" s="1"/>
  <c r="J384" i="8"/>
  <c r="J383" i="8"/>
  <c r="J382" i="8"/>
  <c r="G382" i="8"/>
  <c r="F384" i="8" s="1"/>
  <c r="G384" i="8" s="1"/>
  <c r="J381" i="8"/>
  <c r="G381" i="8"/>
  <c r="J380" i="8"/>
  <c r="G380" i="8"/>
  <c r="J379" i="8"/>
  <c r="G379" i="8"/>
  <c r="J372" i="8"/>
  <c r="J371" i="8"/>
  <c r="J370" i="8"/>
  <c r="J369" i="8"/>
  <c r="J368" i="8"/>
  <c r="J367" i="8"/>
  <c r="F367" i="8"/>
  <c r="G367" i="8" s="1"/>
  <c r="J366" i="8"/>
  <c r="J365" i="8"/>
  <c r="J364" i="8"/>
  <c r="F364" i="8"/>
  <c r="G364" i="8" s="1"/>
  <c r="J363" i="8"/>
  <c r="J362" i="8"/>
  <c r="J361" i="8"/>
  <c r="F361" i="8"/>
  <c r="G361" i="8" s="1"/>
  <c r="J360" i="8"/>
  <c r="J359" i="8"/>
  <c r="J358" i="8"/>
  <c r="F358" i="8"/>
  <c r="G358" i="8" s="1"/>
  <c r="J357" i="8"/>
  <c r="J356" i="8"/>
  <c r="J355" i="8"/>
  <c r="F355" i="8"/>
  <c r="G355" i="8" s="1"/>
  <c r="J354" i="8"/>
  <c r="J353" i="8"/>
  <c r="J352" i="8"/>
  <c r="F352" i="8"/>
  <c r="G352" i="8" s="1"/>
  <c r="J351" i="8"/>
  <c r="J350" i="8"/>
  <c r="J349" i="8"/>
  <c r="F349" i="8"/>
  <c r="G349" i="8" s="1"/>
  <c r="J348" i="8"/>
  <c r="J347" i="8"/>
  <c r="J346" i="8"/>
  <c r="F346" i="8"/>
  <c r="G346" i="8" s="1"/>
  <c r="J345" i="8"/>
  <c r="J344" i="8"/>
  <c r="J343" i="8"/>
  <c r="F343" i="8"/>
  <c r="G343" i="8" s="1"/>
  <c r="J342" i="8"/>
  <c r="J341" i="8"/>
  <c r="J340" i="8"/>
  <c r="F340" i="8"/>
  <c r="G340" i="8" s="1"/>
  <c r="J339" i="8"/>
  <c r="J338" i="8"/>
  <c r="J337" i="8"/>
  <c r="F337" i="8"/>
  <c r="G337" i="8" s="1"/>
  <c r="J336" i="8"/>
  <c r="J335" i="8"/>
  <c r="J334" i="8"/>
  <c r="F334" i="8"/>
  <c r="G334" i="8" s="1"/>
  <c r="J333" i="8"/>
  <c r="J332" i="8"/>
  <c r="J331" i="8"/>
  <c r="F331" i="8"/>
  <c r="G331" i="8" s="1"/>
  <c r="J330" i="8"/>
  <c r="J329" i="8"/>
  <c r="J328" i="8"/>
  <c r="F328" i="8"/>
  <c r="G328" i="8" s="1"/>
  <c r="J316" i="8"/>
  <c r="J315" i="8"/>
  <c r="J314" i="8"/>
  <c r="G314" i="8"/>
  <c r="F316" i="8" s="1"/>
  <c r="G316" i="8" s="1"/>
  <c r="J313" i="8"/>
  <c r="G313" i="8"/>
  <c r="J312" i="8"/>
  <c r="G312" i="8"/>
  <c r="J311" i="8"/>
  <c r="G311" i="8"/>
  <c r="J310" i="8"/>
  <c r="J309" i="8"/>
  <c r="J308" i="8"/>
  <c r="G308" i="8"/>
  <c r="F310" i="8" s="1"/>
  <c r="G310" i="8" s="1"/>
  <c r="J307" i="8"/>
  <c r="J306" i="8"/>
  <c r="J305" i="8"/>
  <c r="F305" i="8"/>
  <c r="G305" i="8" s="1"/>
  <c r="J304" i="8"/>
  <c r="J303" i="8"/>
  <c r="J302" i="8"/>
  <c r="F302" i="8"/>
  <c r="G302" i="8" s="1"/>
  <c r="J301" i="8"/>
  <c r="J300" i="8"/>
  <c r="J299" i="8"/>
  <c r="F299" i="8"/>
  <c r="G299"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56" i="8"/>
  <c r="J255" i="8"/>
  <c r="J254" i="8"/>
  <c r="G254" i="8"/>
  <c r="J253" i="8"/>
  <c r="G253" i="8"/>
  <c r="J252" i="8"/>
  <c r="G252" i="8"/>
  <c r="J251" i="8"/>
  <c r="G251" i="8"/>
  <c r="J250" i="8"/>
  <c r="J249" i="8"/>
  <c r="J248" i="8"/>
  <c r="G248" i="8"/>
  <c r="F249" i="8" s="1"/>
  <c r="G249" i="8" s="1"/>
  <c r="J247" i="8"/>
  <c r="J246" i="8"/>
  <c r="J245" i="8"/>
  <c r="F245" i="8"/>
  <c r="G245" i="8" s="1"/>
  <c r="F247" i="8" s="1"/>
  <c r="G247" i="8" s="1"/>
  <c r="J244" i="8"/>
  <c r="J243" i="8"/>
  <c r="J242" i="8"/>
  <c r="F242" i="8"/>
  <c r="G242" i="8" s="1"/>
  <c r="F244" i="8" s="1"/>
  <c r="G244" i="8" s="1"/>
  <c r="J241" i="8"/>
  <c r="J240" i="8"/>
  <c r="J239" i="8"/>
  <c r="F239" i="8"/>
  <c r="G239" i="8" s="1"/>
  <c r="F241" i="8" s="1"/>
  <c r="G241"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J196" i="8"/>
  <c r="J195" i="8"/>
  <c r="J194" i="8"/>
  <c r="G194" i="8"/>
  <c r="F196" i="8" s="1"/>
  <c r="G196" i="8" s="1"/>
  <c r="J193" i="8"/>
  <c r="G193" i="8"/>
  <c r="J192" i="8"/>
  <c r="G192" i="8"/>
  <c r="J191" i="8"/>
  <c r="G191" i="8"/>
  <c r="J184" i="8"/>
  <c r="J183" i="8"/>
  <c r="J182" i="8"/>
  <c r="F184" i="8"/>
  <c r="G184" i="8" s="1"/>
  <c r="J181" i="8"/>
  <c r="J180" i="8"/>
  <c r="J179" i="8"/>
  <c r="F179" i="8"/>
  <c r="G179" i="8" s="1"/>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J130" i="8"/>
  <c r="J129" i="8"/>
  <c r="J128" i="8"/>
  <c r="G128" i="8"/>
  <c r="F129" i="8" s="1"/>
  <c r="G129" i="8" s="1"/>
  <c r="J124" i="8"/>
  <c r="G124" i="8"/>
  <c r="J123" i="8"/>
  <c r="G123" i="8"/>
  <c r="J122" i="8"/>
  <c r="G122" i="8"/>
  <c r="J121" i="8"/>
  <c r="J120" i="8"/>
  <c r="J119" i="8"/>
  <c r="G119" i="8"/>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144" i="7"/>
  <c r="K143" i="7"/>
  <c r="K142" i="7"/>
  <c r="K141" i="7"/>
  <c r="K140" i="7"/>
  <c r="K139" i="7"/>
  <c r="K138" i="7"/>
  <c r="K137" i="7"/>
  <c r="K136" i="7"/>
  <c r="K125" i="7"/>
  <c r="K124" i="7"/>
  <c r="K123" i="7"/>
  <c r="K122" i="7"/>
  <c r="K121" i="7"/>
  <c r="K120" i="7"/>
  <c r="K119" i="7"/>
  <c r="K118" i="7"/>
  <c r="K117" i="7"/>
  <c r="K106" i="7"/>
  <c r="K105" i="7"/>
  <c r="K104" i="7"/>
  <c r="K103" i="7"/>
  <c r="K102" i="7"/>
  <c r="K101" i="7"/>
  <c r="K100" i="7"/>
  <c r="K99" i="7"/>
  <c r="K98" i="7"/>
  <c r="K87" i="7"/>
  <c r="K86" i="7"/>
  <c r="K85" i="7"/>
  <c r="K84" i="7"/>
  <c r="K83" i="7"/>
  <c r="K82" i="7"/>
  <c r="K81" i="7"/>
  <c r="K80" i="7"/>
  <c r="K79" i="7"/>
  <c r="K68" i="7"/>
  <c r="K67" i="7"/>
  <c r="K66" i="7"/>
  <c r="K65" i="7"/>
  <c r="K64" i="7"/>
  <c r="K63" i="7"/>
  <c r="K62" i="7"/>
  <c r="K61" i="7"/>
  <c r="K60" i="7"/>
  <c r="K45" i="7"/>
  <c r="K44" i="7"/>
  <c r="K43" i="7"/>
  <c r="K42" i="7"/>
  <c r="K41" i="7"/>
  <c r="K40" i="7"/>
  <c r="K39" i="7"/>
  <c r="K38" i="7"/>
  <c r="K37" i="7"/>
  <c r="J144" i="7"/>
  <c r="F144" i="7"/>
  <c r="G144" i="7" s="1"/>
  <c r="J143" i="7"/>
  <c r="J142" i="7"/>
  <c r="G142" i="7"/>
  <c r="J141" i="7"/>
  <c r="G141" i="7"/>
  <c r="J140" i="7"/>
  <c r="G140" i="7"/>
  <c r="J139" i="7"/>
  <c r="G139" i="7"/>
  <c r="J138" i="7"/>
  <c r="G138" i="7"/>
  <c r="J137" i="7"/>
  <c r="E137" i="7"/>
  <c r="G137" i="7" s="1"/>
  <c r="J136" i="7"/>
  <c r="G136" i="7"/>
  <c r="J135" i="7"/>
  <c r="G135" i="7"/>
  <c r="J125" i="7"/>
  <c r="F125" i="7"/>
  <c r="G125" i="7" s="1"/>
  <c r="J124" i="7"/>
  <c r="G124" i="7"/>
  <c r="J123" i="7"/>
  <c r="G123" i="7"/>
  <c r="J122" i="7"/>
  <c r="G122" i="7"/>
  <c r="J121" i="7"/>
  <c r="G121" i="7"/>
  <c r="J120" i="7"/>
  <c r="J119" i="7"/>
  <c r="G119" i="7"/>
  <c r="J118" i="7"/>
  <c r="G118" i="7"/>
  <c r="J117" i="7"/>
  <c r="G117" i="7"/>
  <c r="J116" i="7"/>
  <c r="G116" i="7"/>
  <c r="J106" i="7"/>
  <c r="F106" i="7"/>
  <c r="G106" i="7" s="1"/>
  <c r="J105" i="7"/>
  <c r="G105" i="7"/>
  <c r="J104" i="7"/>
  <c r="G104" i="7"/>
  <c r="J103" i="7"/>
  <c r="G103" i="7"/>
  <c r="J102" i="7"/>
  <c r="G102" i="7"/>
  <c r="J101" i="7"/>
  <c r="G101" i="7"/>
  <c r="J100" i="7"/>
  <c r="G100" i="7"/>
  <c r="J99" i="7"/>
  <c r="G99" i="7"/>
  <c r="J98" i="7"/>
  <c r="G98" i="7"/>
  <c r="J97" i="7"/>
  <c r="G97" i="7"/>
  <c r="J87" i="7"/>
  <c r="F87" i="7"/>
  <c r="G87" i="7" s="1"/>
  <c r="J86" i="7"/>
  <c r="G86" i="7"/>
  <c r="J85" i="7"/>
  <c r="G85" i="7"/>
  <c r="J84" i="7"/>
  <c r="G84" i="7"/>
  <c r="J83" i="7"/>
  <c r="G83" i="7"/>
  <c r="J82" i="7"/>
  <c r="G82" i="7"/>
  <c r="J81" i="7"/>
  <c r="G81" i="7"/>
  <c r="J80" i="7"/>
  <c r="G80" i="7"/>
  <c r="J79" i="7"/>
  <c r="G79" i="7"/>
  <c r="J78" i="7"/>
  <c r="G78" i="7"/>
  <c r="J68" i="7"/>
  <c r="F68" i="7"/>
  <c r="G68" i="7" s="1"/>
  <c r="J67" i="7"/>
  <c r="G67" i="7"/>
  <c r="J66" i="7"/>
  <c r="E66" i="7"/>
  <c r="G66" i="7" s="1"/>
  <c r="J65" i="7"/>
  <c r="E65" i="7"/>
  <c r="G65" i="7" s="1"/>
  <c r="J64" i="7"/>
  <c r="E64" i="7"/>
  <c r="G64" i="7" s="1"/>
  <c r="J63" i="7"/>
  <c r="G63" i="7"/>
  <c r="J62" i="7"/>
  <c r="G62" i="7"/>
  <c r="J61" i="7"/>
  <c r="E61" i="7"/>
  <c r="G61" i="7" s="1"/>
  <c r="J60" i="7"/>
  <c r="E60" i="7"/>
  <c r="G60" i="7" s="1"/>
  <c r="J59" i="7"/>
  <c r="G59"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D33" i="42" l="1"/>
  <c r="F781" i="8"/>
  <c r="G781" i="8" s="1"/>
  <c r="D67" i="9"/>
  <c r="F466" i="8"/>
  <c r="G466" i="8" s="1"/>
  <c r="F563" i="8"/>
  <c r="G563" i="8" s="1"/>
  <c r="D105" i="9"/>
  <c r="F451" i="8"/>
  <c r="G451" i="8" s="1"/>
  <c r="F372" i="8"/>
  <c r="G372" i="8" s="1"/>
  <c r="F255" i="8"/>
  <c r="G255" i="8" s="1"/>
  <c r="D86" i="9"/>
  <c r="D132" i="9"/>
  <c r="F371" i="8"/>
  <c r="G371" i="8" s="1"/>
  <c r="D151" i="9"/>
  <c r="D208" i="9"/>
  <c r="D227" i="9"/>
  <c r="F183" i="8"/>
  <c r="G183" i="8" s="1"/>
  <c r="D72" i="40"/>
  <c r="D103" i="40"/>
  <c r="P60" i="43"/>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P90" i="43"/>
  <c r="Q91" i="43"/>
  <c r="P92" i="43"/>
  <c r="D109" i="7"/>
  <c r="F120" i="8"/>
  <c r="G120" i="8" s="1"/>
  <c r="D96" i="43"/>
  <c r="D21" i="42"/>
  <c r="D69" i="42"/>
  <c r="D41" i="40"/>
  <c r="D58" i="12"/>
  <c r="D131" i="12"/>
  <c r="D159" i="12"/>
  <c r="D190" i="12"/>
  <c r="D249" i="12"/>
  <c r="D94" i="12"/>
  <c r="D203" i="12"/>
  <c r="D238" i="12"/>
  <c r="D189" i="9"/>
  <c r="D29" i="9"/>
  <c r="D48" i="9"/>
  <c r="D170" i="9"/>
  <c r="F315" i="8"/>
  <c r="G315" i="8" s="1"/>
  <c r="F195" i="8"/>
  <c r="G195" i="8" s="1"/>
  <c r="F309" i="8"/>
  <c r="G309" i="8" s="1"/>
  <c r="F383" i="8"/>
  <c r="G383" i="8" s="1"/>
  <c r="F121" i="8"/>
  <c r="G121" i="8" s="1"/>
  <c r="F130" i="8"/>
  <c r="G130" i="8" s="1"/>
  <c r="F250" i="8"/>
  <c r="G250" i="8" s="1"/>
  <c r="F256" i="8"/>
  <c r="G256" i="8" s="1"/>
  <c r="F443" i="8"/>
  <c r="G443" i="8" s="1"/>
  <c r="F452" i="8"/>
  <c r="G452" i="8" s="1"/>
  <c r="F507" i="8"/>
  <c r="G507" i="8" s="1"/>
  <c r="F513" i="8"/>
  <c r="G513" i="8" s="1"/>
  <c r="F575" i="8"/>
  <c r="G575" i="8" s="1"/>
  <c r="F581" i="8"/>
  <c r="G581" i="8" s="1"/>
  <c r="F654" i="8"/>
  <c r="G654" i="8" s="1"/>
  <c r="F660" i="8"/>
  <c r="G660" i="8" s="1"/>
  <c r="F774" i="8"/>
  <c r="G774" i="8" s="1"/>
  <c r="F780" i="8"/>
  <c r="G780" i="8" s="1"/>
  <c r="F881" i="8"/>
  <c r="G881" i="8" s="1"/>
  <c r="F887" i="8"/>
  <c r="G887" i="8" s="1"/>
  <c r="F940" i="8"/>
  <c r="G940" i="8" s="1"/>
  <c r="F946" i="8"/>
  <c r="G946" i="8" s="1"/>
  <c r="F675" i="8"/>
  <c r="G675" i="8" s="1"/>
  <c r="F711" i="8"/>
  <c r="G711" i="8" s="1"/>
  <c r="F684" i="8"/>
  <c r="G684" i="8" s="1"/>
  <c r="D90" i="7"/>
  <c r="D33" i="10"/>
  <c r="D56" i="10"/>
  <c r="D148" i="10"/>
  <c r="D247" i="10"/>
  <c r="D270" i="10"/>
  <c r="D102" i="10"/>
  <c r="D196" i="10"/>
  <c r="F702" i="8"/>
  <c r="G702" i="8" s="1"/>
  <c r="F738" i="8"/>
  <c r="G738" i="8" s="1"/>
  <c r="F690" i="8"/>
  <c r="G690" i="8" s="1"/>
  <c r="F687" i="8"/>
  <c r="G687" i="8" s="1"/>
  <c r="F696" i="8"/>
  <c r="G696" i="8" s="1"/>
  <c r="F679" i="8"/>
  <c r="G679" i="8" s="1"/>
  <c r="F700" i="8"/>
  <c r="G700" i="8" s="1"/>
  <c r="F708" i="8"/>
  <c r="G708" i="8" s="1"/>
  <c r="D29" i="7"/>
  <c r="D128" i="7"/>
  <c r="D71"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58" i="42"/>
  <c r="D46" i="42"/>
  <c r="P104" i="43"/>
  <c r="P106" i="43"/>
  <c r="P108" i="43"/>
  <c r="P110" i="43"/>
  <c r="P112" i="43"/>
  <c r="P114" i="43"/>
  <c r="P116" i="43"/>
  <c r="P118" i="43"/>
  <c r="P120" i="43"/>
  <c r="P122" i="43"/>
  <c r="P124" i="43"/>
  <c r="P126" i="43"/>
  <c r="P128" i="43"/>
  <c r="P130" i="43"/>
  <c r="P132" i="43"/>
  <c r="P134" i="43"/>
  <c r="P136" i="43"/>
  <c r="P93" i="43"/>
  <c r="D174" i="12"/>
  <c r="D146" i="12"/>
  <c r="D46" i="12"/>
  <c r="D69" i="12"/>
  <c r="D105" i="12"/>
  <c r="D80" i="12"/>
  <c r="D117" i="12"/>
  <c r="D219" i="12"/>
  <c r="D224" i="10"/>
  <c r="D171" i="10"/>
  <c r="D125" i="10"/>
  <c r="D79" i="10"/>
  <c r="F694" i="8"/>
  <c r="G694" i="8" s="1"/>
  <c r="F706" i="8"/>
  <c r="G706" i="8" s="1"/>
  <c r="F736" i="8"/>
  <c r="G736" i="8" s="1"/>
  <c r="F742" i="8"/>
  <c r="G742" i="8" s="1"/>
  <c r="F741" i="8"/>
  <c r="G741" i="8" s="1"/>
  <c r="F748" i="8"/>
  <c r="G748" i="8" s="1"/>
  <c r="F747" i="8"/>
  <c r="G747" i="8" s="1"/>
  <c r="F682" i="8"/>
  <c r="G682" i="8" s="1"/>
  <c r="F673" i="8"/>
  <c r="G673" i="8" s="1"/>
  <c r="F715" i="8"/>
  <c r="G715" i="8" s="1"/>
  <c r="F714" i="8"/>
  <c r="G714" i="8" s="1"/>
  <c r="F839" i="8"/>
  <c r="G839" i="8" s="1"/>
  <c r="F838" i="8"/>
  <c r="G838" i="8" s="1"/>
  <c r="F721" i="8"/>
  <c r="G721" i="8" s="1"/>
  <c r="F720" i="8"/>
  <c r="G720" i="8" s="1"/>
  <c r="F733" i="8"/>
  <c r="G733" i="8" s="1"/>
  <c r="F745" i="8"/>
  <c r="G745" i="8" s="1"/>
  <c r="F744" i="8"/>
  <c r="G744" i="8" s="1"/>
  <c r="F899" i="8"/>
  <c r="G899" i="8" s="1"/>
  <c r="F898" i="8"/>
  <c r="G898" i="8" s="1"/>
  <c r="F754" i="8"/>
  <c r="G754" i="8" s="1"/>
  <c r="F753" i="8"/>
  <c r="G753" i="8" s="1"/>
  <c r="F760" i="8"/>
  <c r="G760" i="8" s="1"/>
  <c r="F759" i="8"/>
  <c r="G759" i="8" s="1"/>
  <c r="F766" i="8"/>
  <c r="G766" i="8" s="1"/>
  <c r="F765" i="8"/>
  <c r="G765" i="8" s="1"/>
  <c r="F772" i="8"/>
  <c r="G772" i="8" s="1"/>
  <c r="F771" i="8"/>
  <c r="G771" i="8" s="1"/>
  <c r="F842" i="8"/>
  <c r="G842" i="8" s="1"/>
  <c r="F841" i="8"/>
  <c r="G841" i="8" s="1"/>
  <c r="F848" i="8"/>
  <c r="G848" i="8" s="1"/>
  <c r="F847" i="8"/>
  <c r="G847" i="8" s="1"/>
  <c r="F854" i="8"/>
  <c r="G854" i="8" s="1"/>
  <c r="F853" i="8"/>
  <c r="G853" i="8" s="1"/>
  <c r="F860" i="8"/>
  <c r="G860" i="8" s="1"/>
  <c r="F859" i="8"/>
  <c r="G859" i="8" s="1"/>
  <c r="F866" i="8"/>
  <c r="G866" i="8" s="1"/>
  <c r="F865" i="8"/>
  <c r="G865" i="8" s="1"/>
  <c r="F872" i="8"/>
  <c r="G872" i="8" s="1"/>
  <c r="F871" i="8"/>
  <c r="G871" i="8" s="1"/>
  <c r="F878" i="8"/>
  <c r="G878" i="8" s="1"/>
  <c r="F877" i="8"/>
  <c r="G877" i="8" s="1"/>
  <c r="F902" i="8"/>
  <c r="G902" i="8" s="1"/>
  <c r="F901" i="8"/>
  <c r="G901" i="8" s="1"/>
  <c r="F908" i="8"/>
  <c r="G908" i="8" s="1"/>
  <c r="F907" i="8"/>
  <c r="G907" i="8" s="1"/>
  <c r="F914" i="8"/>
  <c r="G914" i="8" s="1"/>
  <c r="F913" i="8"/>
  <c r="G913" i="8" s="1"/>
  <c r="F920" i="8"/>
  <c r="G920" i="8" s="1"/>
  <c r="F919" i="8"/>
  <c r="G919" i="8" s="1"/>
  <c r="F926" i="8"/>
  <c r="G926" i="8" s="1"/>
  <c r="F925" i="8"/>
  <c r="G925" i="8" s="1"/>
  <c r="F932" i="8"/>
  <c r="G932" i="8" s="1"/>
  <c r="F931" i="8"/>
  <c r="G931" i="8" s="1"/>
  <c r="F938" i="8"/>
  <c r="G938" i="8" s="1"/>
  <c r="F937" i="8"/>
  <c r="G937" i="8" s="1"/>
  <c r="F751" i="8"/>
  <c r="G751" i="8" s="1"/>
  <c r="F750" i="8"/>
  <c r="G750" i="8" s="1"/>
  <c r="F763" i="8"/>
  <c r="G763" i="8" s="1"/>
  <c r="F762" i="8"/>
  <c r="G762" i="8" s="1"/>
  <c r="F845" i="8"/>
  <c r="G845" i="8" s="1"/>
  <c r="F844" i="8"/>
  <c r="G844" i="8" s="1"/>
  <c r="F851" i="8"/>
  <c r="G851" i="8" s="1"/>
  <c r="F850" i="8"/>
  <c r="G850" i="8" s="1"/>
  <c r="F857" i="8"/>
  <c r="G857" i="8" s="1"/>
  <c r="F856" i="8"/>
  <c r="G856" i="8" s="1"/>
  <c r="F863" i="8"/>
  <c r="G863" i="8" s="1"/>
  <c r="F862" i="8"/>
  <c r="G862" i="8" s="1"/>
  <c r="F869" i="8"/>
  <c r="G869" i="8" s="1"/>
  <c r="F868" i="8"/>
  <c r="G868" i="8" s="1"/>
  <c r="F875" i="8"/>
  <c r="G875" i="8" s="1"/>
  <c r="F874" i="8"/>
  <c r="G874" i="8" s="1"/>
  <c r="F905" i="8"/>
  <c r="G905" i="8" s="1"/>
  <c r="F904" i="8"/>
  <c r="G904" i="8" s="1"/>
  <c r="F911" i="8"/>
  <c r="G911" i="8" s="1"/>
  <c r="F910" i="8"/>
  <c r="G910" i="8" s="1"/>
  <c r="F917" i="8"/>
  <c r="G917" i="8" s="1"/>
  <c r="F916" i="8"/>
  <c r="G916" i="8" s="1"/>
  <c r="F923" i="8"/>
  <c r="G923" i="8" s="1"/>
  <c r="F922" i="8"/>
  <c r="G922" i="8" s="1"/>
  <c r="F929" i="8"/>
  <c r="G929" i="8" s="1"/>
  <c r="F928" i="8"/>
  <c r="G928" i="8" s="1"/>
  <c r="F935" i="8"/>
  <c r="G935" i="8" s="1"/>
  <c r="F934" i="8"/>
  <c r="G934" i="8" s="1"/>
  <c r="F757" i="8"/>
  <c r="G757" i="8" s="1"/>
  <c r="F756" i="8"/>
  <c r="G756" i="8" s="1"/>
  <c r="F769" i="8"/>
  <c r="G769" i="8" s="1"/>
  <c r="F768" i="8"/>
  <c r="G768" i="8" s="1"/>
  <c r="F487" i="8"/>
  <c r="G487" i="8" s="1"/>
  <c r="F486" i="8"/>
  <c r="G486" i="8" s="1"/>
  <c r="F493" i="8"/>
  <c r="G493" i="8" s="1"/>
  <c r="F492" i="8"/>
  <c r="G492" i="8" s="1"/>
  <c r="F499" i="8"/>
  <c r="G499" i="8" s="1"/>
  <c r="F498" i="8"/>
  <c r="G498" i="8" s="1"/>
  <c r="F505" i="8"/>
  <c r="G505" i="8" s="1"/>
  <c r="F504" i="8"/>
  <c r="G504" i="8" s="1"/>
  <c r="F465" i="8"/>
  <c r="G465" i="8" s="1"/>
  <c r="F468" i="8"/>
  <c r="G468" i="8" s="1"/>
  <c r="F471" i="8"/>
  <c r="G471" i="8" s="1"/>
  <c r="F474" i="8"/>
  <c r="G474" i="8" s="1"/>
  <c r="F477" i="8"/>
  <c r="G477" i="8" s="1"/>
  <c r="F480" i="8"/>
  <c r="G480" i="8" s="1"/>
  <c r="F484" i="8"/>
  <c r="G484" i="8" s="1"/>
  <c r="F483" i="8"/>
  <c r="G483" i="8" s="1"/>
  <c r="F490" i="8"/>
  <c r="G490" i="8" s="1"/>
  <c r="F489" i="8"/>
  <c r="G489" i="8" s="1"/>
  <c r="F496" i="8"/>
  <c r="G496" i="8" s="1"/>
  <c r="F495" i="8"/>
  <c r="G495" i="8" s="1"/>
  <c r="F502" i="8"/>
  <c r="G502" i="8" s="1"/>
  <c r="F501" i="8"/>
  <c r="G501" i="8" s="1"/>
  <c r="F533" i="8"/>
  <c r="G533" i="8" s="1"/>
  <c r="F532" i="8"/>
  <c r="G532" i="8" s="1"/>
  <c r="F613" i="8"/>
  <c r="G613" i="8" s="1"/>
  <c r="F612" i="8"/>
  <c r="G612" i="8" s="1"/>
  <c r="F535" i="8"/>
  <c r="G535" i="8" s="1"/>
  <c r="F538" i="8"/>
  <c r="G538" i="8" s="1"/>
  <c r="F541" i="8"/>
  <c r="G541" i="8" s="1"/>
  <c r="F544" i="8"/>
  <c r="G544" i="8" s="1"/>
  <c r="F547" i="8"/>
  <c r="G547" i="8" s="1"/>
  <c r="F550" i="8"/>
  <c r="G550" i="8" s="1"/>
  <c r="F553" i="8"/>
  <c r="G553" i="8" s="1"/>
  <c r="F556" i="8"/>
  <c r="G556" i="8" s="1"/>
  <c r="F559" i="8"/>
  <c r="G559" i="8" s="1"/>
  <c r="F562" i="8"/>
  <c r="G562" i="8" s="1"/>
  <c r="F565" i="8"/>
  <c r="G565" i="8" s="1"/>
  <c r="F568" i="8"/>
  <c r="G568" i="8" s="1"/>
  <c r="F571" i="8"/>
  <c r="G571" i="8" s="1"/>
  <c r="F615" i="8"/>
  <c r="G615" i="8" s="1"/>
  <c r="F618" i="8"/>
  <c r="G61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274" i="8"/>
  <c r="G274" i="8" s="1"/>
  <c r="F273" i="8"/>
  <c r="G273" i="8" s="1"/>
  <c r="F280" i="8"/>
  <c r="G280" i="8" s="1"/>
  <c r="F279" i="8"/>
  <c r="G279" i="8" s="1"/>
  <c r="F292" i="8"/>
  <c r="G292" i="8" s="1"/>
  <c r="F291" i="8"/>
  <c r="G291" i="8" s="1"/>
  <c r="F298" i="8"/>
  <c r="G298" i="8" s="1"/>
  <c r="F297" i="8"/>
  <c r="G297" i="8" s="1"/>
  <c r="F304" i="8"/>
  <c r="G304" i="8" s="1"/>
  <c r="F303" i="8"/>
  <c r="G303" i="8" s="1"/>
  <c r="F271" i="8"/>
  <c r="G271" i="8" s="1"/>
  <c r="F270" i="8"/>
  <c r="G270" i="8" s="1"/>
  <c r="F277" i="8"/>
  <c r="G277" i="8" s="1"/>
  <c r="F276" i="8"/>
  <c r="G276" i="8" s="1"/>
  <c r="F283" i="8"/>
  <c r="G283" i="8" s="1"/>
  <c r="F282" i="8"/>
  <c r="G282" i="8" s="1"/>
  <c r="F289" i="8"/>
  <c r="G289" i="8" s="1"/>
  <c r="F288" i="8"/>
  <c r="G288" i="8" s="1"/>
  <c r="F295" i="8"/>
  <c r="G295" i="8" s="1"/>
  <c r="F294" i="8"/>
  <c r="G294" i="8" s="1"/>
  <c r="F301" i="8"/>
  <c r="G301" i="8" s="1"/>
  <c r="F300" i="8"/>
  <c r="G300" i="8" s="1"/>
  <c r="F307" i="8"/>
  <c r="G307" i="8" s="1"/>
  <c r="F306" i="8"/>
  <c r="G306" i="8" s="1"/>
  <c r="F286" i="8"/>
  <c r="G286" i="8" s="1"/>
  <c r="F285" i="8"/>
  <c r="G285" i="8" s="1"/>
  <c r="F268" i="8"/>
  <c r="G268" i="8" s="1"/>
  <c r="F267" i="8"/>
  <c r="G267" i="8" s="1"/>
  <c r="F330" i="8"/>
  <c r="G330" i="8" s="1"/>
  <c r="F329" i="8"/>
  <c r="G329" i="8" s="1"/>
  <c r="F404" i="8"/>
  <c r="G404" i="8" s="1"/>
  <c r="F403" i="8"/>
  <c r="G403" i="8" s="1"/>
  <c r="F410" i="8"/>
  <c r="G410" i="8" s="1"/>
  <c r="F409" i="8"/>
  <c r="G409" i="8" s="1"/>
  <c r="F416" i="8"/>
  <c r="G416" i="8" s="1"/>
  <c r="F415" i="8"/>
  <c r="G415" i="8" s="1"/>
  <c r="F422" i="8"/>
  <c r="G422" i="8" s="1"/>
  <c r="F421" i="8"/>
  <c r="G421" i="8" s="1"/>
  <c r="F428" i="8"/>
  <c r="G428" i="8" s="1"/>
  <c r="F427" i="8"/>
  <c r="G427" i="8" s="1"/>
  <c r="F434" i="8"/>
  <c r="G434" i="8" s="1"/>
  <c r="F433" i="8"/>
  <c r="G433" i="8" s="1"/>
  <c r="F440" i="8"/>
  <c r="G440" i="8" s="1"/>
  <c r="F439" i="8"/>
  <c r="G439" i="8" s="1"/>
  <c r="F333" i="8"/>
  <c r="G333" i="8" s="1"/>
  <c r="F332" i="8"/>
  <c r="G332" i="8" s="1"/>
  <c r="F339" i="8"/>
  <c r="G339" i="8" s="1"/>
  <c r="F338" i="8"/>
  <c r="G338" i="8" s="1"/>
  <c r="F345" i="8"/>
  <c r="G345" i="8" s="1"/>
  <c r="F344" i="8"/>
  <c r="G344" i="8" s="1"/>
  <c r="F351" i="8"/>
  <c r="G351" i="8" s="1"/>
  <c r="F350" i="8"/>
  <c r="G350" i="8" s="1"/>
  <c r="F357" i="8"/>
  <c r="G357" i="8" s="1"/>
  <c r="F356" i="8"/>
  <c r="G356" i="8" s="1"/>
  <c r="F363" i="8"/>
  <c r="G363" i="8" s="1"/>
  <c r="F362" i="8"/>
  <c r="G362" i="8" s="1"/>
  <c r="F369" i="8"/>
  <c r="G369" i="8" s="1"/>
  <c r="F368" i="8"/>
  <c r="G368" i="8" s="1"/>
  <c r="F407" i="8"/>
  <c r="G407" i="8" s="1"/>
  <c r="F406" i="8"/>
  <c r="G406" i="8" s="1"/>
  <c r="F413" i="8"/>
  <c r="G413" i="8" s="1"/>
  <c r="F412" i="8"/>
  <c r="G412" i="8" s="1"/>
  <c r="F419" i="8"/>
  <c r="G419" i="8" s="1"/>
  <c r="F418" i="8"/>
  <c r="G418" i="8" s="1"/>
  <c r="F425" i="8"/>
  <c r="G425" i="8" s="1"/>
  <c r="F424" i="8"/>
  <c r="G424" i="8" s="1"/>
  <c r="F431" i="8"/>
  <c r="G431" i="8" s="1"/>
  <c r="F430" i="8"/>
  <c r="G430" i="8" s="1"/>
  <c r="F437" i="8"/>
  <c r="G437" i="8" s="1"/>
  <c r="F436" i="8"/>
  <c r="G436" i="8" s="1"/>
  <c r="F336" i="8"/>
  <c r="G336" i="8" s="1"/>
  <c r="F335" i="8"/>
  <c r="G335" i="8" s="1"/>
  <c r="F342" i="8"/>
  <c r="G342" i="8" s="1"/>
  <c r="F341" i="8"/>
  <c r="G341" i="8" s="1"/>
  <c r="F348" i="8"/>
  <c r="G348" i="8" s="1"/>
  <c r="F347" i="8"/>
  <c r="G347" i="8" s="1"/>
  <c r="F354" i="8"/>
  <c r="G354" i="8" s="1"/>
  <c r="F353" i="8"/>
  <c r="G353" i="8" s="1"/>
  <c r="F360" i="8"/>
  <c r="G360" i="8" s="1"/>
  <c r="F359" i="8"/>
  <c r="G359" i="8" s="1"/>
  <c r="F366" i="8"/>
  <c r="G366" i="8" s="1"/>
  <c r="F365" i="8"/>
  <c r="G365" i="8" s="1"/>
  <c r="F401" i="8"/>
  <c r="G401" i="8" s="1"/>
  <c r="F400" i="8"/>
  <c r="G400" i="8" s="1"/>
  <c r="F142" i="8"/>
  <c r="G142" i="8" s="1"/>
  <c r="F141" i="8"/>
  <c r="G141" i="8" s="1"/>
  <c r="F208" i="8"/>
  <c r="G208" i="8" s="1"/>
  <c r="F207" i="8"/>
  <c r="G207"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180" i="8"/>
  <c r="G180" i="8" s="1"/>
  <c r="F210" i="8"/>
  <c r="G210" i="8" s="1"/>
  <c r="F213" i="8"/>
  <c r="G213" i="8" s="1"/>
  <c r="F216" i="8"/>
  <c r="G216" i="8" s="1"/>
  <c r="F219" i="8"/>
  <c r="G219" i="8" s="1"/>
  <c r="F222" i="8"/>
  <c r="G222" i="8" s="1"/>
  <c r="F225" i="8"/>
  <c r="G225" i="8" s="1"/>
  <c r="F228" i="8"/>
  <c r="G228" i="8" s="1"/>
  <c r="F231" i="8"/>
  <c r="G231" i="8" s="1"/>
  <c r="F234" i="8"/>
  <c r="G234" i="8" s="1"/>
  <c r="F237" i="8"/>
  <c r="G237" i="8" s="1"/>
  <c r="F240" i="8"/>
  <c r="G240" i="8" s="1"/>
  <c r="F243" i="8"/>
  <c r="G243" i="8" s="1"/>
  <c r="F246" i="8"/>
  <c r="G246"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52" i="7"/>
  <c r="G22" i="46"/>
  <c r="H22" i="46"/>
  <c r="I22" i="46"/>
  <c r="J22" i="46"/>
  <c r="K22" i="46"/>
  <c r="L22" i="46"/>
  <c r="N22" i="46"/>
  <c r="O22" i="46"/>
  <c r="I21" i="27"/>
  <c r="G24" i="45"/>
  <c r="H24" i="45"/>
  <c r="I24" i="45"/>
  <c r="J24" i="45"/>
  <c r="K24" i="45"/>
  <c r="L24" i="45"/>
  <c r="M24" i="45"/>
  <c r="N24" i="45"/>
  <c r="O24" i="45"/>
  <c r="I10" i="27"/>
  <c r="G41" i="21"/>
  <c r="I41" i="21"/>
  <c r="K41" i="21"/>
  <c r="M41" i="21"/>
  <c r="I5" i="27"/>
  <c r="O41" i="21"/>
  <c r="H40" i="22"/>
  <c r="I40" i="22"/>
  <c r="J40" i="22"/>
  <c r="K40" i="22"/>
  <c r="L40" i="22"/>
  <c r="M40" i="22"/>
  <c r="N40" i="22"/>
  <c r="O40" i="22"/>
  <c r="I6" i="27"/>
  <c r="G40" i="22"/>
  <c r="D5" i="10" l="1"/>
  <c r="D724" i="8"/>
  <c r="D524" i="8"/>
  <c r="D457" i="8"/>
  <c r="D321" i="8"/>
  <c r="D133" i="8"/>
  <c r="D199" i="8"/>
  <c r="D392" i="8"/>
  <c r="D70" i="8"/>
  <c r="D259" i="8"/>
  <c r="D664" i="8"/>
  <c r="D890" i="8"/>
  <c r="D830" i="8"/>
  <c r="D604" i="8"/>
  <c r="J37" i="40" l="1"/>
  <c r="J36" i="40"/>
  <c r="J35" i="40"/>
  <c r="J34" i="40"/>
  <c r="J33" i="40"/>
  <c r="J32" i="40"/>
  <c r="J31" i="40"/>
  <c r="J30" i="40"/>
  <c r="J29" i="40"/>
  <c r="J28" i="40"/>
  <c r="J27" i="40"/>
  <c r="J26" i="40"/>
  <c r="J25" i="40"/>
  <c r="J24" i="40"/>
  <c r="J23" i="40"/>
  <c r="J22" i="40"/>
  <c r="J21" i="40"/>
  <c r="J20" i="40"/>
  <c r="J19" i="4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37" i="8"/>
  <c r="K36" i="8"/>
  <c r="K35" i="8"/>
  <c r="K34" i="8"/>
  <c r="K33" i="8"/>
  <c r="K32" i="8"/>
  <c r="K31" i="8"/>
  <c r="K30" i="8"/>
  <c r="K29" i="8"/>
  <c r="K28" i="8"/>
  <c r="K27" i="8"/>
  <c r="K26" i="8"/>
  <c r="K25" i="8"/>
  <c r="K24" i="8"/>
  <c r="K23" i="8"/>
  <c r="K22" i="8"/>
  <c r="K21" i="8"/>
  <c r="K20" i="8"/>
  <c r="K19" i="8"/>
  <c r="K25" i="7"/>
  <c r="K24" i="7"/>
  <c r="K23" i="7"/>
  <c r="K22" i="7"/>
  <c r="K21" i="7"/>
  <c r="K20" i="7"/>
  <c r="K19" i="7"/>
  <c r="K18" i="7"/>
  <c r="I13" i="27"/>
  <c r="O42" i="48"/>
  <c r="N42" i="48"/>
  <c r="M42" i="48"/>
  <c r="L42" i="48"/>
  <c r="K42" i="48"/>
  <c r="J42" i="48"/>
  <c r="I42" i="48"/>
  <c r="H42" i="48"/>
  <c r="G42" i="48"/>
  <c r="K122" i="8" l="1"/>
  <c r="K118" i="8"/>
  <c r="K114" i="8"/>
  <c r="K110" i="8"/>
  <c r="K106" i="8"/>
  <c r="K102" i="8"/>
  <c r="K98" i="8"/>
  <c r="K94" i="8"/>
  <c r="K90" i="8"/>
  <c r="K86" i="8"/>
  <c r="K82" i="8"/>
  <c r="K78" i="8"/>
  <c r="K117" i="8"/>
  <c r="K113" i="8"/>
  <c r="K109" i="8"/>
  <c r="K105" i="8"/>
  <c r="K101" i="8"/>
  <c r="K97" i="8"/>
  <c r="K93" i="8"/>
  <c r="K89" i="8"/>
  <c r="K85" i="8"/>
  <c r="K81" i="8"/>
  <c r="K124" i="8"/>
  <c r="K116" i="8"/>
  <c r="K112" i="8"/>
  <c r="K108" i="8"/>
  <c r="K104" i="8"/>
  <c r="K100" i="8"/>
  <c r="K96" i="8"/>
  <c r="K92" i="8"/>
  <c r="K88" i="8"/>
  <c r="K84" i="8"/>
  <c r="K80" i="8"/>
  <c r="K115" i="8"/>
  <c r="K99" i="8"/>
  <c r="K83" i="8"/>
  <c r="K103" i="8"/>
  <c r="K111" i="8"/>
  <c r="K95" i="8"/>
  <c r="K79" i="8"/>
  <c r="K123" i="8"/>
  <c r="K107" i="8"/>
  <c r="K91" i="8"/>
  <c r="K87" i="8"/>
  <c r="I12" i="27"/>
  <c r="O11" i="47"/>
  <c r="N11" i="47"/>
  <c r="M11" i="47"/>
  <c r="L11" i="47"/>
  <c r="K11" i="47"/>
  <c r="J11" i="47"/>
  <c r="I11" i="47"/>
  <c r="H11" i="47"/>
  <c r="G11" i="47"/>
  <c r="D341" i="38"/>
  <c r="E341" i="38"/>
  <c r="AB341" i="38"/>
  <c r="AC341" i="38"/>
  <c r="AD341" i="38"/>
  <c r="AF341" i="38"/>
  <c r="AG341" i="38"/>
  <c r="AH341" i="38"/>
  <c r="AJ341" i="38"/>
  <c r="AK341" i="38"/>
  <c r="AL341" i="38"/>
  <c r="AN341" i="38"/>
  <c r="AO341" i="38"/>
  <c r="AP341" i="38"/>
  <c r="J17" i="7"/>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E171" i="38"/>
  <c r="D172" i="38"/>
  <c r="E172"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6" i="38"/>
  <c r="E16" i="38"/>
  <c r="D17" i="38"/>
  <c r="E17" i="38"/>
  <c r="D18" i="38"/>
  <c r="E18" i="38"/>
  <c r="D19" i="38"/>
  <c r="E19" i="38"/>
  <c r="D20" i="38"/>
  <c r="E20" i="38"/>
  <c r="D21" i="38"/>
  <c r="E21" i="38"/>
  <c r="D22" i="38"/>
  <c r="E22" i="38"/>
  <c r="D23" i="38"/>
  <c r="E23" i="38"/>
  <c r="D24" i="38"/>
  <c r="E24" i="38"/>
  <c r="D25" i="38"/>
  <c r="E25" i="38"/>
  <c r="D26" i="38"/>
  <c r="E26" i="38"/>
  <c r="D27" i="38"/>
  <c r="E27"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93" i="8" l="1"/>
  <c r="K179" i="8"/>
  <c r="K175" i="8"/>
  <c r="K171" i="8"/>
  <c r="K167" i="8"/>
  <c r="K163" i="8"/>
  <c r="K159" i="8"/>
  <c r="K155" i="8"/>
  <c r="K151" i="8"/>
  <c r="K147" i="8"/>
  <c r="K143" i="8"/>
  <c r="K196" i="8"/>
  <c r="K192" i="8"/>
  <c r="K178" i="8"/>
  <c r="K174" i="8"/>
  <c r="K170" i="8"/>
  <c r="K166" i="8"/>
  <c r="K162" i="8"/>
  <c r="K158" i="8"/>
  <c r="K154" i="8"/>
  <c r="K150" i="8"/>
  <c r="K146" i="8"/>
  <c r="K142" i="8"/>
  <c r="K195" i="8"/>
  <c r="K191" i="8"/>
  <c r="K181" i="8"/>
  <c r="K177" i="8"/>
  <c r="K173" i="8"/>
  <c r="K169" i="8"/>
  <c r="K165" i="8"/>
  <c r="K161" i="8"/>
  <c r="K157" i="8"/>
  <c r="K153" i="8"/>
  <c r="K149" i="8"/>
  <c r="K145" i="8"/>
  <c r="K141" i="8"/>
  <c r="K176" i="8"/>
  <c r="K160" i="8"/>
  <c r="K144" i="8"/>
  <c r="K164" i="8"/>
  <c r="K194" i="8"/>
  <c r="K172" i="8"/>
  <c r="K156" i="8"/>
  <c r="K180" i="8"/>
  <c r="K168" i="8"/>
  <c r="K152" i="8"/>
  <c r="K148" i="8"/>
  <c r="AM341" i="38"/>
  <c r="AQ341" i="38"/>
  <c r="AE341" i="38"/>
  <c r="AI341" i="38"/>
  <c r="F341" i="38"/>
  <c r="J341" i="38" s="1"/>
  <c r="I19" i="27"/>
  <c r="O18" i="23"/>
  <c r="I9" i="27"/>
  <c r="O14" i="33"/>
  <c r="I11" i="27"/>
  <c r="I20" i="27"/>
  <c r="O30" i="24"/>
  <c r="I18" i="27"/>
  <c r="O30" i="30"/>
  <c r="I8" i="27"/>
  <c r="O10" i="29"/>
  <c r="P10" i="29"/>
  <c r="I7" i="27" s="1"/>
  <c r="O16" i="28"/>
  <c r="K251" i="8" l="1"/>
  <c r="K247" i="8"/>
  <c r="K243" i="8"/>
  <c r="K239" i="8"/>
  <c r="K235" i="8"/>
  <c r="K231" i="8"/>
  <c r="K227" i="8"/>
  <c r="K223" i="8"/>
  <c r="K219" i="8"/>
  <c r="K211" i="8"/>
  <c r="K207" i="8"/>
  <c r="K250" i="8"/>
  <c r="K246" i="8"/>
  <c r="K242" i="8"/>
  <c r="K238" i="8"/>
  <c r="K234" i="8"/>
  <c r="K230" i="8"/>
  <c r="K226" i="8"/>
  <c r="K222" i="8"/>
  <c r="K218" i="8"/>
  <c r="K214" i="8"/>
  <c r="K210" i="8"/>
  <c r="K253" i="8"/>
  <c r="K249" i="8"/>
  <c r="K245" i="8"/>
  <c r="K241" i="8"/>
  <c r="K237" i="8"/>
  <c r="K233" i="8"/>
  <c r="K229" i="8"/>
  <c r="K225" i="8"/>
  <c r="K221" i="8"/>
  <c r="K213" i="8"/>
  <c r="K209" i="8"/>
  <c r="K240" i="8"/>
  <c r="K224" i="8"/>
  <c r="K208" i="8"/>
  <c r="K212" i="8"/>
  <c r="K252" i="8"/>
  <c r="K236" i="8"/>
  <c r="K220" i="8"/>
  <c r="K244" i="8"/>
  <c r="K248" i="8"/>
  <c r="K232" i="8"/>
  <c r="K228" i="8"/>
  <c r="AR341" i="38"/>
  <c r="H341" i="38"/>
  <c r="J38" i="40"/>
  <c r="K67" i="8"/>
  <c r="K313" i="8" l="1"/>
  <c r="K309" i="8"/>
  <c r="K305" i="8"/>
  <c r="K301" i="8"/>
  <c r="K297" i="8"/>
  <c r="K293" i="8"/>
  <c r="K289" i="8"/>
  <c r="K285" i="8"/>
  <c r="K281" i="8"/>
  <c r="K273" i="8"/>
  <c r="K269" i="8"/>
  <c r="K312" i="8"/>
  <c r="K308" i="8"/>
  <c r="K304" i="8"/>
  <c r="K300" i="8"/>
  <c r="K296" i="8"/>
  <c r="K292" i="8"/>
  <c r="K288" i="8"/>
  <c r="K284" i="8"/>
  <c r="K280" i="8"/>
  <c r="K272" i="8"/>
  <c r="K268" i="8"/>
  <c r="K311" i="8"/>
  <c r="K307" i="8"/>
  <c r="K303" i="8"/>
  <c r="K299" i="8"/>
  <c r="K295" i="8"/>
  <c r="K291" i="8"/>
  <c r="K287" i="8"/>
  <c r="K283" i="8"/>
  <c r="K279" i="8"/>
  <c r="K271" i="8"/>
  <c r="K267" i="8"/>
  <c r="K298" i="8"/>
  <c r="K282" i="8"/>
  <c r="K286" i="8"/>
  <c r="K270" i="8"/>
  <c r="K310" i="8"/>
  <c r="K294" i="8"/>
  <c r="K278" i="8"/>
  <c r="K306" i="8"/>
  <c r="K290" i="8"/>
  <c r="K274" i="8"/>
  <c r="K302" i="8"/>
  <c r="N30" i="24"/>
  <c r="M30" i="24"/>
  <c r="L30" i="24"/>
  <c r="K30" i="24"/>
  <c r="J30" i="24"/>
  <c r="I30" i="24"/>
  <c r="H30" i="24"/>
  <c r="I560" i="38" l="1"/>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D350" i="38"/>
  <c r="AP349" i="38"/>
  <c r="AO349" i="38"/>
  <c r="AN349" i="38"/>
  <c r="AL349" i="38"/>
  <c r="AK349" i="38"/>
  <c r="AJ349" i="38"/>
  <c r="AH349" i="38"/>
  <c r="AG349" i="38"/>
  <c r="AF349" i="38"/>
  <c r="AC349" i="38"/>
  <c r="AB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381" i="8" l="1"/>
  <c r="K367" i="8"/>
  <c r="K363" i="8"/>
  <c r="K359" i="8"/>
  <c r="K355" i="8"/>
  <c r="K351" i="8"/>
  <c r="K347" i="8"/>
  <c r="K343" i="8"/>
  <c r="K339" i="8"/>
  <c r="K335" i="8"/>
  <c r="K331" i="8"/>
  <c r="K356" i="8"/>
  <c r="K340" i="8"/>
  <c r="K380" i="8"/>
  <c r="K366" i="8"/>
  <c r="K362" i="8"/>
  <c r="K358" i="8"/>
  <c r="K354" i="8"/>
  <c r="K350" i="8"/>
  <c r="K346" i="8"/>
  <c r="K342" i="8"/>
  <c r="K338" i="8"/>
  <c r="K334" i="8"/>
  <c r="K330" i="8"/>
  <c r="K364" i="8"/>
  <c r="K360" i="8"/>
  <c r="K348" i="8"/>
  <c r="K344" i="8"/>
  <c r="K332" i="8"/>
  <c r="K379" i="8"/>
  <c r="K369" i="8"/>
  <c r="K365" i="8"/>
  <c r="K361" i="8"/>
  <c r="K357" i="8"/>
  <c r="K353" i="8"/>
  <c r="K349" i="8"/>
  <c r="K345" i="8"/>
  <c r="K341" i="8"/>
  <c r="K337" i="8"/>
  <c r="K333" i="8"/>
  <c r="K329" i="8"/>
  <c r="K368" i="8"/>
  <c r="K352" i="8"/>
  <c r="K336"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AE385" i="38"/>
  <c r="AN383" i="38"/>
  <c r="AQ388" i="38"/>
  <c r="AM387"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AM358" i="38"/>
  <c r="AQ359" i="38"/>
  <c r="F361" i="38"/>
  <c r="J361" i="38" s="1"/>
  <c r="AE378" i="38"/>
  <c r="F347" i="38"/>
  <c r="J347" i="38" s="1"/>
  <c r="AI347" i="38"/>
  <c r="AM349" i="38"/>
  <c r="AM351" i="38"/>
  <c r="AI354" i="38"/>
  <c r="AM355" i="38"/>
  <c r="AQ356" i="38"/>
  <c r="AM376" i="38"/>
  <c r="AI349" i="38"/>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AI317" i="38"/>
  <c r="AQ319" i="38"/>
  <c r="F316" i="38"/>
  <c r="J316" i="38" s="1"/>
  <c r="AI316" i="38"/>
  <c r="AQ318" i="38"/>
  <c r="F320" i="38"/>
  <c r="H320" i="38" s="1"/>
  <c r="AM321" i="38"/>
  <c r="F314" i="38"/>
  <c r="J314" i="38" s="1"/>
  <c r="AM319" i="38"/>
  <c r="AQ317" i="38"/>
  <c r="AE321" i="38"/>
  <c r="AQ322" i="38"/>
  <c r="AM323" i="38"/>
  <c r="AE314" i="38"/>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AQ242" i="38"/>
  <c r="F227" i="38"/>
  <c r="H227" i="38" s="1"/>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H379"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AR358" i="38"/>
  <c r="H373" i="38"/>
  <c r="J392" i="38"/>
  <c r="J394" i="38"/>
  <c r="H396" i="38"/>
  <c r="AR396" i="38"/>
  <c r="AR393" i="38"/>
  <c r="AR394" i="38"/>
  <c r="J387" i="38"/>
  <c r="AR392" i="38"/>
  <c r="H287" i="38"/>
  <c r="AR386" i="38"/>
  <c r="AR372" i="38"/>
  <c r="H368" i="38"/>
  <c r="H316" i="38"/>
  <c r="H378" i="38"/>
  <c r="H362" i="38"/>
  <c r="AR387" i="38"/>
  <c r="H351" i="38"/>
  <c r="AR356" i="38"/>
  <c r="AR365" i="38"/>
  <c r="H374" i="38"/>
  <c r="J371" i="38"/>
  <c r="H364" i="38"/>
  <c r="AR378" i="38"/>
  <c r="H358" i="38"/>
  <c r="AR368" i="38"/>
  <c r="AR379" i="38"/>
  <c r="AR371" i="38"/>
  <c r="AR369" i="38"/>
  <c r="AR362" i="38"/>
  <c r="AR355" i="38"/>
  <c r="AR377" i="38"/>
  <c r="AR364" i="38"/>
  <c r="H279" i="38"/>
  <c r="AR367" i="38"/>
  <c r="AR353" i="38"/>
  <c r="AR360" i="38"/>
  <c r="H311" i="38"/>
  <c r="H288" i="38"/>
  <c r="H353" i="38"/>
  <c r="H352"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AR193" i="38"/>
  <c r="AR196" i="38"/>
  <c r="AR195" i="38"/>
  <c r="J197" i="38"/>
  <c r="AR194" i="38"/>
  <c r="AR197" i="38"/>
  <c r="AR170" i="38"/>
  <c r="J151" i="38"/>
  <c r="J182" i="38"/>
  <c r="AR187" i="38"/>
  <c r="H185" i="38"/>
  <c r="H152" i="38"/>
  <c r="AR172" i="38"/>
  <c r="AR174" i="38"/>
  <c r="H166" i="38"/>
  <c r="H153" i="38"/>
  <c r="H169" i="38"/>
  <c r="AR151" i="38"/>
  <c r="H156" i="38"/>
  <c r="H176" i="38"/>
  <c r="H175" i="38"/>
  <c r="J172" i="38"/>
  <c r="AR175"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AC328" i="38"/>
  <c r="AG328" i="38"/>
  <c r="AG327" i="38" s="1"/>
  <c r="D345" i="38"/>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F190" i="38"/>
  <c r="J190" i="38" s="1"/>
  <c r="H44" i="38"/>
  <c r="AH106" i="38"/>
  <c r="AR488" i="38"/>
  <c r="AQ267" i="38"/>
  <c r="AG222" i="38"/>
  <c r="AR467" i="38"/>
  <c r="AE389" i="38"/>
  <c r="AR132" i="38"/>
  <c r="AE89" i="38"/>
  <c r="AQ527" i="38"/>
  <c r="AR346" i="38"/>
  <c r="AI83" i="38"/>
  <c r="AR390" i="38"/>
  <c r="AK106" i="38"/>
  <c r="AR150" i="38"/>
  <c r="AE83" i="38"/>
  <c r="AI133" i="38"/>
  <c r="AJ222" i="38"/>
  <c r="AQ199" i="38"/>
  <c r="AQ312" i="38"/>
  <c r="J36" i="38"/>
  <c r="AR313" i="38"/>
  <c r="AR54" i="38"/>
  <c r="AM500"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AN222" i="38"/>
  <c r="AH327" i="38"/>
  <c r="E397" i="38"/>
  <c r="AQ47" i="38"/>
  <c r="AG12" i="38"/>
  <c r="H62" i="38"/>
  <c r="AR103" i="38"/>
  <c r="AR131" i="38"/>
  <c r="H132" i="38"/>
  <c r="H234" i="38"/>
  <c r="AP397" i="38"/>
  <c r="AR403" i="38"/>
  <c r="AR528" i="38"/>
  <c r="AR466" i="38"/>
  <c r="AR221" i="38"/>
  <c r="AQ89" i="38"/>
  <c r="AM96"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44" i="38"/>
  <c r="AI526" i="38"/>
  <c r="AE499" i="38"/>
  <c r="J509" i="38"/>
  <c r="AQ499" i="38"/>
  <c r="AM499" i="38"/>
  <c r="J498" i="38"/>
  <c r="H498" i="38"/>
  <c r="J488" i="38"/>
  <c r="H488" i="38"/>
  <c r="J469" i="38"/>
  <c r="H469" i="38"/>
  <c r="AI397" i="38"/>
  <c r="J344" i="38"/>
  <c r="H344" i="38"/>
  <c r="AM389" i="38"/>
  <c r="AH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D15" i="38" l="1"/>
  <c r="AI328" i="38"/>
  <c r="AK566" i="38"/>
  <c r="AG566" i="38"/>
  <c r="AH566" i="38"/>
  <c r="AN566" i="38"/>
  <c r="D327" i="38"/>
  <c r="AJ106" i="38"/>
  <c r="AM106" i="38" s="1"/>
  <c r="F526" i="38"/>
  <c r="H526" i="38" s="1"/>
  <c r="F30" i="8"/>
  <c r="G30" i="8" s="1"/>
  <c r="F46" i="8"/>
  <c r="G46" i="8" s="1"/>
  <c r="F52" i="8"/>
  <c r="G52" i="8" s="1"/>
  <c r="F43" i="8"/>
  <c r="G43" i="8" s="1"/>
  <c r="F22" i="8"/>
  <c r="G22" i="8" s="1"/>
  <c r="F24" i="8"/>
  <c r="G24" i="8" s="1"/>
  <c r="F48" i="8"/>
  <c r="G48" i="8" s="1"/>
  <c r="F39" i="8"/>
  <c r="G39" i="8" s="1"/>
  <c r="D28" i="3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AQ222" i="38"/>
  <c r="AR118" i="38"/>
  <c r="AI327" i="38"/>
  <c r="AR267" i="38"/>
  <c r="AR527" i="38"/>
  <c r="AR500" i="38"/>
  <c r="J133" i="38"/>
  <c r="AM222" i="38"/>
  <c r="AR89" i="38"/>
  <c r="AQ106" i="38"/>
  <c r="AR133" i="38"/>
  <c r="AR83" i="38"/>
  <c r="H389" i="38"/>
  <c r="H190" i="38"/>
  <c r="AR389" i="38"/>
  <c r="AQ397" i="38"/>
  <c r="H118" i="38"/>
  <c r="AR96" i="38"/>
  <c r="AR526" i="38"/>
  <c r="AR499" i="38"/>
  <c r="AI12" i="38"/>
  <c r="H499" i="38"/>
  <c r="J499" i="38"/>
  <c r="H527" i="38"/>
  <c r="J527" i="38"/>
  <c r="J267" i="38"/>
  <c r="H267" i="38"/>
  <c r="J199" i="38"/>
  <c r="H199" i="38"/>
  <c r="H500" i="38"/>
  <c r="J500" i="38"/>
  <c r="J107" i="38"/>
  <c r="H107" i="38"/>
  <c r="F31" i="8"/>
  <c r="G31" i="8" s="1"/>
  <c r="F33" i="8"/>
  <c r="G33" i="8" s="1"/>
  <c r="F28" i="8"/>
  <c r="G28" i="8" s="1"/>
  <c r="F21" i="8"/>
  <c r="G21" i="8" s="1"/>
  <c r="D29" i="38" l="1"/>
  <c r="F29" i="38" s="1"/>
  <c r="J29" i="38" s="1"/>
  <c r="J526" i="38"/>
  <c r="H29" i="38" l="1"/>
  <c r="D90" i="27"/>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G18" i="23"/>
  <c r="H18" i="23"/>
  <c r="I18" i="23"/>
  <c r="J18" i="23"/>
  <c r="K18" i="23"/>
  <c r="L18" i="23"/>
  <c r="M18" i="23"/>
  <c r="N18" i="23"/>
  <c r="N14" i="33"/>
  <c r="M14" i="33"/>
  <c r="L14" i="33"/>
  <c r="K14" i="33"/>
  <c r="J14" i="33"/>
  <c r="I14" i="33"/>
  <c r="H14" i="33"/>
  <c r="G14" i="33"/>
  <c r="N30" i="30"/>
  <c r="M30" i="30"/>
  <c r="L30" i="30"/>
  <c r="K30" i="30"/>
  <c r="J30" i="30"/>
  <c r="I30" i="30"/>
  <c r="H30" i="30"/>
  <c r="G30" i="30"/>
  <c r="N10" i="29"/>
  <c r="M10" i="29"/>
  <c r="L10" i="29"/>
  <c r="K10" i="29"/>
  <c r="J10" i="29"/>
  <c r="I10" i="29"/>
  <c r="H10" i="29"/>
  <c r="G10" i="29"/>
  <c r="N16" i="28"/>
  <c r="M16" i="28"/>
  <c r="L16" i="28"/>
  <c r="K16" i="28"/>
  <c r="J16" i="28"/>
  <c r="I16" i="28"/>
  <c r="G16" i="28"/>
  <c r="D79" i="27" l="1"/>
  <c r="G17" i="8"/>
  <c r="E15" i="38" s="1"/>
  <c r="F15" i="38" s="1"/>
  <c r="G59" i="8"/>
  <c r="G56" i="8"/>
  <c r="G65" i="8"/>
  <c r="D56" i="27" s="1"/>
  <c r="G62" i="8"/>
  <c r="J15" i="38" l="1"/>
  <c r="H15" i="38"/>
  <c r="AB15" i="38"/>
  <c r="D55" i="27"/>
  <c r="D54" i="27"/>
  <c r="AD64" i="38"/>
  <c r="AD47" i="38" s="1"/>
  <c r="D53" i="27"/>
  <c r="AD15" i="38"/>
  <c r="F60" i="8"/>
  <c r="F61" i="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18" i="42"/>
  <c r="F18" i="42"/>
  <c r="I17" i="42"/>
  <c r="F17" i="4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AB335" i="38" l="1"/>
  <c r="E335" i="38"/>
  <c r="D404" i="38"/>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26" i="9"/>
  <c r="J18" i="9"/>
  <c r="Y201" i="38" s="1"/>
  <c r="Y322" i="38" l="1"/>
  <c r="F335" i="38"/>
  <c r="E328" i="38"/>
  <c r="F328" i="38" s="1"/>
  <c r="AB328" i="38"/>
  <c r="AE328" i="38" s="1"/>
  <c r="AR328" i="38" s="1"/>
  <c r="AE335" i="38"/>
  <c r="AR335" i="38" s="1"/>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J328" i="38" l="1"/>
  <c r="H328" i="38"/>
  <c r="J335" i="38"/>
  <c r="H335" i="38"/>
  <c r="Y89" i="38"/>
  <c r="Z485" i="38"/>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398" i="38"/>
  <c r="Z560" i="38"/>
  <c r="Z489" i="38"/>
  <c r="Z89" i="38"/>
  <c r="Z235" i="38"/>
  <c r="Z107" i="38"/>
  <c r="AB397" i="38"/>
  <c r="AE397" i="38" s="1"/>
  <c r="AE398" i="38"/>
  <c r="AR398" i="38" s="1"/>
  <c r="F398" i="38"/>
  <c r="D397" i="38"/>
  <c r="F397" i="38" s="1"/>
  <c r="H404" i="38"/>
  <c r="J404" i="38"/>
  <c r="AM397" i="38"/>
  <c r="G26" i="7"/>
  <c r="AC201" i="38" s="1"/>
  <c r="Z499" i="38" l="1"/>
  <c r="Y526" i="38"/>
  <c r="Y327" i="38"/>
  <c r="Y397" i="38"/>
  <c r="Y222" i="38"/>
  <c r="Y499" i="38"/>
  <c r="Z12" i="38"/>
  <c r="Z526" i="38"/>
  <c r="Z327" i="38"/>
  <c r="Z397" i="38"/>
  <c r="Z222" i="38"/>
  <c r="Z190" i="38"/>
  <c r="Z106" i="38" s="1"/>
  <c r="AE201" i="38"/>
  <c r="AR201" i="38" s="1"/>
  <c r="AC199" i="38"/>
  <c r="H397" i="38"/>
  <c r="J397" i="38"/>
  <c r="H398" i="38"/>
  <c r="J398" i="38"/>
  <c r="AR397" i="38"/>
  <c r="J25" i="7"/>
  <c r="G25" i="7"/>
  <c r="Z566" i="38" l="1"/>
  <c r="AC190" i="38"/>
  <c r="AE190" i="38" s="1"/>
  <c r="AR190" i="38" s="1"/>
  <c r="AE199" i="38"/>
  <c r="AR199" i="38" s="1"/>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G18" i="7"/>
  <c r="D171" i="38" s="1"/>
  <c r="F171" i="38" s="1"/>
  <c r="J18" i="7"/>
  <c r="E19" i="7"/>
  <c r="G19" i="7" s="1"/>
  <c r="J19" i="7"/>
  <c r="G20" i="7"/>
  <c r="J20" i="7"/>
  <c r="G21" i="7"/>
  <c r="J21" i="7"/>
  <c r="G22" i="7"/>
  <c r="J22" i="7"/>
  <c r="G23" i="7"/>
  <c r="J23" i="7"/>
  <c r="G24" i="7"/>
  <c r="J24" i="7"/>
  <c r="J26" i="7"/>
  <c r="D315" i="38" l="1"/>
  <c r="D248" i="38"/>
  <c r="F248" i="38" s="1"/>
  <c r="D225" i="38"/>
  <c r="AC225" i="38"/>
  <c r="J171" i="38"/>
  <c r="H171"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D5" i="7" s="1"/>
  <c r="D243" i="38" l="1"/>
  <c r="F243" i="38" s="1"/>
  <c r="AE225" i="38"/>
  <c r="AC223" i="38"/>
  <c r="AE223" i="38" s="1"/>
  <c r="F225" i="38"/>
  <c r="D223" i="38"/>
  <c r="F223" i="38" s="1"/>
  <c r="F315" i="38"/>
  <c r="D312" i="38"/>
  <c r="C4" i="27"/>
  <c r="H10" i="28"/>
  <c r="J248" i="38"/>
  <c r="H248" i="38"/>
  <c r="AF560" i="38"/>
  <c r="AC164" i="38"/>
  <c r="AE164" i="38" s="1"/>
  <c r="AC243" i="38"/>
  <c r="AE243" i="38" s="1"/>
  <c r="AR243" i="38" s="1"/>
  <c r="F158" i="38"/>
  <c r="D149" i="38"/>
  <c r="AI225" i="38"/>
  <c r="AF223" i="38"/>
  <c r="AE315" i="38"/>
  <c r="AR315" i="38" s="1"/>
  <c r="AC312" i="38"/>
  <c r="F69" i="38"/>
  <c r="E47" i="38"/>
  <c r="F47" i="38" s="1"/>
  <c r="H47" i="38" s="1"/>
  <c r="AE69" i="38"/>
  <c r="AR69" i="38" s="1"/>
  <c r="F561" i="38"/>
  <c r="AE561" i="38"/>
  <c r="AR561" i="38" s="1"/>
  <c r="AB560" i="38"/>
  <c r="AC560" i="38"/>
  <c r="AE565" i="38"/>
  <c r="AR565" i="38" s="1"/>
  <c r="N29" i="34"/>
  <c r="M29" i="34"/>
  <c r="L29" i="34"/>
  <c r="K29" i="34"/>
  <c r="J29" i="34"/>
  <c r="I29" i="34"/>
  <c r="H29" i="34"/>
  <c r="G29" i="34"/>
  <c r="P29" i="34"/>
  <c r="N17" i="31"/>
  <c r="M17" i="31"/>
  <c r="L17" i="31"/>
  <c r="J17" i="31"/>
  <c r="H17" i="31"/>
  <c r="E322" i="38"/>
  <c r="F322" i="38" s="1"/>
  <c r="D100" i="27"/>
  <c r="E317" i="38"/>
  <c r="D98" i="27"/>
  <c r="E385" i="38"/>
  <c r="D95" i="27"/>
  <c r="D93" i="27"/>
  <c r="E349" i="38"/>
  <c r="F349" i="38" s="1"/>
  <c r="E366" i="38"/>
  <c r="F26" i="9"/>
  <c r="F25" i="9"/>
  <c r="F24" i="9"/>
  <c r="F23" i="9"/>
  <c r="E350" i="38" s="1"/>
  <c r="F350" i="38" s="1"/>
  <c r="F22" i="9"/>
  <c r="D74" i="27" s="1"/>
  <c r="F21" i="9"/>
  <c r="D73" i="27" s="1"/>
  <c r="F20" i="9"/>
  <c r="F19" i="9"/>
  <c r="F18" i="9"/>
  <c r="F17" i="9"/>
  <c r="F66" i="8"/>
  <c r="G66" i="8" s="1"/>
  <c r="AB28" i="38" s="1"/>
  <c r="G64" i="8"/>
  <c r="G63" i="8"/>
  <c r="G61" i="8"/>
  <c r="AJ64" i="38" s="1"/>
  <c r="T10" i="4"/>
  <c r="T31" i="4" s="1"/>
  <c r="F385" i="38" l="1"/>
  <c r="E383" i="38"/>
  <c r="F383" i="38" s="1"/>
  <c r="D94" i="27"/>
  <c r="E357" i="38"/>
  <c r="F357" i="38" s="1"/>
  <c r="F317" i="38"/>
  <c r="E312" i="38"/>
  <c r="E222" i="38" s="1"/>
  <c r="J322" i="38"/>
  <c r="H322" i="38"/>
  <c r="J349" i="38"/>
  <c r="H349" i="38"/>
  <c r="AR225" i="38"/>
  <c r="H223" i="38"/>
  <c r="J223" i="38"/>
  <c r="J350" i="38"/>
  <c r="H350" i="38"/>
  <c r="J225" i="38"/>
  <c r="H225" i="38"/>
  <c r="I22" i="27"/>
  <c r="I25" i="27" s="1"/>
  <c r="D222" i="38"/>
  <c r="J315" i="38"/>
  <c r="H315" i="38"/>
  <c r="D173" i="38"/>
  <c r="AF173" i="38"/>
  <c r="C8" i="27"/>
  <c r="P10" i="28"/>
  <c r="P16" i="28" s="1"/>
  <c r="I4" i="27" s="1"/>
  <c r="I14" i="27" s="1"/>
  <c r="H16" i="28"/>
  <c r="Y162" i="38"/>
  <c r="Y149" i="38" s="1"/>
  <c r="Y106" i="38" s="1"/>
  <c r="J243" i="38"/>
  <c r="H243" i="38"/>
  <c r="AD317" i="38"/>
  <c r="AE317" i="38" s="1"/>
  <c r="AR317" i="38" s="1"/>
  <c r="D99" i="27"/>
  <c r="AP348" i="38"/>
  <c r="AQ348" i="38" s="1"/>
  <c r="E348" i="38"/>
  <c r="F348" i="38" s="1"/>
  <c r="F366" i="38"/>
  <c r="AB366" i="38"/>
  <c r="AC106" i="38"/>
  <c r="O29" i="34"/>
  <c r="F149" i="38"/>
  <c r="H158" i="38"/>
  <c r="J158" i="38"/>
  <c r="AD357" i="38"/>
  <c r="AE357" i="38" s="1"/>
  <c r="D102" i="27"/>
  <c r="AB322" i="38"/>
  <c r="D91" i="27"/>
  <c r="AD349" i="38"/>
  <c r="AE349" i="38" s="1"/>
  <c r="AR349" i="38" s="1"/>
  <c r="D92" i="27"/>
  <c r="AD366" i="38"/>
  <c r="D96" i="27"/>
  <c r="AO357" i="38"/>
  <c r="AQ357" i="38" s="1"/>
  <c r="D97" i="27"/>
  <c r="AJ385" i="38"/>
  <c r="D101" i="27"/>
  <c r="AD322" i="38"/>
  <c r="D77" i="27"/>
  <c r="AJ350" i="38"/>
  <c r="D70" i="27"/>
  <c r="AC348" i="38"/>
  <c r="D78" i="27"/>
  <c r="AB350" i="38"/>
  <c r="D76" i="27"/>
  <c r="AO350" i="38"/>
  <c r="D71" i="27"/>
  <c r="AD348" i="38"/>
  <c r="D75" i="27"/>
  <c r="AD350" i="38"/>
  <c r="D86" i="27"/>
  <c r="AC366" i="38"/>
  <c r="AB162" i="38"/>
  <c r="AE162" i="38" s="1"/>
  <c r="AR162" i="38" s="1"/>
  <c r="AM64" i="38"/>
  <c r="AJ47" i="38"/>
  <c r="AC222" i="38"/>
  <c r="AF222" i="38"/>
  <c r="AI223" i="38"/>
  <c r="AR223" i="38" s="1"/>
  <c r="J69" i="38"/>
  <c r="J47" i="38" s="1"/>
  <c r="H69" i="38"/>
  <c r="J561" i="38"/>
  <c r="H561" i="38"/>
  <c r="D69" i="27"/>
  <c r="AP45" i="38"/>
  <c r="F45" i="38"/>
  <c r="D72" i="27"/>
  <c r="AD14" i="38"/>
  <c r="E14" i="38"/>
  <c r="F14" i="38" s="1"/>
  <c r="D89" i="27"/>
  <c r="AB27" i="38"/>
  <c r="AE27" i="38" s="1"/>
  <c r="AR27" i="38" s="1"/>
  <c r="F27" i="38"/>
  <c r="AB21" i="38"/>
  <c r="D13" i="38"/>
  <c r="D10" i="9"/>
  <c r="G60" i="8"/>
  <c r="F67" i="8"/>
  <c r="G67" i="8" s="1"/>
  <c r="AB29" i="38" s="1"/>
  <c r="C7" i="27"/>
  <c r="F222" i="38" l="1"/>
  <c r="J222" i="38" s="1"/>
  <c r="F312" i="38"/>
  <c r="J357" i="38"/>
  <c r="H357" i="38"/>
  <c r="J383" i="38"/>
  <c r="H383" i="38"/>
  <c r="J317" i="38"/>
  <c r="H317" i="38"/>
  <c r="H385" i="38"/>
  <c r="J385" i="38"/>
  <c r="AD312" i="38"/>
  <c r="AD222" i="38" s="1"/>
  <c r="I27" i="27"/>
  <c r="F173" i="38"/>
  <c r="D164" i="38"/>
  <c r="AI173" i="38"/>
  <c r="AR173" i="38" s="1"/>
  <c r="AF164" i="38"/>
  <c r="AB64" i="38"/>
  <c r="AE64" i="38" s="1"/>
  <c r="AR64" i="38" s="1"/>
  <c r="Y64" i="38"/>
  <c r="Y47" i="38" s="1"/>
  <c r="AP345" i="38"/>
  <c r="AP327" i="38" s="1"/>
  <c r="E345" i="38"/>
  <c r="E327" i="38" s="1"/>
  <c r="F327" i="38" s="1"/>
  <c r="J348" i="38"/>
  <c r="H348" i="38"/>
  <c r="J366" i="38"/>
  <c r="H366" i="38"/>
  <c r="D12" i="38"/>
  <c r="H149" i="38"/>
  <c r="J149"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H222" i="38" l="1"/>
  <c r="J312" i="38"/>
  <c r="H312" i="38"/>
  <c r="H173" i="38"/>
  <c r="J173" i="38"/>
  <c r="AI164" i="38"/>
  <c r="AR164" i="38" s="1"/>
  <c r="AF106" i="38"/>
  <c r="F164" i="38"/>
  <c r="D106" i="38"/>
  <c r="F106" i="38" s="1"/>
  <c r="AB47" i="38"/>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E106" i="38" s="1"/>
  <c r="AM12" i="38"/>
  <c r="AP12" i="38"/>
  <c r="AP566" i="38" s="1"/>
  <c r="AQ13" i="38"/>
  <c r="J164" i="38" l="1"/>
  <c r="H164" i="38"/>
  <c r="D566" i="38"/>
  <c r="F8" i="27" s="1"/>
  <c r="J106" i="38"/>
  <c r="H106" i="38"/>
  <c r="AI106" i="38"/>
  <c r="AR106" i="38" s="1"/>
  <c r="AF566" i="38"/>
  <c r="AB12" i="38"/>
  <c r="AB566" i="38" s="1"/>
  <c r="H345" i="38"/>
  <c r="AJ566" i="38"/>
  <c r="AR345" i="38"/>
  <c r="AQ327" i="38"/>
  <c r="AR327" i="38" s="1"/>
  <c r="AQ12" i="38"/>
  <c r="D5" i="9"/>
  <c r="C6" i="27" s="1"/>
  <c r="C80" i="27"/>
  <c r="D40" i="27" l="1"/>
  <c r="D57" i="27" s="1"/>
  <c r="F19" i="8"/>
  <c r="G19" i="8" s="1"/>
  <c r="F18" i="8"/>
  <c r="G18" i="8" s="1"/>
  <c r="Y28" i="38" s="1"/>
  <c r="AD29" i="38" l="1"/>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P542" i="38"/>
  <c r="P541" i="38" s="1"/>
  <c r="Q542" i="38"/>
  <c r="W542" i="38"/>
  <c r="AA542" i="38"/>
  <c r="M542" i="38"/>
  <c r="R542" i="38"/>
  <c r="X542" i="38"/>
  <c r="S542" i="38"/>
  <c r="N542" i="38"/>
  <c r="L542" i="38"/>
  <c r="U542" i="38"/>
  <c r="AA165" i="38"/>
  <c r="K165" i="38"/>
  <c r="S165" i="38"/>
  <c r="P165" i="38"/>
  <c r="S486" i="38"/>
  <c r="T48" i="38"/>
  <c r="T47" i="38" s="1"/>
  <c r="T390" i="38"/>
  <c r="T389" i="38" s="1"/>
  <c r="P84" i="38"/>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W134" i="38"/>
  <c r="T490" i="38"/>
  <c r="P150" i="38"/>
  <c r="P149" i="38" s="1"/>
  <c r="P215" i="38"/>
  <c r="P313" i="38"/>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T134" i="38"/>
  <c r="W208" i="38"/>
  <c r="W207" i="38" s="1"/>
  <c r="V542" i="38"/>
  <c r="R165" i="38"/>
  <c r="M108" i="38"/>
  <c r="W165" i="38"/>
  <c r="U165" i="38"/>
  <c r="N108" i="38"/>
  <c r="V165" i="38"/>
  <c r="W486" i="38"/>
  <c r="W485" i="38" s="1"/>
  <c r="Q119" i="38"/>
  <c r="T150" i="38"/>
  <c r="T149" i="38" s="1"/>
  <c r="W119" i="38"/>
  <c r="P460" i="38"/>
  <c r="P459" i="38" s="1"/>
  <c r="T208" i="38"/>
  <c r="W313" i="38"/>
  <c r="P134" i="38"/>
  <c r="Q468" i="38"/>
  <c r="Q467" i="38" s="1"/>
  <c r="T510" i="38"/>
  <c r="K468" i="38"/>
  <c r="X486" i="38"/>
  <c r="N490" i="38"/>
  <c r="R490" i="38"/>
  <c r="X490" i="38"/>
  <c r="L215" i="38"/>
  <c r="M208" i="38"/>
  <c r="L313" i="38"/>
  <c r="W84" i="38"/>
  <c r="W90" i="38"/>
  <c r="W89" i="38" s="1"/>
  <c r="P486" i="38"/>
  <c r="P485" i="38" s="1"/>
  <c r="T119" i="38"/>
  <c r="Q208" i="38"/>
  <c r="T97" i="38"/>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W390" i="38"/>
  <c r="Q510" i="38"/>
  <c r="Q509" i="38" s="1"/>
  <c r="P48" i="38"/>
  <c r="P468" i="38"/>
  <c r="Q268" i="38"/>
  <c r="T313" i="38"/>
  <c r="T312" i="38" s="1"/>
  <c r="W460" i="38"/>
  <c r="W236" i="38"/>
  <c r="T261" i="38"/>
  <c r="T260" i="38" s="1"/>
  <c r="W150" i="38"/>
  <c r="X208" i="38"/>
  <c r="O542" i="38"/>
  <c r="K542" i="38"/>
  <c r="X165" i="38"/>
  <c r="K108" i="38"/>
  <c r="O165" i="38"/>
  <c r="S108" i="38"/>
  <c r="T165" i="38"/>
  <c r="P108" i="38"/>
  <c r="Q244" i="38"/>
  <c r="Q90" i="38"/>
  <c r="W384" i="38"/>
  <c r="W383" i="38" s="1"/>
  <c r="Q108" i="38"/>
  <c r="R528" i="38"/>
  <c r="S346" i="38"/>
  <c r="AA460" i="38"/>
  <c r="R384" i="38"/>
  <c r="S119" i="38"/>
  <c r="O313" i="38"/>
  <c r="S510" i="38"/>
  <c r="X90" i="38"/>
  <c r="R150" i="38"/>
  <c r="V390" i="38"/>
  <c r="U150" i="38"/>
  <c r="N134" i="38"/>
  <c r="V313" i="38"/>
  <c r="R215" i="38"/>
  <c r="N200" i="38"/>
  <c r="V236" i="38"/>
  <c r="S84" i="38"/>
  <c r="AA119" i="38"/>
  <c r="V208" i="38"/>
  <c r="K346" i="38"/>
  <c r="V134" i="38"/>
  <c r="AA313" i="38"/>
  <c r="U261" i="38"/>
  <c r="U510" i="38"/>
  <c r="M200" i="38"/>
  <c r="X268" i="38"/>
  <c r="O384" i="38"/>
  <c r="K486" i="38"/>
  <c r="W200" i="38"/>
  <c r="T486" i="38"/>
  <c r="T485" i="38" s="1"/>
  <c r="Q134" i="38"/>
  <c r="Q133" i="38" s="1"/>
  <c r="W244" i="38"/>
  <c r="P97" i="38"/>
  <c r="W490" i="38"/>
  <c r="T215" i="38"/>
  <c r="T214" i="38" s="1"/>
  <c r="U528" i="38"/>
  <c r="U486" i="38"/>
  <c r="X215" i="38"/>
  <c r="O208" i="38"/>
  <c r="V561" i="38"/>
  <c r="N208" i="38"/>
  <c r="V268" i="38"/>
  <c r="P528" i="38"/>
  <c r="P527" i="38" s="1"/>
  <c r="S468" i="38"/>
  <c r="M468" i="38"/>
  <c r="L460" i="38"/>
  <c r="L528" i="38"/>
  <c r="L561" i="38"/>
  <c r="N528" i="38"/>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V261" i="38"/>
  <c r="R134" i="38"/>
  <c r="X200" i="38"/>
  <c r="L244" i="38"/>
  <c r="K134" i="38"/>
  <c r="V215" i="38"/>
  <c r="L165" i="38"/>
  <c r="M165" i="38"/>
  <c r="Q165" i="38"/>
  <c r="U108" i="38"/>
  <c r="N165" i="38"/>
  <c r="V108" i="38"/>
  <c r="T528" i="38"/>
  <c r="T527" i="38" s="1"/>
  <c r="Q48" i="38"/>
  <c r="W268" i="38"/>
  <c r="Q346" i="38"/>
  <c r="P390" i="38"/>
  <c r="P389" i="38" s="1"/>
  <c r="P200" i="38"/>
  <c r="Q460" i="38"/>
  <c r="T561" i="38"/>
  <c r="T560" i="38" s="1"/>
  <c r="W97" i="38"/>
  <c r="W96" i="38" s="1"/>
  <c r="Q97" i="38"/>
  <c r="Q561" i="38"/>
  <c r="O486" i="38"/>
  <c r="N468" i="38"/>
  <c r="U561" i="38"/>
  <c r="X561" i="38"/>
  <c r="K313" i="38"/>
  <c r="M490" i="38"/>
  <c r="U84" i="38"/>
  <c r="R313" i="38"/>
  <c r="W528" i="38"/>
  <c r="W108" i="38"/>
  <c r="W107" i="38" s="1"/>
  <c r="Q261" i="38"/>
  <c r="T90" i="38"/>
  <c r="T89" i="38" s="1"/>
  <c r="P244" i="38"/>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P384" i="38"/>
  <c r="P208" i="38"/>
  <c r="P207" i="38" s="1"/>
  <c r="W561" i="38"/>
  <c r="P490" i="38"/>
  <c r="W261" i="38"/>
  <c r="W260" i="38" s="1"/>
  <c r="P236" i="38"/>
  <c r="Q390" i="38"/>
  <c r="T108" i="38"/>
  <c r="P268" i="38"/>
  <c r="AA528" i="38"/>
  <c r="N215" i="38"/>
  <c r="R486" i="38"/>
  <c r="X528" i="38"/>
  <c r="R561" i="38"/>
  <c r="O460" i="38"/>
  <c r="O97" i="38"/>
  <c r="AA215" i="38"/>
  <c r="L134" i="38"/>
  <c r="U134" i="38"/>
  <c r="R48" i="38"/>
  <c r="Q486" i="38"/>
  <c r="Q485" i="38" s="1"/>
  <c r="O346" i="38"/>
  <c r="AA346" i="38"/>
  <c r="K490" i="38"/>
  <c r="N561" i="38"/>
  <c r="R510" i="38"/>
  <c r="V90" i="38"/>
  <c r="L390" i="38"/>
  <c r="M390" i="38"/>
  <c r="K90" i="38"/>
  <c r="S150" i="38"/>
  <c r="W215" i="38"/>
  <c r="P346" i="38"/>
  <c r="P561" i="38"/>
  <c r="P560" i="38" s="1"/>
  <c r="Q215" i="38"/>
  <c r="Q84" i="38"/>
  <c r="T268" i="38"/>
  <c r="W48" i="38"/>
  <c r="Q236" i="38"/>
  <c r="T84" i="38"/>
  <c r="T83" i="38" s="1"/>
  <c r="X468" i="38"/>
  <c r="V468" i="38"/>
  <c r="W399" i="38"/>
  <c r="X14" i="38"/>
  <c r="AA192" i="38"/>
  <c r="O501" i="38"/>
  <c r="V329" i="38"/>
  <c r="O224" i="38"/>
  <c r="Q399" i="38"/>
  <c r="U14" i="38"/>
  <c r="M346" i="38"/>
  <c r="U399" i="38"/>
  <c r="M501" i="38"/>
  <c r="Q14" i="38"/>
  <c r="N346" i="38"/>
  <c r="Q501" i="38"/>
  <c r="W224" i="38"/>
  <c r="L501" i="38"/>
  <c r="X192" i="38"/>
  <c r="K399" i="38"/>
  <c r="AA224" i="38"/>
  <c r="T501" i="38"/>
  <c r="T500" i="38" s="1"/>
  <c r="P329" i="38"/>
  <c r="AA14" i="38"/>
  <c r="R14" i="38"/>
  <c r="O399" i="38"/>
  <c r="O329" i="38"/>
  <c r="R329" i="38"/>
  <c r="K192" i="38"/>
  <c r="S224" i="38"/>
  <c r="N329" i="38"/>
  <c r="N224" i="38"/>
  <c r="M329" i="38"/>
  <c r="V490" i="38"/>
  <c r="L468" i="38"/>
  <c r="L486" i="38"/>
  <c r="R108" i="38"/>
  <c r="R119" i="38"/>
  <c r="U97" i="38"/>
  <c r="M236" i="38"/>
  <c r="V510" i="38"/>
  <c r="Q313" i="38"/>
  <c r="Q312" i="38" s="1"/>
  <c r="T224" i="38"/>
  <c r="P192" i="38"/>
  <c r="K329" i="38"/>
  <c r="K501" i="38"/>
  <c r="S329" i="38"/>
  <c r="X224" i="38"/>
  <c r="P224" i="38"/>
  <c r="AA501" i="38"/>
  <c r="T192" i="38"/>
  <c r="T191" i="38" s="1"/>
  <c r="T190" i="38" s="1"/>
  <c r="Q192" i="38"/>
  <c r="N501" i="38"/>
  <c r="X501" i="38"/>
  <c r="R224" i="38"/>
  <c r="U329" i="38"/>
  <c r="R346" i="38"/>
  <c r="R501" i="38"/>
  <c r="L224" i="38"/>
  <c r="W192" i="38"/>
  <c r="AA329" i="38"/>
  <c r="R399" i="38"/>
  <c r="M399" i="38"/>
  <c r="N399" i="38"/>
  <c r="U501" i="38"/>
  <c r="O528" i="38"/>
  <c r="S561" i="38"/>
  <c r="M528" i="38"/>
  <c r="AA84" i="38"/>
  <c r="AA236" i="38"/>
  <c r="K48" i="38"/>
  <c r="R236" i="38"/>
  <c r="L236" i="38"/>
  <c r="Q200" i="38"/>
  <c r="Q199" i="38" s="1"/>
  <c r="Q528" i="38"/>
  <c r="P119" i="38"/>
  <c r="P90" i="38"/>
  <c r="Q384" i="38"/>
  <c r="Q383" i="38" s="1"/>
  <c r="T468" i="38"/>
  <c r="W346" i="38"/>
  <c r="Q490" i="38"/>
  <c r="R468" i="38"/>
  <c r="AA561" i="38"/>
  <c r="W501" i="38"/>
  <c r="T329" i="38"/>
  <c r="P501" i="38"/>
  <c r="P500" i="38" s="1"/>
  <c r="W14" i="38"/>
  <c r="M14" i="38"/>
  <c r="O14" i="38"/>
  <c r="S399" i="38"/>
  <c r="M192" i="38"/>
  <c r="X399" i="38"/>
  <c r="L399" i="38"/>
  <c r="V224" i="38"/>
  <c r="X329" i="38"/>
  <c r="P399" i="38"/>
  <c r="K14" i="38"/>
  <c r="R192" i="38"/>
  <c r="U192" i="38"/>
  <c r="U224" i="38"/>
  <c r="T14" i="38"/>
  <c r="Q224" i="38"/>
  <c r="Q223" i="38" s="1"/>
  <c r="T399" i="38"/>
  <c r="L14" i="38"/>
  <c r="S501" i="38"/>
  <c r="S192" i="38"/>
  <c r="O192" i="38"/>
  <c r="AA399" i="38"/>
  <c r="V501" i="38"/>
  <c r="M224" i="38"/>
  <c r="K224" i="38"/>
  <c r="Q329" i="38"/>
  <c r="N14" i="38"/>
  <c r="N192" i="38"/>
  <c r="V399" i="38"/>
  <c r="P14" i="38"/>
  <c r="W329" i="38"/>
  <c r="V14" i="38"/>
  <c r="V192" i="38"/>
  <c r="L192" i="38"/>
  <c r="S14" i="38"/>
  <c r="L329" i="38"/>
  <c r="P13" i="38" l="1"/>
  <c r="Q328" i="38"/>
  <c r="P398" i="38"/>
  <c r="W500" i="38"/>
  <c r="W191" i="38"/>
  <c r="Q191" i="38"/>
  <c r="Q190" i="38" s="1"/>
  <c r="P191" i="38"/>
  <c r="Q500" i="38"/>
  <c r="Q499" i="38" s="1"/>
  <c r="Q83" i="38"/>
  <c r="W214" i="38"/>
  <c r="T107" i="38"/>
  <c r="P489" i="38"/>
  <c r="W509" i="38"/>
  <c r="Q560" i="38"/>
  <c r="Q459" i="38"/>
  <c r="N527" i="38"/>
  <c r="P96" i="38"/>
  <c r="W199" i="38"/>
  <c r="Q243" i="38"/>
  <c r="W235" i="38"/>
  <c r="P467" i="38"/>
  <c r="P260" i="38"/>
  <c r="Q207" i="38"/>
  <c r="W83" i="38"/>
  <c r="W467" i="38"/>
  <c r="L383" i="38"/>
  <c r="P312" i="38"/>
  <c r="P83" i="38"/>
  <c r="T398" i="38"/>
  <c r="T467" i="38"/>
  <c r="Q527" i="38"/>
  <c r="Q235" i="38"/>
  <c r="Q214" i="38"/>
  <c r="Q389" i="38"/>
  <c r="W560" i="38"/>
  <c r="Q260" i="38"/>
  <c r="Q96" i="38"/>
  <c r="P199" i="38"/>
  <c r="Q47" i="38"/>
  <c r="W243" i="38"/>
  <c r="Q107" i="38"/>
  <c r="P107" i="38"/>
  <c r="W459" i="38"/>
  <c r="T118" i="38"/>
  <c r="T509" i="38"/>
  <c r="T499" i="38" s="1"/>
  <c r="T207" i="38"/>
  <c r="Q118" i="38"/>
  <c r="P214" i="38"/>
  <c r="T459" i="38"/>
  <c r="Q541" i="38"/>
  <c r="W328" i="38"/>
  <c r="T328" i="38"/>
  <c r="Q489" i="38"/>
  <c r="P89" i="38"/>
  <c r="U500" i="38"/>
  <c r="P223" i="38"/>
  <c r="W223" i="38"/>
  <c r="Q398" i="38"/>
  <c r="T267" i="38"/>
  <c r="X527" i="38"/>
  <c r="P267" i="38"/>
  <c r="P383" i="38"/>
  <c r="P243" i="38"/>
  <c r="W527" i="38"/>
  <c r="S383" i="38"/>
  <c r="W489" i="38"/>
  <c r="Q89" i="38"/>
  <c r="K541" i="38"/>
  <c r="Q267" i="38"/>
  <c r="W389" i="38"/>
  <c r="T96" i="38"/>
  <c r="P133" i="38"/>
  <c r="W118" i="38"/>
  <c r="T133" i="38"/>
  <c r="T489" i="38"/>
  <c r="S541" i="38"/>
  <c r="T541" i="38"/>
  <c r="T526" i="38" s="1"/>
  <c r="P118" i="38"/>
  <c r="O541" i="38"/>
  <c r="W541" i="38"/>
  <c r="W526" i="38" s="1"/>
  <c r="W267" i="38"/>
  <c r="W133" i="38"/>
  <c r="U541" i="38"/>
  <c r="W13" i="38"/>
  <c r="T223" i="38"/>
  <c r="P328" i="38"/>
  <c r="W398" i="38"/>
  <c r="P47" i="38"/>
  <c r="V541" i="38"/>
  <c r="M527" i="38"/>
  <c r="W312" i="38"/>
  <c r="X500" i="38"/>
  <c r="K500" i="38"/>
  <c r="L500" i="38"/>
  <c r="Q13" i="38"/>
  <c r="W47" i="38"/>
  <c r="P235" i="38"/>
  <c r="S509" i="38"/>
  <c r="W149" i="38"/>
  <c r="L541" i="38"/>
  <c r="M541" i="38"/>
  <c r="R527" i="38"/>
  <c r="X541" i="38"/>
  <c r="N541" i="38"/>
  <c r="N526" i="38" s="1"/>
  <c r="R541" i="38"/>
  <c r="AR566" i="38"/>
  <c r="F11" i="27" s="1"/>
  <c r="AA541" i="38"/>
  <c r="S527" i="38"/>
  <c r="S526" i="38" s="1"/>
  <c r="R489" i="38"/>
  <c r="K527" i="38"/>
  <c r="U527" i="38"/>
  <c r="K389" i="38"/>
  <c r="O500" i="38"/>
  <c r="AA527" i="38"/>
  <c r="V527" i="38"/>
  <c r="AA500" i="38"/>
  <c r="L527" i="38"/>
  <c r="AA459" i="38"/>
  <c r="M509" i="38"/>
  <c r="V560" i="38"/>
  <c r="K489" i="38"/>
  <c r="M383" i="38"/>
  <c r="N489" i="38"/>
  <c r="O509" i="38"/>
  <c r="M459" i="38"/>
  <c r="O527" i="38"/>
  <c r="R500" i="38"/>
  <c r="R509" i="38"/>
  <c r="O383" i="38"/>
  <c r="S260" i="38"/>
  <c r="U389" i="38"/>
  <c r="M312" i="38"/>
  <c r="X509" i="38"/>
  <c r="U489" i="38"/>
  <c r="S489" i="38"/>
  <c r="U260" i="38"/>
  <c r="AA509" i="38"/>
  <c r="N509" i="38"/>
  <c r="L509" i="38"/>
  <c r="O235" i="38"/>
  <c r="V500" i="38"/>
  <c r="S500" i="38"/>
  <c r="N500" i="38"/>
  <c r="V509" i="38"/>
  <c r="M500" i="38"/>
  <c r="AA312" i="38"/>
  <c r="K383" i="38"/>
  <c r="K509" i="38"/>
  <c r="AA560" i="38"/>
  <c r="O459" i="38"/>
  <c r="X312" i="38"/>
  <c r="N383" i="38"/>
  <c r="V214" i="38"/>
  <c r="U509" i="38"/>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AA191" i="38"/>
  <c r="U199" i="38"/>
  <c r="K214" i="38"/>
  <c r="N312" i="38"/>
  <c r="M267" i="38"/>
  <c r="AA328" i="38"/>
  <c r="AA243" i="38"/>
  <c r="X389" i="38"/>
  <c r="O312" i="38"/>
  <c r="U235" i="38"/>
  <c r="R89" i="38"/>
  <c r="S199" i="38"/>
  <c r="AA260" i="38"/>
  <c r="L223" i="38"/>
  <c r="L96" i="38"/>
  <c r="O560" i="38"/>
  <c r="X398" i="38"/>
  <c r="M235" i="38"/>
  <c r="S214" i="38"/>
  <c r="V199" i="38"/>
  <c r="X560" i="38"/>
  <c r="V312" i="38"/>
  <c r="U83" i="38"/>
  <c r="K107" i="38"/>
  <c r="R260" i="38"/>
  <c r="K459" i="38"/>
  <c r="S389" i="38"/>
  <c r="S328" i="38"/>
  <c r="P499" i="38"/>
  <c r="AA235" i="38"/>
  <c r="V467" i="38"/>
  <c r="R312" i="38"/>
  <c r="U191" i="38"/>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U207"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V89" i="38"/>
  <c r="O149" i="38"/>
  <c r="R398" i="38"/>
  <c r="X328" i="38"/>
  <c r="N13" i="38"/>
  <c r="O133" i="38"/>
  <c r="L107" i="38"/>
  <c r="M389" i="38"/>
  <c r="AA96" i="38"/>
  <c r="V207" i="38"/>
  <c r="M13" i="38"/>
  <c r="R107" i="38"/>
  <c r="N164" i="38"/>
  <c r="X485" i="38"/>
  <c r="V164" i="38"/>
  <c r="M118" i="38"/>
  <c r="AA89" i="38"/>
  <c r="M149" i="38"/>
  <c r="O214" i="38"/>
  <c r="N89" i="38"/>
  <c r="S164" i="38"/>
  <c r="K47" i="38"/>
  <c r="K328" i="38"/>
  <c r="L485" i="38"/>
  <c r="M328" i="38"/>
  <c r="AA223" i="38"/>
  <c r="X83" i="38"/>
  <c r="N149" i="38"/>
  <c r="U243" i="38"/>
  <c r="X214" i="38"/>
  <c r="V133" i="38"/>
  <c r="AA118" i="38"/>
  <c r="V389" i="38"/>
  <c r="O107" i="38"/>
  <c r="N96" i="38"/>
  <c r="L89" i="38"/>
  <c r="K207" i="38"/>
  <c r="K199" i="38"/>
  <c r="K560" i="38"/>
  <c r="S89" i="38"/>
  <c r="V96" i="38"/>
  <c r="K223" i="38"/>
  <c r="S191" i="38"/>
  <c r="L13" i="38"/>
  <c r="T13" i="38"/>
  <c r="R118" i="38"/>
  <c r="N328" i="38"/>
  <c r="U133" i="38"/>
  <c r="O489" i="38"/>
  <c r="AA485" i="38"/>
  <c r="V485" i="38"/>
  <c r="S133" i="38"/>
  <c r="AA47" i="38"/>
  <c r="S243" i="38"/>
  <c r="V267" i="38"/>
  <c r="X267" i="38"/>
  <c r="O164" i="38"/>
  <c r="R243" i="38"/>
  <c r="AA133" i="38"/>
  <c r="X243" i="38"/>
  <c r="V83" i="38"/>
  <c r="L489" i="38"/>
  <c r="AA389" i="38"/>
  <c r="S485" i="38"/>
  <c r="AA164" i="38"/>
  <c r="R13"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U47" i="38"/>
  <c r="X47"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Q12" i="38" l="1"/>
  <c r="U499" i="38"/>
  <c r="T397" i="38"/>
  <c r="T12" i="38"/>
  <c r="U190" i="38"/>
  <c r="U106" i="38" s="1"/>
  <c r="X526" i="38"/>
  <c r="Q222" i="38"/>
  <c r="P397" i="38"/>
  <c r="W499" i="38"/>
  <c r="Q526" i="38"/>
  <c r="P190" i="38"/>
  <c r="P106" i="38" s="1"/>
  <c r="K526" i="38"/>
  <c r="Q397" i="38"/>
  <c r="P222" i="38"/>
  <c r="T222" i="38"/>
  <c r="P12" i="38"/>
  <c r="W397" i="38"/>
  <c r="W190" i="38"/>
  <c r="W106" i="38" s="1"/>
  <c r="V526" i="38"/>
  <c r="K499" i="38"/>
  <c r="W12" i="38"/>
  <c r="W222" i="38"/>
  <c r="X499" i="38"/>
  <c r="L499" i="38"/>
  <c r="U526" i="38"/>
  <c r="M526" i="38"/>
  <c r="S499" i="38"/>
  <c r="O526" i="38"/>
  <c r="L526" i="38"/>
  <c r="R526" i="38"/>
  <c r="AA526" i="38"/>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O222" i="38"/>
  <c r="K397" i="38"/>
  <c r="N222" i="38"/>
  <c r="R397" i="38"/>
  <c r="L222" i="38"/>
  <c r="M397" i="38"/>
  <c r="S397" i="38"/>
  <c r="T106" i="38"/>
  <c r="Q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L366" i="38"/>
  <c r="L345" i="38" s="1"/>
  <c r="L327" i="38" s="1"/>
  <c r="AA366" i="38"/>
  <c r="AA345" i="38" s="1"/>
  <c r="AA327" i="38" s="1"/>
  <c r="Q566" i="38" l="1"/>
  <c r="L566" i="38"/>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
    <author>SEDI-Protocolo</author>
  </authors>
  <commentList>
    <comment ref="G8" authorId="0">
      <text>
        <r>
          <rPr>
            <sz val="11"/>
            <color rgb="FF000000"/>
            <rFont val="Calibri"/>
            <family val="2"/>
          </rPr>
          <t xml:space="preserve">UNHA-79:
</t>
        </r>
      </text>
    </comment>
    <comment ref="C40" authorId="1">
      <text>
        <r>
          <rPr>
            <b/>
            <sz val="9"/>
            <color indexed="81"/>
            <rFont val="Tahoma"/>
            <family val="2"/>
          </rPr>
          <t xml:space="preserve">GESTIÓN ADMINISTRATIVA </t>
        </r>
      </text>
    </comment>
  </commentList>
</comments>
</file>

<file path=xl/comments3.xml><?xml version="1.0" encoding="utf-8"?>
<comments xmlns="http://schemas.openxmlformats.org/spreadsheetml/2006/main">
  <authors>
    <author>SEDI-Protocolo</author>
  </authors>
  <commentList>
    <comment ref="F15" authorId="0">
      <text>
        <r>
          <rPr>
            <b/>
            <sz val="9"/>
            <color indexed="81"/>
            <rFont val="Tahoma"/>
            <family val="2"/>
          </rPr>
          <t xml:space="preserve">NO TIENEN PROGRAMACION </t>
        </r>
      </text>
    </comment>
  </commentList>
</comments>
</file>

<file path=xl/comments4.xml><?xml version="1.0" encoding="utf-8"?>
<comments xmlns="http://schemas.openxmlformats.org/spreadsheetml/2006/main">
  <authors>
    <author>SEDI-Protocolo</author>
  </authors>
  <commentList>
    <comment ref="C15" authorId="0">
      <text>
        <r>
          <rPr>
            <b/>
            <sz val="9"/>
            <color indexed="81"/>
            <rFont val="Tahoma"/>
            <family val="2"/>
          </rPr>
          <t>SEDI: GESTIÓN TICS</t>
        </r>
        <r>
          <rPr>
            <sz val="9"/>
            <color indexed="81"/>
            <rFont val="Tahoma"/>
            <family val="2"/>
          </rPr>
          <t xml:space="preserve">
</t>
        </r>
      </text>
    </comment>
  </commentList>
</comments>
</file>

<file path=xl/comments5.xml><?xml version="1.0" encoding="utf-8"?>
<comments xmlns="http://schemas.openxmlformats.org/spreadsheetml/2006/main">
  <authors>
    <author>SEDI-Protocolo</author>
  </authors>
  <commentList>
    <comment ref="C19" authorId="0">
      <text>
        <r>
          <rPr>
            <b/>
            <sz val="9"/>
            <color indexed="81"/>
            <rFont val="Tahoma"/>
            <family val="2"/>
          </rPr>
          <t>SEDI-RESULTADO E INDICADOR ( NO SE INCLUYO EN EL INFORME 2017)</t>
        </r>
      </text>
    </comment>
  </commentList>
</comments>
</file>

<file path=xl/sharedStrings.xml><?xml version="1.0" encoding="utf-8"?>
<sst xmlns="http://schemas.openxmlformats.org/spreadsheetml/2006/main" count="19330" uniqueCount="2712">
  <si>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</si>
  <si>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</si>
  <si>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</si>
  <si>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</si>
  <si>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</si>
  <si>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</si>
  <si>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</si>
  <si>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</si>
  <si>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</si>
  <si>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</si>
  <si>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</si>
  <si>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</si>
  <si>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</si>
  <si>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</si>
  <si>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</si>
  <si>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</si>
  <si>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</si>
  <si>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</si>
  <si>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</si>
  <si>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</si>
  <si>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</si>
  <si>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</si>
  <si>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</si>
  <si>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</si>
  <si>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</si>
  <si>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</si>
  <si>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</si>
  <si>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</si>
  <si>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</si>
  <si>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</si>
  <si>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</si>
  <si>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</si>
  <si>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</si>
  <si>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</si>
  <si>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</si>
  <si>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</si>
  <si>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</si>
  <si>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</si>
  <si>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</si>
  <si>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</si>
  <si>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</si>
  <si>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</si>
  <si>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</si>
  <si>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</si>
  <si>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</si>
  <si>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</si>
  <si>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</si>
  <si>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</si>
  <si>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</si>
  <si>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</si>
  <si>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</si>
  <si>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</si>
  <si>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</si>
  <si>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</si>
  <si>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</si>
  <si>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</si>
  <si>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</si>
  <si>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</si>
  <si>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</si>
  <si>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</si>
  <si>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</si>
  <si>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</si>
  <si>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</si>
  <si>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</si>
  <si>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</si>
  <si>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</si>
  <si>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</si>
  <si>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</si>
  <si>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</si>
  <si>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</si>
  <si>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</si>
  <si>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</si>
  <si>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</si>
  <si>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</si>
  <si>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</si>
  <si>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</si>
  <si>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</si>
  <si>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</si>
  <si>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</si>
  <si>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</si>
  <si>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</si>
  <si>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</si>
  <si>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</si>
  <si>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</si>
  <si>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</si>
  <si>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</si>
  <si>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</si>
  <si>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</si>
  <si>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</si>
  <si>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</si>
  <si>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</si>
  <si>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</si>
  <si>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</si>
  <si>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</si>
  <si>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</si>
  <si>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</si>
  <si>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</si>
  <si>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</si>
  <si>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</si>
  <si>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</si>
  <si>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</si>
  <si>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</si>
  <si>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</si>
  <si>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</si>
  <si>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</si>
  <si>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</si>
  <si>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</si>
  <si>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</si>
  <si>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</si>
  <si>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</si>
  <si>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</si>
  <si>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</si>
  <si>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</si>
  <si>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</si>
  <si>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</si>
  <si>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</si>
  <si>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</si>
  <si>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</si>
  <si>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</si>
  <si>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</si>
  <si>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</si>
  <si>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</si>
  <si>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</si>
  <si>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</si>
  <si>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</si>
  <si>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</si>
  <si>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</si>
  <si>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</si>
  <si>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</si>
  <si>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</si>
  <si>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</si>
  <si>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</si>
  <si>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</si>
  <si>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</si>
  <si>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</si>
  <si>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</si>
  <si>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</si>
  <si>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</si>
  <si>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</si>
  <si>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</si>
  <si>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</si>
  <si>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</si>
  <si>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</si>
  <si>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</si>
  <si>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</si>
  <si>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</si>
  <si>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</si>
  <si>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</si>
  <si>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</si>
  <si>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</si>
  <si>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</si>
  <si>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</si>
  <si>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</si>
  <si>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</si>
  <si>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</si>
  <si>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</si>
  <si>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</si>
  <si>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</si>
  <si>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</si>
  <si>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</si>
  <si>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</si>
  <si>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</si>
  <si>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</si>
  <si>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</si>
  <si>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</si>
  <si>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</si>
  <si>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</si>
  <si>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</si>
  <si>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</si>
  <si>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</si>
  <si>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</si>
  <si>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</si>
  <si>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</si>
  <si>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</si>
  <si>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</si>
  <si>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</si>
  <si>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</si>
  <si>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</si>
  <si>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</si>
  <si>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</si>
  <si>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</si>
  <si>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</si>
  <si>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</si>
  <si>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</si>
  <si>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</si>
  <si>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</si>
  <si>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</si>
  <si>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</si>
  <si>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</si>
  <si>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</si>
  <si>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</si>
  <si>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</si>
  <si>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</si>
  <si>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</si>
  <si>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</si>
  <si>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</si>
  <si>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</si>
  <si>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</si>
  <si>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</si>
  <si>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</si>
  <si>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</si>
  <si>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</si>
  <si>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</si>
  <si>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</si>
  <si>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</si>
  <si>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</si>
  <si>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</si>
  <si>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</si>
  <si>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</si>
  <si>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</si>
  <si>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</si>
  <si>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</si>
  <si>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</si>
  <si>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</si>
  <si>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</si>
  <si>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</si>
  <si>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</si>
  <si>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</si>
  <si>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</si>
  <si>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</si>
  <si>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</si>
  <si>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</si>
  <si>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</si>
  <si>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</si>
  <si>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</si>
  <si>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</si>
  <si>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</si>
  <si>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</si>
  <si>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</si>
  <si>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</si>
  <si>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</si>
  <si>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</si>
  <si>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</si>
  <si>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</si>
  <si>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</si>
  <si>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</si>
  <si>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</si>
  <si>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</si>
  <si>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</si>
  <si>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</si>
  <si>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</si>
  <si>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</si>
  <si>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</si>
  <si>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</si>
  <si>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</si>
  <si>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</si>
  <si>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</si>
  <si>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</si>
  <si>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</si>
  <si>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</si>
  <si>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</si>
  <si>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</si>
  <si>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</si>
  <si>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</si>
  <si>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</si>
  <si>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</si>
  <si>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</si>
  <si>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</si>
  <si>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</si>
  <si>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</si>
  <si>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</si>
  <si>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</si>
  <si>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</si>
  <si>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</si>
  <si>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</si>
  <si>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</si>
  <si>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</si>
  <si>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</si>
  <si>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</si>
  <si>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</si>
  <si>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</si>
  <si>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</si>
  <si>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</si>
  <si>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</si>
  <si>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</si>
  <si>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</si>
  <si>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</si>
  <si>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</si>
  <si>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</si>
  <si>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</si>
  <si>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</si>
  <si>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</si>
  <si>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</si>
  <si>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</si>
  <si>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</si>
  <si>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</si>
  <si>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</si>
  <si>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</si>
  <si>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</si>
  <si>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</si>
  <si>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</si>
  <si>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</si>
  <si>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</si>
  <si>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</si>
  <si>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</si>
  <si>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</si>
  <si>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</si>
  <si>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</si>
  <si>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</si>
  <si>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</si>
  <si>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</si>
  <si>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</si>
  <si>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</si>
  <si>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</si>
  <si>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</si>
  <si>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</si>
  <si>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</si>
  <si>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</si>
  <si>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</si>
  <si>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</si>
  <si>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</si>
  <si>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</si>
  <si>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</si>
  <si>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</si>
  <si>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</si>
  <si>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</si>
  <si>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</si>
  <si>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</si>
  <si>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</si>
  <si>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</si>
  <si>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</si>
  <si>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</si>
  <si>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</si>
  <si>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</si>
  <si>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</si>
  <si>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</si>
  <si>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</si>
  <si>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</si>
  <si>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</si>
  <si>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</si>
  <si>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</si>
  <si>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</si>
  <si>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</si>
  <si>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</si>
  <si>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</si>
  <si>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</si>
  <si>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</si>
  <si>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</si>
  <si>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</si>
  <si>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</si>
  <si>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</si>
  <si>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</si>
  <si>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</si>
  <si>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</si>
  <si>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</si>
  <si>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</si>
  <si>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</si>
  <si>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</si>
  <si>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</si>
  <si>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</si>
  <si>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</si>
  <si>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</si>
  <si>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</si>
  <si>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</si>
  <si>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</si>
  <si>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</si>
  <si>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</si>
  <si>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</si>
  <si>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</si>
  <si>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</si>
  <si>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</si>
  <si>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</si>
  <si>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</si>
  <si>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</si>
  <si>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</si>
  <si>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</si>
  <si>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</si>
  <si>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</si>
  <si>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</si>
  <si>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</si>
  <si>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</si>
  <si>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</si>
  <si>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</si>
  <si>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</si>
  <si>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</si>
  <si>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</si>
  <si>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</si>
  <si>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</si>
  <si>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</si>
  <si>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</si>
  <si>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</si>
  <si>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</si>
  <si>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</si>
  <si>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</si>
  <si>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</si>
  <si>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</si>
  <si>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</si>
  <si>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</si>
  <si>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</si>
  <si>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</si>
  <si>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</si>
  <si>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</si>
  <si>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</si>
  <si>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</si>
  <si>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</si>
  <si>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</si>
  <si>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</si>
  <si>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</si>
  <si>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</si>
  <si>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</si>
  <si>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</si>
  <si>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</si>
  <si>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</si>
  <si>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</si>
  <si>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</si>
  <si>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</si>
  <si>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</si>
  <si>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</si>
  <si>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</si>
  <si>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</si>
  <si>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</si>
  <si>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</si>
  <si>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</si>
  <si>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</si>
  <si>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</si>
  <si>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</si>
  <si>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</si>
  <si>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</si>
  <si>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</si>
  <si>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</si>
  <si>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</si>
  <si>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</si>
  <si>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</si>
  <si>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</si>
  <si>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</si>
  <si>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</si>
  <si>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</si>
  <si>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</si>
  <si>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</si>
  <si>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</si>
  <si>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</si>
  <si>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</si>
  <si>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</si>
  <si>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</si>
  <si>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</si>
  <si>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</si>
  <si>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</si>
  <si>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</si>
  <si>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</si>
  <si>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</si>
  <si>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</si>
  <si>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</si>
  <si>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</si>
  <si>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</si>
  <si>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</si>
  <si>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</si>
  <si>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</si>
  <si>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</si>
  <si>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</si>
  <si>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</si>
  <si>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</si>
  <si>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</si>
  <si>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</si>
  <si>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</si>
  <si>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</si>
  <si>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</si>
  <si>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</si>
  <si>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</si>
  <si>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</si>
  <si>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</si>
  <si>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</si>
  <si>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</si>
  <si>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</si>
  <si>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</si>
  <si>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</si>
  <si>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</si>
  <si>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</si>
  <si>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</si>
  <si>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</si>
  <si>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</si>
  <si>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</si>
  <si>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</si>
  <si>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</si>
  <si>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</si>
  <si>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</si>
  <si>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</si>
  <si>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</si>
  <si>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</si>
  <si>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</si>
  <si>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</si>
  <si>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</si>
  <si>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</si>
  <si>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</si>
  <si>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</si>
  <si>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</si>
  <si>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</si>
  <si>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</si>
  <si>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</si>
  <si>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</si>
  <si>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</si>
  <si>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</si>
  <si>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</si>
  <si>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</si>
  <si>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</si>
  <si>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</si>
  <si>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</si>
  <si>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</si>
  <si>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</si>
  <si>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</si>
  <si>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</si>
  <si>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</si>
  <si>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</si>
  <si>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</si>
  <si>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</si>
  <si>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</si>
  <si>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</si>
  <si>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</si>
  <si>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</si>
  <si>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</si>
  <si>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</si>
  <si>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</si>
  <si>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</si>
  <si>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</si>
  <si>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</si>
  <si>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</si>
  <si>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</si>
  <si>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</si>
  <si>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</si>
  <si>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</si>
  <si>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</si>
  <si>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</si>
  <si>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</si>
  <si>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</si>
  <si>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</si>
  <si>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</si>
  <si>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</si>
  <si>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</si>
  <si>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</si>
  <si>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</si>
  <si>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</si>
  <si>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</si>
  <si>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</si>
  <si>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</si>
  <si>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</si>
  <si>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</si>
  <si>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</si>
  <si>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</si>
  <si>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</si>
  <si>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</si>
  <si>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</si>
  <si>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</si>
  <si>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</si>
  <si>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</si>
  <si>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</si>
  <si>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</si>
  <si>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</si>
  <si>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</si>
  <si>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</si>
  <si>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</si>
  <si>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</si>
  <si>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</si>
  <si>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</si>
  <si>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</si>
  <si>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</si>
  <si>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</si>
  <si>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</si>
  <si>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</si>
  <si>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</si>
  <si>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</si>
  <si>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</si>
  <si>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</si>
  <si>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</si>
  <si>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</si>
  <si>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</si>
  <si>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</si>
  <si>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</si>
  <si>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</si>
  <si>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</si>
  <si>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</si>
  <si>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</si>
  <si>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</si>
  <si>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</si>
  <si>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</si>
  <si>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</si>
  <si>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</si>
  <si>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</si>
  <si>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</si>
  <si>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</si>
  <si>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</si>
  <si>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</si>
  <si>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</si>
  <si>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</si>
  <si>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</si>
  <si>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</si>
  <si>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</si>
  <si>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</si>
  <si>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</si>
  <si>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</si>
  <si>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</si>
  <si>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</si>
  <si>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</si>
  <si>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</si>
  <si>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</si>
  <si>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</si>
  <si>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</si>
  <si>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</si>
  <si>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</si>
  <si>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</si>
  <si>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</si>
  <si>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</si>
  <si>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</si>
  <si>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</si>
  <si>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</si>
  <si>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</si>
  <si>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</si>
  <si>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</si>
  <si>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</si>
  <si>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</si>
  <si>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</si>
  <si>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</si>
  <si>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</si>
  <si>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</si>
  <si>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</si>
  <si>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</si>
  <si>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</si>
  <si>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</si>
  <si>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</si>
  <si>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</si>
  <si>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</si>
  <si>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</si>
  <si>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</si>
  <si>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</si>
  <si>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</si>
  <si>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</si>
  <si>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</si>
  <si>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</si>
  <si>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</si>
  <si>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</si>
  <si>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</si>
  <si>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</si>
  <si>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</si>
  <si>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</si>
  <si>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</si>
  <si>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</si>
  <si>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</si>
  <si>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</si>
  <si>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</si>
  <si>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</si>
  <si>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</si>
  <si>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</si>
  <si>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</si>
  <si>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</si>
  <si>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</si>
  <si>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</si>
  <si>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</si>
  <si>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</si>
  <si>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</si>
  <si>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</si>
  <si>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</si>
  <si>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</si>
  <si>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</si>
  <si>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</si>
  <si>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</si>
  <si>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</si>
  <si>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</si>
  <si>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</si>
  <si>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</si>
  <si>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</si>
  <si>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</si>
  <si>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</si>
  <si>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</si>
  <si>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</si>
  <si>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</si>
  <si>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</si>
  <si>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</si>
  <si>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</si>
  <si>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</si>
  <si>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</si>
  <si>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</si>
  <si>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</si>
  <si>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</si>
  <si>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</si>
  <si>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</si>
  <si>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</si>
  <si>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</si>
  <si>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</si>
  <si>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</si>
  <si>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</si>
  <si>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</si>
  <si>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</si>
  <si>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</si>
  <si>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</si>
  <si>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</si>
  <si>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</si>
  <si>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</si>
  <si>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</si>
  <si>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</si>
  <si>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</si>
  <si>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</si>
  <si>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</si>
  <si>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</si>
  <si>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</si>
  <si>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</si>
  <si>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</si>
  <si>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</si>
  <si>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</si>
  <si>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</si>
  <si>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</si>
  <si>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</si>
  <si>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</si>
  <si>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</si>
  <si>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</si>
  <si>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</si>
  <si>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</si>
  <si>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</si>
  <si>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</si>
  <si>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</si>
  <si>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</si>
  <si>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</si>
  <si>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</si>
  <si>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</si>
  <si>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</si>
  <si>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</si>
  <si>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</si>
  <si>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</si>
  <si>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</si>
  <si>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</si>
  <si>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</si>
  <si>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</si>
  <si>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</si>
  <si>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</si>
  <si>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</si>
  <si>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</si>
  <si>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</si>
  <si>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</si>
  <si>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</si>
  <si>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</si>
  <si>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</si>
  <si>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</si>
  <si>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</si>
  <si>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</si>
  <si>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</si>
  <si>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</si>
  <si>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</si>
  <si>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</si>
  <si>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</si>
  <si>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</si>
  <si>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</si>
  <si>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</si>
  <si>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</si>
  <si>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</si>
  <si>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</si>
  <si>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</si>
  <si>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</si>
  <si>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</si>
  <si>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</si>
  <si>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</si>
  <si>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</si>
  <si>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</si>
  <si>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</si>
  <si>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</si>
  <si>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</si>
  <si>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</si>
  <si>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</si>
  <si>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</si>
  <si>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</si>
  <si>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</si>
  <si>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</si>
  <si>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</si>
  <si>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</si>
  <si>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</si>
  <si>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</si>
  <si>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</si>
  <si>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</si>
  <si>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</si>
  <si>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</si>
  <si>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</si>
  <si>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</si>
  <si>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</si>
  <si>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</si>
  <si>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</si>
  <si>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</si>
  <si>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</si>
  <si>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</si>
  <si>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</si>
  <si>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</si>
  <si>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</si>
  <si>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</si>
  <si>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</si>
  <si>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</si>
  <si>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</si>
  <si>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</si>
  <si>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</si>
  <si>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</si>
  <si>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</si>
  <si>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</si>
  <si>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</si>
  <si>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</si>
  <si>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</si>
  <si>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</si>
  <si>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</si>
  <si>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</si>
  <si>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</si>
  <si>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</si>
  <si>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</si>
  <si>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</si>
  <si>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</si>
  <si>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</si>
  <si>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</si>
  <si>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</si>
  <si>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</si>
  <si>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</si>
  <si>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</si>
  <si>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</si>
  <si>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</si>
  <si>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</si>
  <si>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</si>
  <si>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</si>
  <si>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</si>
  <si>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</si>
  <si>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</si>
  <si>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</si>
  <si>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</si>
  <si>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</si>
  <si>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</si>
  <si>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</si>
  <si>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</si>
  <si>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</si>
  <si>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</si>
  <si>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</si>
  <si>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</si>
  <si>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</si>
  <si>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</si>
  <si>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</si>
  <si>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</si>
  <si>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</si>
  <si>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</si>
  <si>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</si>
  <si>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</si>
  <si>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</si>
  <si>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</si>
  <si>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</si>
  <si>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</si>
  <si>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</si>
  <si>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</si>
  <si>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</si>
  <si>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</si>
  <si>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</si>
  <si>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</si>
  <si>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</si>
  <si>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</si>
  <si>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</si>
  <si>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</si>
  <si>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</si>
  <si>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</si>
  <si>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</si>
  <si>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</si>
  <si>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</si>
  <si>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</si>
  <si>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</si>
  <si>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</si>
  <si>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</si>
  <si>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</si>
  <si>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</si>
  <si>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</si>
  <si>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</si>
  <si>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</si>
  <si>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</si>
  <si>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</si>
  <si>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</si>
  <si>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</si>
  <si>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</si>
  <si>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</si>
  <si>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</si>
  <si>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</si>
  <si>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</si>
  <si>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</si>
  <si>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</si>
  <si>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</si>
  <si>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</si>
  <si>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</si>
  <si>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</si>
  <si>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</si>
  <si>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</si>
  <si>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</si>
  <si>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</si>
  <si>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</si>
  <si>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</si>
  <si>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</si>
  <si>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</si>
  <si>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</si>
  <si>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</si>
  <si>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</si>
  <si>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</si>
  <si>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</si>
  <si>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</si>
  <si>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</si>
  <si>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</si>
  <si>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</si>
  <si>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</si>
  <si>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</si>
  <si>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</si>
  <si>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</si>
  <si>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</si>
  <si>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</si>
  <si>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</si>
  <si>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</si>
  <si>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</si>
  <si>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</si>
  <si>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</si>
  <si>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</si>
  <si>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</si>
  <si>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</si>
  <si>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</si>
  <si>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</si>
  <si>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</si>
  <si>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</si>
  <si>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</si>
  <si>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</si>
  <si>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</si>
  <si>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</si>
  <si>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</si>
  <si>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</si>
  <si>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</si>
  <si>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</si>
  <si>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</si>
  <si>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</si>
  <si>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</si>
  <si>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</si>
  <si>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</si>
  <si>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</si>
  <si>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</si>
  <si>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</si>
  <si>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</si>
  <si>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</si>
  <si>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</si>
  <si>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</si>
  <si>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</si>
  <si>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</si>
  <si>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</si>
  <si>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</si>
  <si>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</si>
  <si>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</si>
  <si>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</si>
  <si>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</si>
  <si>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</si>
  <si>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</si>
  <si>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</si>
  <si>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</si>
  <si>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</si>
  <si>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</si>
  <si>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</si>
  <si>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</si>
  <si>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</si>
  <si>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</si>
  <si>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</si>
  <si>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</si>
  <si>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</si>
  <si>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</si>
  <si>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</si>
  <si>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</si>
  <si>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</si>
  <si>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</si>
  <si>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</si>
  <si>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</si>
  <si>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</si>
  <si>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</si>
  <si>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</si>
  <si>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</si>
  <si>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</si>
  <si>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</si>
  <si>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</si>
  <si>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</si>
  <si>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</si>
  <si>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</si>
  <si>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</si>
  <si>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</si>
  <si>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</si>
  <si>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</si>
  <si>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</si>
  <si>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</si>
  <si>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</si>
  <si>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</si>
  <si>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</si>
  <si>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</si>
  <si>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</si>
  <si>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</si>
  <si>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</si>
  <si>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</si>
  <si>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</si>
  <si>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</si>
  <si>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</si>
  <si>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</si>
  <si>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</si>
  <si>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</si>
  <si>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</si>
  <si>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</si>
  <si>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</si>
  <si>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</si>
  <si>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</si>
  <si>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</si>
  <si>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</si>
  <si>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</si>
  <si>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</si>
  <si>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</si>
  <si>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</si>
  <si>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</si>
  <si>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</si>
  <si>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</si>
  <si>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</si>
  <si>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</si>
  <si>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</si>
  <si>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</si>
  <si>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</si>
  <si>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</si>
  <si>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</si>
  <si>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</si>
  <si>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</si>
  <si>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</si>
  <si>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</si>
  <si>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</si>
  <si>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</si>
  <si>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</si>
  <si>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</si>
  <si>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</si>
  <si>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</si>
  <si>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</si>
  <si>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</si>
  <si>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</si>
  <si>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</si>
  <si>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</si>
  <si>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</si>
  <si>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</si>
  <si>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</si>
  <si>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</si>
  <si>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</si>
  <si>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</si>
  <si>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</si>
  <si>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</si>
  <si>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</si>
  <si>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</si>
  <si>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</si>
  <si>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</si>
  <si>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</si>
  <si>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</si>
  <si>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</si>
  <si>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</si>
  <si>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</si>
  <si>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</si>
  <si>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</si>
  <si>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</si>
  <si>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</si>
  <si>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</si>
  <si>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</si>
  <si>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</si>
  <si>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</si>
  <si>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</si>
  <si>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</si>
  <si>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</si>
  <si>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</si>
  <si>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</si>
  <si>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</si>
  <si>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</si>
  <si>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</si>
  <si>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</si>
  <si>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</si>
  <si>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</si>
  <si>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</si>
  <si>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</si>
  <si>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</si>
  <si>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</si>
  <si>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</si>
  <si>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</si>
  <si>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</si>
  <si>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</si>
  <si>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</si>
  <si>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</si>
  <si>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</si>
  <si>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</si>
  <si>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</si>
  <si>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</si>
  <si>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</si>
  <si>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</si>
  <si>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</si>
  <si>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</si>
  <si>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</si>
  <si>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</si>
  <si>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</si>
  <si>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</si>
  <si>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</si>
  <si>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</si>
  <si>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</si>
  <si>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</si>
  <si>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</si>
  <si>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</si>
  <si>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</si>
  <si>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</si>
  <si>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</si>
  <si>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</si>
  <si>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</si>
  <si>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</si>
  <si>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</si>
  <si>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</si>
  <si>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</si>
  <si>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</si>
  <si>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</si>
  <si>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</si>
  <si>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</si>
  <si>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</si>
  <si>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</si>
  <si>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</si>
  <si>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</si>
  <si>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</si>
  <si>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</si>
  <si>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</si>
  <si>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</si>
  <si>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</si>
  <si>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</si>
  <si>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</si>
  <si>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</si>
  <si>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</si>
  <si>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</si>
  <si>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</si>
  <si>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</si>
  <si>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</si>
  <si>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</si>
  <si>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</si>
  <si>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</si>
  <si>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</si>
  <si>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</si>
  <si>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</si>
  <si>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</si>
  <si>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</si>
  <si>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</si>
  <si>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</si>
  <si>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</si>
  <si>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</si>
  <si>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</si>
  <si>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</si>
  <si>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</si>
  <si>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</si>
  <si>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</si>
  <si>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</si>
  <si>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</si>
  <si>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</si>
  <si>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</si>
  <si>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</si>
  <si>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</si>
  <si>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</si>
  <si>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</si>
  <si>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</si>
  <si>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</si>
  <si>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</si>
  <si>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</si>
  <si>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</si>
  <si>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</si>
  <si>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</si>
  <si>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</si>
  <si>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</si>
  <si>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</si>
  <si>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</si>
  <si>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</si>
  <si>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</si>
  <si>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</si>
  <si>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</si>
  <si>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</si>
  <si>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</si>
  <si>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</si>
  <si>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</si>
  <si>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</si>
  <si>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</si>
  <si>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</si>
  <si>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</si>
  <si>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</si>
  <si>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</si>
  <si>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</si>
  <si>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</si>
  <si>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</si>
  <si>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</si>
  <si>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</si>
  <si>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</si>
  <si>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</si>
  <si>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</si>
  <si>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</si>
  <si>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</si>
  <si>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</si>
  <si>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</si>
  <si>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</si>
  <si>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</si>
  <si>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</si>
  <si>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</si>
  <si>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</si>
  <si>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</si>
  <si>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</si>
  <si>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</si>
  <si>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</si>
  <si>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</si>
  <si>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</si>
  <si>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</si>
  <si>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</si>
  <si>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</si>
  <si>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</si>
  <si>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</si>
  <si>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</si>
  <si>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</si>
  <si>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</si>
  <si>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</si>
  <si>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</si>
  <si>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</si>
  <si>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</si>
  <si>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</si>
  <si>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</si>
  <si>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</si>
  <si>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</si>
  <si>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</si>
  <si>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</si>
  <si>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</si>
  <si>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</si>
  <si>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</si>
  <si>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</si>
  <si>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</si>
  <si>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</si>
  <si>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</si>
  <si>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</si>
  <si>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</si>
  <si>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</si>
  <si>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</si>
  <si>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</si>
  <si>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</si>
  <si>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</si>
  <si>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</si>
  <si>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</si>
  <si>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</si>
  <si>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</si>
  <si>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</si>
  <si>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</si>
  <si>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</si>
  <si>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</si>
  <si>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</si>
  <si>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</si>
  <si>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</si>
  <si>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</si>
  <si>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</si>
  <si>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</si>
  <si>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</si>
  <si>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</si>
  <si>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</si>
  <si>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</si>
  <si>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</si>
  <si>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</si>
  <si>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</si>
  <si>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</si>
  <si>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</si>
  <si>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</si>
  <si>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</si>
  <si>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</si>
  <si>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</si>
  <si>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</si>
  <si>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</si>
  <si>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</si>
  <si>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</si>
  <si>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</si>
  <si>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</si>
  <si>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</si>
  <si>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</si>
  <si>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</si>
  <si>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</si>
  <si>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</si>
  <si>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</si>
  <si>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</si>
  <si>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</si>
  <si>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</si>
  <si>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</si>
  <si>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</si>
  <si>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</si>
  <si>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</si>
  <si>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</si>
  <si>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</si>
  <si>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</si>
  <si>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</si>
  <si>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</si>
  <si>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</si>
  <si>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</si>
  <si>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</si>
  <si>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</si>
  <si>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</si>
  <si>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</si>
  <si>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</si>
  <si>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</si>
  <si>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</si>
  <si>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</si>
  <si>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</si>
  <si>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</si>
  <si>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</si>
  <si>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</si>
  <si>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</si>
  <si>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</si>
  <si>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</si>
  <si>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</si>
  <si>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</si>
  <si>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</si>
  <si>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</si>
  <si>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</si>
  <si>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</si>
  <si>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</si>
  <si>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</si>
  <si>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</si>
  <si>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</si>
  <si>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</si>
  <si>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</si>
  <si>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</si>
  <si>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</si>
  <si>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</si>
  <si>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</si>
  <si>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</si>
  <si>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</si>
  <si>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</si>
  <si>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</si>
  <si>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</si>
  <si>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</si>
  <si>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</si>
  <si>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</si>
  <si>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</si>
  <si>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</si>
  <si>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</si>
  <si>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</si>
  <si>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</si>
  <si>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</si>
  <si>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</si>
  <si>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</si>
  <si>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</si>
  <si>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</si>
  <si>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</si>
  <si>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</si>
  <si>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</si>
  <si>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</si>
  <si>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</si>
  <si>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</si>
  <si>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</si>
  <si>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</si>
  <si>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</si>
  <si>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</si>
  <si>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</si>
  <si>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</si>
  <si>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</si>
  <si>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</si>
  <si>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</si>
  <si>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</si>
  <si>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</si>
  <si>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</si>
  <si>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</si>
  <si>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</si>
  <si>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</si>
  <si>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</si>
  <si>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</si>
  <si>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</si>
  <si>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</si>
  <si>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</si>
  <si>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</si>
  <si>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</si>
  <si>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</si>
  <si>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</si>
  <si>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</si>
  <si>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</si>
  <si>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</si>
  <si>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</si>
  <si>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</si>
  <si>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</si>
  <si>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</si>
  <si>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</si>
  <si>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</si>
  <si>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</si>
  <si>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</si>
  <si>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</si>
  <si>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</si>
  <si>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</si>
  <si>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</si>
  <si>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</si>
  <si>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</si>
  <si>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</si>
  <si>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</si>
  <si>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</si>
  <si>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</si>
  <si>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</si>
  <si>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</si>
  <si>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</si>
  <si>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</si>
  <si>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</si>
  <si>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</si>
  <si>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</si>
  <si>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</si>
  <si>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</si>
  <si>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</si>
  <si>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TOTAL ESTUDIANTES Y GRADUADOS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</si>
  <si>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</si>
  <si>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</si>
  <si>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</si>
  <si>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</si>
  <si>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</si>
  <si>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</si>
  <si>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</si>
  <si>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</si>
  <si>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</si>
  <si>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</si>
  <si>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</si>
  <si>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</si>
  <si>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</si>
  <si>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</si>
  <si>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</si>
  <si>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</si>
  <si>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</si>
  <si>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</si>
  <si>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</si>
  <si>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</si>
  <si>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</si>
  <si>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</si>
  <si>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</si>
  <si>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</si>
  <si>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</si>
  <si>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</si>
  <si>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</si>
  <si>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</si>
  <si>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</si>
  <si>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</si>
  <si>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</si>
  <si>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</si>
  <si>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</si>
  <si>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</si>
  <si>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</si>
  <si>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</si>
  <si>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</si>
  <si>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</si>
  <si>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</si>
  <si>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</si>
  <si>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</si>
  <si>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</si>
  <si>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</si>
  <si>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</si>
  <si>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</si>
  <si>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</si>
  <si>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</si>
  <si>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</si>
  <si>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</si>
  <si>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</si>
  <si>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</si>
  <si>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</si>
  <si>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</si>
  <si>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</si>
  <si>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</si>
  <si>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</si>
  <si>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</si>
  <si>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</si>
  <si>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</si>
  <si>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</si>
  <si>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</si>
  <si>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</si>
  <si>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</si>
  <si>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</si>
  <si>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</si>
  <si>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</si>
  <si>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</si>
  <si>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</si>
  <si>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</si>
  <si>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</si>
  <si>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</si>
  <si>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</si>
  <si>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</si>
  <si>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</si>
  <si>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</si>
  <si>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</si>
  <si>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</si>
  <si>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</si>
  <si>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</si>
  <si>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</si>
  <si>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</si>
  <si>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</si>
  <si>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</si>
  <si>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</si>
  <si>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</si>
  <si>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</si>
  <si>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</si>
  <si>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</si>
  <si>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</si>
  <si>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</si>
  <si>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</si>
  <si>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</si>
  <si>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</si>
  <si>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</si>
  <si>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</si>
  <si>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</si>
  <si>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</si>
  <si>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</si>
  <si>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</si>
  <si>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</si>
  <si>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</si>
  <si>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</si>
  <si>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</si>
  <si>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</si>
  <si>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</si>
  <si>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</si>
  <si>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</si>
  <si>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</si>
  <si>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</si>
  <si>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</si>
  <si>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</si>
  <si>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</si>
  <si>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Pedagógica</t>
  </si>
  <si>
    <t xml:space="preserve">Comunicación </t>
  </si>
  <si>
    <t>Tecnológica</t>
  </si>
  <si>
    <t>Organizacional</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</si>
  <si>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</si>
  <si>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</si>
  <si>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</si>
  <si>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</si>
  <si>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</si>
  <si>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</si>
  <si>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</si>
  <si>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</si>
  <si>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</si>
  <si>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</si>
  <si>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</si>
  <si>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Número de carreras con rediseño innovador</t>
  </si>
  <si>
    <t xml:space="preserve">Incorporar a los docentes en las comisiones curriculares </t>
  </si>
  <si>
    <t>Comunidad universitaria de UNAH-VS</t>
  </si>
  <si>
    <t>Jefes de departamentos, comisiones, Coordinación regional de recusos humanos, coordinaciones regionales de docencia, investigación y vinculación.</t>
  </si>
  <si>
    <t>Empoderar a las subcomisiones en el proceso de desarrollo curricular.</t>
  </si>
  <si>
    <t>Lista de asistencia, informes, presentaciones de la metodología.</t>
  </si>
  <si>
    <t>Subcomisiones de desarrollo curricular, coordinación de docencia, jefes de departamentos.</t>
  </si>
  <si>
    <t>Capacitar a las comisiones curriculares en temas de resideño.</t>
  </si>
  <si>
    <t>DC 1.1.1</t>
  </si>
  <si>
    <t>DC 1.1.2</t>
  </si>
  <si>
    <t>Número de espacios acondicionados</t>
  </si>
  <si>
    <t>Número de docentes, Número de estudiantes</t>
  </si>
  <si>
    <t>Número de espacios cubiertos</t>
  </si>
  <si>
    <t>13.1.1</t>
  </si>
  <si>
    <t>Fortalecimiento de la imagen institucional de UNAH-VS y necesidad de difundir las actividades relevantes de las funciones principales de la UNAH.</t>
  </si>
  <si>
    <t>Publicaciones en redes, monitoreo de prensa y redes sociales.</t>
  </si>
  <si>
    <t>Comunidad universitaria y comunidad general</t>
  </si>
  <si>
    <t>Dirección del Centro, Relaciones Públicas y jefes de departamentos.</t>
  </si>
  <si>
    <t xml:space="preserve">listas de asistencia, fotos, ayudas memoria, plan de trabajo </t>
  </si>
  <si>
    <t xml:space="preserve">Sub comisiones de desarrollo curricular </t>
  </si>
  <si>
    <t xml:space="preserve">Direccion, Sub Direccion Academica, Docencia  comisiones de desarrollo curricular </t>
  </si>
  <si>
    <t xml:space="preserve"> 2. Ejecutar un Programa permanente de capacitación y desarrollo del   cuerpo docente</t>
  </si>
  <si>
    <t xml:space="preserve">80% del personal integrado a las capcitaciones </t>
  </si>
  <si>
    <t xml:space="preserve">1. Diseño del Programa.            2. establecer las estrategias para el desarrollo del programa a traves de las instancias correspondientes </t>
  </si>
  <si>
    <t xml:space="preserve">Docentes de los departamentos incorporado al programa de capacitacion  </t>
  </si>
  <si>
    <t xml:space="preserve">contribuir a elevar los niveles de la calidad educativa de la UNAH </t>
  </si>
  <si>
    <t xml:space="preserve">listados, diplomas, </t>
  </si>
  <si>
    <t xml:space="preserve">Docentes de UNAH VS  </t>
  </si>
  <si>
    <t xml:space="preserve">Direccion, Sub Direccion Academica, Docencia , jefes de departamemtos </t>
  </si>
  <si>
    <t>DC1.1.3</t>
  </si>
  <si>
    <t xml:space="preserve">Adaptacion a las nuevas exigencias nacionales , regionales e internacionales en materia de educacion superior </t>
  </si>
  <si>
    <t>documento de informe del rediseño curricular</t>
  </si>
  <si>
    <t xml:space="preserve">Docentes y estudiantes de las carreras participantes </t>
  </si>
  <si>
    <t>SubDirección Académica, Docencia, Coordinador de Carrera, Comisión de Desarrollo Curricular</t>
  </si>
  <si>
    <t>Las sub comisiones de desarrollo curricular involucradas totalmente en el proceso con Apoyo de la Dirección de Docencia y Finanzas.</t>
  </si>
  <si>
    <t>DC 1.1.5</t>
  </si>
  <si>
    <t>1.Docentes aplicando bimodalidad</t>
  </si>
  <si>
    <t xml:space="preserve">100 docentes capacitados en la bimodalidad </t>
  </si>
  <si>
    <t>1.Realizacion de un Programa de capacitación docente para la bimodalidad.</t>
  </si>
  <si>
    <t xml:space="preserve">Disponibilidad de los docentes a capacitarse </t>
  </si>
  <si>
    <t xml:space="preserve">mejoramiento de la calidad eduactiva en la bimodalidad </t>
  </si>
  <si>
    <t>listas de asistencia, fotos, diplomas, ayudas memoria.</t>
  </si>
  <si>
    <t xml:space="preserve">Docentes </t>
  </si>
  <si>
    <t xml:space="preserve">Direccion, Sub Direccion Academica, DIE, Coordinacion de Docencia,  Jefes de departamento, docentes  </t>
  </si>
  <si>
    <t>2.Diseños curriculares respondiendo a la bimodalidad.</t>
  </si>
  <si>
    <t xml:space="preserve">Direccion, Sub Direccion Academica, Red Norte  Jefes de departamento, docentes  </t>
  </si>
  <si>
    <t>3.Asignaturas diseñadas en línea,  programas y recursos adecuados a las necesidades de estudiantes (Sistematización de materiales didácticos .</t>
  </si>
  <si>
    <t xml:space="preserve">Elaborar programas de asignatura incorporando el Modelo Educativo y diseñarlas  en línea. </t>
  </si>
  <si>
    <t xml:space="preserve">Disponibilidad de los docentes a diseñar </t>
  </si>
  <si>
    <t xml:space="preserve">Implementacion de los proceso de bimodalidad acorde a lineamientos del modelo educativo </t>
  </si>
  <si>
    <t xml:space="preserve">Asignaturas diseñadas, </t>
  </si>
  <si>
    <t>Estudiantes.</t>
  </si>
  <si>
    <t>Dirección, Coordinanción Docencia, Coordinación Innovación Educativa, Jefes de Departamento, Docentes.</t>
  </si>
  <si>
    <t>DC1.1.6</t>
  </si>
  <si>
    <t>DC 1.1.7</t>
  </si>
  <si>
    <t>DC 1.1.8</t>
  </si>
  <si>
    <t xml:space="preserve">50% de los docentes capacitados  en sistematizacion y procesos academicos </t>
  </si>
  <si>
    <t xml:space="preserve">Disponibilidad de los recursos financieros y postulantes </t>
  </si>
  <si>
    <t xml:space="preserve">Fortalecer las competencias academicas  del personal docente </t>
  </si>
  <si>
    <t xml:space="preserve">listados de asistencia, diploma, certificados </t>
  </si>
  <si>
    <t xml:space="preserve">docentes universitarios </t>
  </si>
  <si>
    <t xml:space="preserve">Sub Dirección Academica, Docencia, jefes de departamentos </t>
  </si>
  <si>
    <t xml:space="preserve">Disponiblidad de recursos financieros y humanos </t>
  </si>
  <si>
    <t xml:space="preserve">Necesidad de fortalecer la estructura y funcionalidad  de la Sub Direccion Academica </t>
  </si>
  <si>
    <t>documento de propuesta, acuerdos de contratos y nombramientos,</t>
  </si>
  <si>
    <t xml:space="preserve">Comunidad universitaria UNAH VS </t>
  </si>
  <si>
    <t xml:space="preserve">Subdirección Académica. Subdirección de Finanzas UNAH-VS , Coordinacion de Recursos Humanos </t>
  </si>
  <si>
    <t xml:space="preserve">1. Programa integral  de capacitacion y desarrollo  docente en ejecución </t>
  </si>
  <si>
    <t>4.1.1</t>
  </si>
  <si>
    <t>4.1.2</t>
  </si>
  <si>
    <t xml:space="preserve">Grupos de investigacion conformados en todas las unidades academicas </t>
  </si>
  <si>
    <t xml:space="preserve">Disponibilidad de recursos humanos y financieros </t>
  </si>
  <si>
    <t>Fortalecimiento de la Estructura de Investigación UNAH-VS</t>
  </si>
  <si>
    <t xml:space="preserve">Grupos de investigacion organizados y registrados </t>
  </si>
  <si>
    <t>Unidades académicas/Investigadores</t>
  </si>
  <si>
    <t>Departamentos Academicos, Coordinación Regional de Investigación UNAH-VS</t>
  </si>
  <si>
    <t xml:space="preserve">Unidades de gestion de investigacion conformadas en todas las unidades academicas. </t>
  </si>
  <si>
    <t xml:space="preserve">Informes de reuniones de trabajo </t>
  </si>
  <si>
    <t xml:space="preserve">Fortamecimiento de los procesos de difusion cientifica </t>
  </si>
  <si>
    <t xml:space="preserve">articulos cientificos publicados </t>
  </si>
  <si>
    <t xml:space="preserve">comunidad universitaria y en general </t>
  </si>
  <si>
    <t xml:space="preserve">Disponibilidad de recursos humanos, materiales y financieros y producción cientifica </t>
  </si>
  <si>
    <t xml:space="preserve">Fortamecimiento de los procesos academicos y cientificos </t>
  </si>
  <si>
    <t xml:space="preserve">listas de asistencia y participación, memorias  </t>
  </si>
  <si>
    <t xml:space="preserve">Coordinación Regional de Investigacuón UNAH-VS, Comites organizadores de congresos  </t>
  </si>
  <si>
    <t xml:space="preserve">Fortalecimiento de las competencias docentes en investigación </t>
  </si>
  <si>
    <t xml:space="preserve">Registro de participantes, diplomas </t>
  </si>
  <si>
    <t>Docentes e investigadores de UNAH-VS</t>
  </si>
  <si>
    <t>Coordinación Regional de Investigación UNAH-VS/DICU</t>
  </si>
  <si>
    <t>cubrir plazas</t>
  </si>
  <si>
    <t xml:space="preserve">llamado a concurso, acuerdo de contratación </t>
  </si>
  <si>
    <t xml:space="preserve">UNAH VS </t>
  </si>
  <si>
    <t>3.1.1</t>
  </si>
  <si>
    <t>11.2.3</t>
  </si>
  <si>
    <t>Indices de riesgo academico por carrera.</t>
  </si>
  <si>
    <t xml:space="preserve">Contar con los Diagnosticos actualizados periodicamente </t>
  </si>
  <si>
    <t>2. Diagnostico   de deserción académica</t>
  </si>
  <si>
    <t xml:space="preserve">Disponibilidad de la informacion </t>
  </si>
  <si>
    <t>listados de estudiantes, forma 003, jornalización y silabo de asignatura, listado final de notas con observaciones (resumen)</t>
  </si>
  <si>
    <t xml:space="preserve">estudiantes </t>
  </si>
  <si>
    <t>3.  Diagnostico de causales de  cambio de carrera</t>
  </si>
  <si>
    <t xml:space="preserve">contar con los insumos para informes </t>
  </si>
  <si>
    <t xml:space="preserve"> 4.  Nivel de pertinecia académica</t>
  </si>
  <si>
    <t xml:space="preserve">incremento en el indice de pertinencia academica </t>
  </si>
  <si>
    <t xml:space="preserve">1. Aplicar bateria de  test vocacional 2. Impartir Curso de inducción y curso de introducción a la vida universitaria en coordinación con las unidades academicas ( previa socialización) </t>
  </si>
  <si>
    <t xml:space="preserve">contar con las herramientas necesarias que ayuden a identificar el campo vocacional del estudiante matriculado </t>
  </si>
  <si>
    <t xml:space="preserve">al incremenatr el numero de cursos de habitos de estudio se mejorara el rendimiento academico de la población estudiantil </t>
  </si>
  <si>
    <t xml:space="preserve">Disponibilidad de recursos </t>
  </si>
  <si>
    <t xml:space="preserve">7. Jornadas de Curso de Introducción a la vida universitaria realizados </t>
  </si>
  <si>
    <t xml:space="preserve">demanda de estudiantes nuevos de UNAH VS </t>
  </si>
  <si>
    <t xml:space="preserve">estudiantes matriculados en UNAH VS </t>
  </si>
  <si>
    <t>8. Feria vocacional realizada</t>
  </si>
  <si>
    <t xml:space="preserve">Disponiblidad de recursos, demanda de estudiantes que quieran ingresar a la universidad </t>
  </si>
  <si>
    <t xml:space="preserve">egresados de educación media de la zona metropolitana y adyacentes </t>
  </si>
  <si>
    <t xml:space="preserve">Participación de los orientadores de educación media, disponiblidad de recursos </t>
  </si>
  <si>
    <t xml:space="preserve">SUDECAD, Sub Dirección de administración y finanzas </t>
  </si>
  <si>
    <t xml:space="preserve">1. Número de atenciones médicas  brindadas   2. Número de atenciones odontológicas brindadas   3. Número de campañas de promoción de la salud                                                                                                                                                    </t>
  </si>
  <si>
    <t xml:space="preserve">Falta de medicamentos,  insumos y equipo </t>
  </si>
  <si>
    <t>Estudiante universitario con buena condición de salud física y mental obtienen mejor rendimiento académico y calidad de vida</t>
  </si>
  <si>
    <t xml:space="preserve">1. Informes AT1 médicas y odontológicas                                                                                                             2. Informe de actividades de promoción                                                                                                               </t>
  </si>
  <si>
    <t xml:space="preserve">Población Estudiantil </t>
  </si>
  <si>
    <t xml:space="preserve">Programa de salud y  Subdirección SUDECAD. </t>
  </si>
  <si>
    <t>Actividades a ejecutar dependiendo del presupuesto aprobado y desembolsado para VOAE, UNAH-VS.</t>
  </si>
  <si>
    <t>Dichas actividades dependen de la creación de las plazas de ambos programas y la contratación de los coordinadores de las mismas.</t>
  </si>
  <si>
    <t xml:space="preserve">Listados de inscripciones de equipos, calendarización de competiciones deportivas. Firma de contratos, acuerdos, alianzas, tratados y convenios, con socios estratégicos, listado de asistencia, becas aprobadas, inventario de implementos deportivos e insumos médicos. </t>
  </si>
  <si>
    <t>Comunidad universitaria</t>
  </si>
  <si>
    <t>Programa de deportes, programa de salud, programa de atención socioeconómica  estímulos educativo, programa de comunicación e información y Subdirección SUDECAD.</t>
  </si>
  <si>
    <t>5.1.1</t>
  </si>
  <si>
    <t>5.1.2</t>
  </si>
  <si>
    <t>5.1.3</t>
  </si>
  <si>
    <t>5.1.4</t>
  </si>
  <si>
    <t>5.1.5</t>
  </si>
  <si>
    <t>5.1.6</t>
  </si>
  <si>
    <t>5.1.7</t>
  </si>
  <si>
    <t>5.1.8</t>
  </si>
  <si>
    <t>5.1.9</t>
  </si>
  <si>
    <t xml:space="preserve">incremento de la participación de los estudiantes en los cursos de habitos de estudio y manejo efectivo del tiempo </t>
  </si>
  <si>
    <t xml:space="preserve">compra de bateria de test vocacional y clinicos </t>
  </si>
  <si>
    <t xml:space="preserve">papeleria </t>
  </si>
  <si>
    <t xml:space="preserve">VIDEOS EDUCATIVOS , </t>
  </si>
  <si>
    <t xml:space="preserve">DIFUSIÓN </t>
  </si>
  <si>
    <t xml:space="preserve">PLACAS Y RECONOCIMIENTOS </t>
  </si>
  <si>
    <t xml:space="preserve">1. Incrementar la membresia de beneficiarios al programa PASEE 2. Ampliar la cantidad de cupos para beneficiarios </t>
  </si>
  <si>
    <t xml:space="preserve">refrigerio a estudiantes de telecentros </t>
  </si>
  <si>
    <t xml:space="preserve">banners, trifolios, impresiones </t>
  </si>
  <si>
    <t>mesas</t>
  </si>
  <si>
    <t xml:space="preserve">BANNERS , volantes , trofolios </t>
  </si>
  <si>
    <t xml:space="preserve">refrigerios </t>
  </si>
  <si>
    <t xml:space="preserve">extensiones MULTICONTACTO DE 25 PIES </t>
  </si>
  <si>
    <t xml:space="preserve">PLACAS DE RECONICIMIENTO </t>
  </si>
  <si>
    <t>REFRIGERIOS</t>
  </si>
  <si>
    <t xml:space="preserve">COMBUSTIBLE </t>
  </si>
  <si>
    <t xml:space="preserve">ALQUILER DE MOBILIARIO </t>
  </si>
  <si>
    <t xml:space="preserve">ALQUILER DE LOCAL </t>
  </si>
  <si>
    <t>1. promedio de  10,000  atenciones médicas brindadas en el año 2016.    2. Promedio de  3,000 atenciones odontológicas brindadas en el año 2016.  3. Promedio de 8 campañas de promoción de la salud desarrolladas</t>
  </si>
  <si>
    <t xml:space="preserve">1.Brindar atención a los estudiantes universitarios de forma integral en su dimensión psico-pedagógica y social, que involucre aspectos interpersonales-afectivos, mediación de conflictos, orientación, asesoría, rendimiento académico, inducción vocacional y laboral. </t>
  </si>
  <si>
    <t xml:space="preserve">2. Contribuir a la promoción, prevención y atención integral de la salud en el estudiantado universitario, para mejorar su calidad de vida y rendimiento académico. </t>
  </si>
  <si>
    <t xml:space="preserve">1. Atención  medica general y especializada  2. Atención odontológica  3. Actividades de promoción de la salud   4. Actividades del programa de recuperación de salud                                                                                            </t>
  </si>
  <si>
    <t>5.2.1</t>
  </si>
  <si>
    <t xml:space="preserve">compra de medicamentos </t>
  </si>
  <si>
    <t xml:space="preserve">banners , artes graficas </t>
  </si>
  <si>
    <t xml:space="preserve">utensilios, estetoscopios </t>
  </si>
  <si>
    <t>3. Promover la realización de actividades socioculturales y deportivas tanto recreativas, competitivas y de intercambio estudiantil universitario.</t>
  </si>
  <si>
    <t>5.3.1</t>
  </si>
  <si>
    <t xml:space="preserve">10 entrenadores contratados </t>
  </si>
  <si>
    <t xml:space="preserve">1. Contratados los entrenadores para las distintas disciplinas deportivas </t>
  </si>
  <si>
    <t xml:space="preserve">1. reclutamiento y selección de entrenadores  2. contratacion </t>
  </si>
  <si>
    <t xml:space="preserve">implementacion permanente  del deporte competitivo y recreativo en UNAH VS </t>
  </si>
  <si>
    <t xml:space="preserve">contratos firmados y planes de trabajo  </t>
  </si>
  <si>
    <t xml:space="preserve">comunidad universitaria </t>
  </si>
  <si>
    <t xml:space="preserve">2. Implementado y funcionamiento de las ligas de las distintas disciplinas deportivas </t>
  </si>
  <si>
    <t>5.3.2</t>
  </si>
  <si>
    <t xml:space="preserve"> Cantidad de equipos deportivos  funcionando </t>
  </si>
  <si>
    <t xml:space="preserve"> 1. Desarrollar de las distintas ligas deportivas UNAH VS </t>
  </si>
  <si>
    <t xml:space="preserve">COMPRA DE UNIFORMES PARA LAS LIGAS DEPORTIVAS </t>
  </si>
  <si>
    <t xml:space="preserve">MUEBLE PARA COLOCAR ARTICULOS DEPORTIVOS </t>
  </si>
  <si>
    <t xml:space="preserve">MEDICAMENTOS E INSUMOS PARA LESIONES DEPORTIVAS </t>
  </si>
  <si>
    <t>CRONOMETROS,</t>
  </si>
  <si>
    <t xml:space="preserve">MATERIALES DE OFICINA </t>
  </si>
  <si>
    <t>Contribución al desarrollo de la Región.</t>
  </si>
  <si>
    <t xml:space="preserve">Lista de asistencia a las reuniones.  Actas de las reuniones. Fotografías  </t>
  </si>
  <si>
    <t xml:space="preserve">Población del área geográfica de la RED. </t>
  </si>
  <si>
    <t xml:space="preserve">SDA. Coordinación Regional de Educación a Distancia. </t>
  </si>
  <si>
    <t>5.3.3</t>
  </si>
  <si>
    <t xml:space="preserve"> 3.  Implementado Programas de estilo de vida saludable. </t>
  </si>
  <si>
    <t xml:space="preserve">cantidad de campañas del programa  de promocion en salud y programa de recuperacion en salud pertinentes al area de salud                                                                                                                                     </t>
  </si>
  <si>
    <t xml:space="preserve">Campañas de dietas saludables, univesidades verdes, reciclaje, actividades fisicas y recreativas pro salud                                                                                                                                                                      </t>
  </si>
  <si>
    <t xml:space="preserve">bebidas hidratantes </t>
  </si>
  <si>
    <t xml:space="preserve">artes graficas </t>
  </si>
  <si>
    <t xml:space="preserve">alquiler de audio </t>
  </si>
  <si>
    <t xml:space="preserve">alquiler de carpas </t>
  </si>
  <si>
    <t xml:space="preserve">pago de servicios profeisonales </t>
  </si>
  <si>
    <t xml:space="preserve">Promover un estado de salud fisico y mental en la comunidad estudiantil UNAH VS , el cual contribuya a un optimo desempeño academico y administrativo </t>
  </si>
  <si>
    <t xml:space="preserve">programas , contratos de servicios , contratos de alquiler, listados de alumnos insritos </t>
  </si>
  <si>
    <t xml:space="preserve">SUDECAD , Sub direccion de administracion y finanzas </t>
  </si>
  <si>
    <t>5.3.4</t>
  </si>
  <si>
    <t xml:space="preserve">  4.Carta de intenciones de uso de instalaciones con INMUDE, 105 Brigada y demas patrocinadores  que favorezca  el desarrollo del deporte universitario de la UNAH-VS.</t>
  </si>
  <si>
    <t xml:space="preserve">cartas de intenciones firmadas </t>
  </si>
  <si>
    <t xml:space="preserve">visitas a instituciones ligadas al deporte y patrocinadores,                                                                                </t>
  </si>
  <si>
    <t xml:space="preserve">combutible </t>
  </si>
  <si>
    <t xml:space="preserve">5. particpacion de los diferentes grupos estudiantiles ligados al arte y la cultura en eventos artisticos y culturales de UNAH VS Y otras instituciones relacionadas </t>
  </si>
  <si>
    <t xml:space="preserve">Cantidad de estudiantes inscritos en el area de Arte y Cultura.                                                                                                                                                                                               </t>
  </si>
  <si>
    <t>5.3.5</t>
  </si>
  <si>
    <t xml:space="preserve">1.Reclutamiento de jóvenes con  habilidades artisticas 2. alianzas con red de hacedores culturales de San Pedro Sula 3. participacion activa </t>
  </si>
  <si>
    <t xml:space="preserve">combustible </t>
  </si>
  <si>
    <t xml:space="preserve">Cumplir con los objetivos propuestos en el modelo educativo de la UNAH y su ley organica  de fomentar y fortalecer el arte y la cultura nacional. </t>
  </si>
  <si>
    <t>SUDECAD , SUB dirección de administracion y finanzas</t>
  </si>
  <si>
    <t xml:space="preserve">6.Partcipacion en  las actividades gestionadas con la red de hacedores culturales.  </t>
  </si>
  <si>
    <t xml:space="preserve">Cantidad de actividades gestionadas  con la red de hacedores culturales.                                                                                                                                                                                       </t>
  </si>
  <si>
    <t>5.3.6</t>
  </si>
  <si>
    <t xml:space="preserve">Gestión con la Red de Hacedores Culturales para realizar acitividades, 2. involucrar carreras , departamentos y asociaciones estudiantiles en el desarrollo de actividades en la red de hacedores culturales 3. gestion de espacios adecuados para el desarrollo de actividades artisticas y culturales  </t>
  </si>
  <si>
    <t xml:space="preserve">alquiler de local </t>
  </si>
  <si>
    <t xml:space="preserve">alimentos y bebidas </t>
  </si>
  <si>
    <t xml:space="preserve">uniformes de danza </t>
  </si>
  <si>
    <t xml:space="preserve">7.  Programa de servicios a estudiantes con necesidades especiales implementado y funcionando.                                                                        </t>
  </si>
  <si>
    <t>5.3.7</t>
  </si>
  <si>
    <t xml:space="preserve">Estudiantes con necesidades especiales  matriculados y con acceso a la infraestructura y acceso al Curriculum.                                                                                                                                                           </t>
  </si>
  <si>
    <t xml:space="preserve">Garantizar el acceso a la educacion en todos sus niveles para las personas discapacidad, implementar la ley de equidad y desarrollo en las personas con discapacidad  </t>
  </si>
  <si>
    <t>1. Fortalecimiento y consolidación del proceso de organización y desarrollo de las redes educativas regionales de la UNAH, y de los planes estratégicos y tácticos para continuar con la reforma integral de los centros regionales de la UNAH.</t>
  </si>
  <si>
    <t>7.1.1</t>
  </si>
  <si>
    <t>7.1.2</t>
  </si>
  <si>
    <t xml:space="preserve">PARLANTES </t>
  </si>
  <si>
    <t>Fortalecimiento de las municipalidades y de la Vinculación de la UNAH-VS con la Sociedad.</t>
  </si>
  <si>
    <t>Lista de participantes. Convenio firmado. Liquidación de Fondos. Plan de Estudios.</t>
  </si>
  <si>
    <t>Personal Municipal. Personas de Organizaciones de Sociedad Civil.</t>
  </si>
  <si>
    <t>SDA. Docencia. VUS/UNAH-VS. Dirección de Cultura</t>
  </si>
  <si>
    <t>1.Red del Norte estructurada en su totalidad y funcionando</t>
  </si>
  <si>
    <t>7.1.3</t>
  </si>
  <si>
    <t xml:space="preserve">material educativo-modulo </t>
  </si>
  <si>
    <t>Convenio</t>
  </si>
  <si>
    <t>Convenios establecidos para mejora de la calidad educativa de acuerdo al nuevo modelo educativo de la UNAH y  de las exigencias del mercado de trabajo.</t>
  </si>
  <si>
    <t>Convenios ejecutados</t>
  </si>
  <si>
    <t>Personal  Docente y Académico</t>
  </si>
  <si>
    <t xml:space="preserve">Rectoría. Vice Rectoría  Académica. Direccion </t>
  </si>
  <si>
    <t>4.Alianzas con instituciones firmadas y en ejecución.</t>
  </si>
  <si>
    <t xml:space="preserve">Numero de alianzas y cartas de intenciones firmadas </t>
  </si>
  <si>
    <t>7.1.4</t>
  </si>
  <si>
    <t xml:space="preserve">1. Visitas a institucines de interes alianzas 2. firmas de cartas de intenciones 3. Desarrollo de proyectos </t>
  </si>
  <si>
    <t>Ausencia de estudios acercad de la actual oferta y demanda de carreras a nivel superior entre la poblacion de la region del Valle de Sula.</t>
  </si>
  <si>
    <t>Se necesita actualizar la informacion acerca de la oferta y demanda para la planificacion integral.</t>
  </si>
  <si>
    <t>Base de datos de matricula,                  informes de procedencia de estudiantes,                           nuevas carreras ofertadas, planes de estudio,                   acuerdos de aprobación, instancias creadas acerca de los servicios académicos</t>
  </si>
  <si>
    <t>Docentes, estudiantes, empleadores, egresados, administrativos de la UNAH-VS</t>
  </si>
  <si>
    <t>Dirección, Sub Dirección Académica, Red Norte, Unidad de Docencia,  Dirección Académica de Función Tecnológica, jefatura del Departamento de Ciencias Sociales. y la Coordinación de la Carrera de Sociología</t>
  </si>
  <si>
    <t>2. Mejorar significativamente la cobertura de la UNAH y el acceso de la población hondureña a los servicios académicos de la UNAH.</t>
  </si>
  <si>
    <t>7.2.1</t>
  </si>
  <si>
    <t>1. Mayor cobertura  y oferta académica,  ampliada y pertinente a la región.</t>
  </si>
  <si>
    <t xml:space="preserve">pago de consultores </t>
  </si>
  <si>
    <t>Fortalecer el sistema bibliotecario</t>
  </si>
  <si>
    <t>El proyecto fue aprobado por el CU</t>
  </si>
  <si>
    <t xml:space="preserve">demanda de carreras tecnicas en la region </t>
  </si>
  <si>
    <t xml:space="preserve">proyecto en marcha </t>
  </si>
  <si>
    <t>Rectoría          Vicerectrría Académica   Dirección UNAH              Grupo Gestor</t>
  </si>
  <si>
    <t>3.  Desarrollar los Centros Regionales de la UNAH, como polos de desarrollo científico, técnico, y cultural de las regiones del país.</t>
  </si>
  <si>
    <t xml:space="preserve"> 1. Fortalecido Sistema de bibliotecas tradicional y virtualmente</t>
  </si>
  <si>
    <t xml:space="preserve"> Numero de bibliotecas en funcionamiento </t>
  </si>
  <si>
    <t>7.3.1</t>
  </si>
  <si>
    <t xml:space="preserve">Direccion , sub direccion academica </t>
  </si>
  <si>
    <t xml:space="preserve"> 2.Oferta académica con calidad, equidad y pertinencia regional y nacional, alineándose con las tendencias internacionales y regionales centroamericanos.</t>
  </si>
  <si>
    <t>7.3.2</t>
  </si>
  <si>
    <t>7.3.3</t>
  </si>
  <si>
    <t>Fortalecido Sistema de bibliotecas tradicional y virtualmente</t>
  </si>
  <si>
    <t xml:space="preserve">Edificio de Innovacion de las tecnologías </t>
  </si>
  <si>
    <t>9.1.1</t>
  </si>
  <si>
    <t xml:space="preserve">1. Fortalecido el area de Innovacion y Tecnología en UNAH VS </t>
  </si>
  <si>
    <t xml:space="preserve">1. Gestion para nuevo laboratorio. 2. Gestion construccion anexo a la sala de innovacion y tecnología </t>
  </si>
  <si>
    <t xml:space="preserve">Laboratorio funcionando </t>
  </si>
  <si>
    <t xml:space="preserve">Necesidad de capacitar a docentes y estudiantes de las nuevas carreras </t>
  </si>
  <si>
    <t xml:space="preserve">solicitudes de equipo,. Cotizaciones , </t>
  </si>
  <si>
    <t xml:space="preserve">sub direccion academica , coordinacion academica regional </t>
  </si>
  <si>
    <t xml:space="preserve">2. Capacitacion en talleres tecnopedagogicos </t>
  </si>
  <si>
    <t xml:space="preserve">10 talleres impartidos </t>
  </si>
  <si>
    <t>9.1.2</t>
  </si>
  <si>
    <t xml:space="preserve">1. Gestionar con DEGT y DIE que se impartan los talleres en UNAH VS </t>
  </si>
  <si>
    <t xml:space="preserve">Necesidad de capacitac a docentes en tics </t>
  </si>
  <si>
    <t>listados de asistencia</t>
  </si>
  <si>
    <t>docente s</t>
  </si>
  <si>
    <t>1. Propuesta entregada a la Dirección de la UNAH-VS</t>
  </si>
  <si>
    <t xml:space="preserve">Mejoramiento de la Calidad Académica. Fortalecimiento de las Capacidades Tecnológica. Fortalecimiento de la Bimodalidad. </t>
  </si>
  <si>
    <t xml:space="preserve">Acuerdo de Creación de la Comisión. Actas de Reuniones. Documento de la propuesta. Fotografías. Liquidaciones de fondos. </t>
  </si>
  <si>
    <t xml:space="preserve">Estudiantes. Docentes. Comunidad Universitaria. Sociedad en General. </t>
  </si>
  <si>
    <t xml:space="preserve">Dirección. SDA. SAF. Comisión Proyectista. </t>
  </si>
  <si>
    <t>3.Propuesta de creación de la Unidad de Técnología, Innovación y Comunicación Educativa (UTICE) con las respectivas áreas (Diseño Curricular en Línea,  Pedagogía innovadora,  Producción de Tecnología)</t>
  </si>
  <si>
    <t>9.1.3</t>
  </si>
  <si>
    <t>8.1.1</t>
  </si>
  <si>
    <t xml:space="preserve">Mantener la calidad academica </t>
  </si>
  <si>
    <t>sub direccion academica, docencia y coordinacion SED</t>
  </si>
  <si>
    <t>8.2.1</t>
  </si>
  <si>
    <t xml:space="preserve">1. diseño de la encuesta de satisfaccion 2.aplicacion de encuesta 3. revision de resultados  </t>
  </si>
  <si>
    <t xml:space="preserve">Mantener la calidad en los servicios  </t>
  </si>
  <si>
    <t xml:space="preserve">encuestas de satisfaccion llenas  </t>
  </si>
  <si>
    <t xml:space="preserve">Direccion </t>
  </si>
  <si>
    <t xml:space="preserve">Contar con gestión académica de calidad y pertinente, permitiendo la incorporación de jefes, coordinadores y docentes en las diferentes actividades. </t>
  </si>
  <si>
    <t>Descargas académicas, políticas, actas de compromiso, cronogramas de trabajo, socialización de avances, comunicaciones escritas</t>
  </si>
  <si>
    <t>13.1.2</t>
  </si>
  <si>
    <t>13.1.3</t>
  </si>
  <si>
    <t>Normalizacion de los procesos para diplomados y cursos libres.</t>
  </si>
  <si>
    <t>Sub direccion academica, comité de gestion de la calidad.</t>
  </si>
  <si>
    <t xml:space="preserve">productos de artes graficas </t>
  </si>
  <si>
    <t>13.1.4</t>
  </si>
  <si>
    <t xml:space="preserve">Cumplimiento de las funciones y responsabilidades </t>
  </si>
  <si>
    <t xml:space="preserve">informe de cada una de las unidades </t>
  </si>
  <si>
    <t xml:space="preserve">jefes y coordinadores, docentes y estudiantes </t>
  </si>
  <si>
    <t>13.1.5</t>
  </si>
  <si>
    <t>Fortalecimiento de los servicios de la direccion de educacion superior, cumplimieto art. 160 constitucional</t>
  </si>
  <si>
    <t xml:space="preserve">universidades de la region  </t>
  </si>
  <si>
    <t>direccion de UNAH VS , sub direccion academica</t>
  </si>
  <si>
    <t>13.1.6</t>
  </si>
  <si>
    <t>13.1.7</t>
  </si>
  <si>
    <t xml:space="preserve">mejoramiento de la calidad en todos los aspectos </t>
  </si>
  <si>
    <t>comunidad universitaria</t>
  </si>
  <si>
    <t>Dirección , sub direccion academica</t>
  </si>
  <si>
    <t>Comunidad docente</t>
  </si>
  <si>
    <t>Dirección, SubDirección Académica</t>
  </si>
  <si>
    <t xml:space="preserve">egresados, estudiantes y docentes de UNAH VS </t>
  </si>
  <si>
    <t>14.1.1</t>
  </si>
  <si>
    <t xml:space="preserve">Numero de estudiantes y docentes que realizan la movilidad </t>
  </si>
  <si>
    <t>14.1.2</t>
  </si>
  <si>
    <t xml:space="preserve">docentes y estudiantes </t>
  </si>
  <si>
    <t xml:space="preserve">inscripcion a congresos </t>
  </si>
  <si>
    <t>propuesta de alianza</t>
  </si>
  <si>
    <t>14.1.3</t>
  </si>
  <si>
    <t>Como prioridad institucional de UNAH-VS en cumplimiento al proyecto del Centro de Innovación y Tecnología.</t>
  </si>
  <si>
    <t>ayudas memoria de las reuniones , correos, informe de movilidad</t>
  </si>
  <si>
    <t xml:space="preserve">autoridades de UNAH VS </t>
  </si>
  <si>
    <t xml:space="preserve">PASAJE INTERNACIONAL </t>
  </si>
  <si>
    <t>GASTOS DE VIAJE (TAXI)</t>
  </si>
  <si>
    <t>14.1.4</t>
  </si>
  <si>
    <t xml:space="preserve">aplicaciones , plan de trabajo, informes de movilidad </t>
  </si>
  <si>
    <t xml:space="preserve">ALOJAMIENTO </t>
  </si>
  <si>
    <t>14.1.5</t>
  </si>
  <si>
    <t xml:space="preserve">Promover en la comunidad universitaria realizar actividades de internacionalización </t>
  </si>
  <si>
    <t>Boletines de becas, trifolios, afiches, presentaciones de becas, entrevistas, páginas web, correos.</t>
  </si>
  <si>
    <t>Comunidad universitaria y egresados.</t>
  </si>
  <si>
    <t xml:space="preserve">numero de eventos realizados </t>
  </si>
  <si>
    <t>14.1.6</t>
  </si>
  <si>
    <t xml:space="preserve">alquiler de carpas, mesas, arreglos florales  </t>
  </si>
  <si>
    <t xml:space="preserve">Comunidad universitaria  </t>
  </si>
  <si>
    <t>14.1.7</t>
  </si>
  <si>
    <t>7. Comunidad universitaria de UNAH VS con  aplicaciones a convocatorias  de becas de forma permanente</t>
  </si>
  <si>
    <t>2. Incremento del grado de visibilidad e involucramiento interinstitucional de la UNAH en el marco de las redes universitarias.</t>
  </si>
  <si>
    <t>1.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</si>
  <si>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12.2.1</t>
  </si>
  <si>
    <t>12.2.2</t>
  </si>
  <si>
    <t xml:space="preserve">1. Acompañamiento al proceso, enlace entre la VRI y el departamento de Informatica Administrativa </t>
  </si>
  <si>
    <t xml:space="preserve">Fortalecer relaciones academicas y de cooperacion con universidades extranjeras </t>
  </si>
  <si>
    <t xml:space="preserve">borradores, dictamenes, memorias de reuniones </t>
  </si>
  <si>
    <t xml:space="preserve">Coordinacion de movilidad academica, departamento de informatica administrativa </t>
  </si>
  <si>
    <t>3.  Implementación del registro de acciones de internacionalización.</t>
  </si>
  <si>
    <t xml:space="preserve">1. Informes trimestrales a la VRI de las actividades de internacionalizacion en UNAH VS </t>
  </si>
  <si>
    <t xml:space="preserve">Informes trimestrales </t>
  </si>
  <si>
    <t>1. Registro de actividades de movilidad, convenios y de proyectos con la cooperación. 2. Realizar informes 3. Envío de Informes</t>
  </si>
  <si>
    <t xml:space="preserve">Cumplimiento del mandato que tiene la VRI  en el registro de actividades de internacionalizacion </t>
  </si>
  <si>
    <t xml:space="preserve">VRI </t>
  </si>
  <si>
    <t>formatos de registro, correos electrónicos y oficio</t>
  </si>
  <si>
    <t xml:space="preserve">coordinacion de movilidad </t>
  </si>
  <si>
    <t xml:space="preserve">2. Seguimiento a los procesos administrativos en las unidades academicas, tecnicas y administrativas </t>
  </si>
  <si>
    <t xml:space="preserve">3. Implementado el proyecto Gestion Integral de Residuos Sólidos </t>
  </si>
  <si>
    <t>8.3.1</t>
  </si>
  <si>
    <t xml:space="preserve">Cantidad de proyectos puestos en marcha </t>
  </si>
  <si>
    <t xml:space="preserve">registro de lascampañas </t>
  </si>
  <si>
    <t>sub direccion de administración y finanzas, departamento de biología</t>
  </si>
  <si>
    <t xml:space="preserve">alquiler de audio RECICLATON </t>
  </si>
  <si>
    <t xml:space="preserve">artistas RECICLATON </t>
  </si>
  <si>
    <t xml:space="preserve">productos de artes graficas RECICLATON </t>
  </si>
  <si>
    <t xml:space="preserve">productos de artes graficas CAMPAÑA FLORA Y FAUNA </t>
  </si>
  <si>
    <t xml:space="preserve">otros materiales campaña de flora y fauna </t>
  </si>
  <si>
    <t xml:space="preserve">alquiler de audio Hora del Planeta </t>
  </si>
  <si>
    <t xml:space="preserve">productos de artes graficas Hora del Planeta </t>
  </si>
  <si>
    <t xml:space="preserve">alquiler de audio Día  del Planeta </t>
  </si>
  <si>
    <t>alquiler de toldos Dia del Planeta</t>
  </si>
  <si>
    <t xml:space="preserve">alimentos y bebidas Dia del Planeta </t>
  </si>
  <si>
    <t xml:space="preserve">productos de artes graficas Día del Planeta </t>
  </si>
  <si>
    <t xml:space="preserve">alquiler de toldos y sonido Día del Agua </t>
  </si>
  <si>
    <t xml:space="preserve">alimentos y bebidas Dia del Agua </t>
  </si>
  <si>
    <t xml:space="preserve">productos de artes graficas Día del Agua </t>
  </si>
  <si>
    <t xml:space="preserve">artista Semana de Biología </t>
  </si>
  <si>
    <t xml:space="preserve">alquiler de audio , toldos, mobiliario semana de biología </t>
  </si>
  <si>
    <t xml:space="preserve">alimentos y bebidas semana de biologia </t>
  </si>
  <si>
    <t xml:space="preserve">productos de artes graficasSemana de biología </t>
  </si>
  <si>
    <t xml:space="preserve">4. mejorado el ornato y areas verdes de la UNAH VS </t>
  </si>
  <si>
    <t xml:space="preserve">numero de espacios mejorados </t>
  </si>
  <si>
    <t>8.4.1</t>
  </si>
  <si>
    <t xml:space="preserve">Universidad respeutuosa del medio ambiente, universidades verdes y saludables </t>
  </si>
  <si>
    <t xml:space="preserve">cotizaciones , facturas, obras realizadas </t>
  </si>
  <si>
    <t xml:space="preserve">eco parque </t>
  </si>
  <si>
    <t xml:space="preserve">orquideario </t>
  </si>
  <si>
    <t xml:space="preserve">Número de espacios readecuados </t>
  </si>
  <si>
    <t>cotizaciones, facturas, espacios remodelados</t>
  </si>
  <si>
    <t xml:space="preserve">Sub dirección de administración y finanzas, servicios generales </t>
  </si>
  <si>
    <t>cotizaciones, facturas de compra</t>
  </si>
  <si>
    <t xml:space="preserve">Sub dirección de administración y finanzas, </t>
  </si>
  <si>
    <t xml:space="preserve">expedientes, propuestas, contratos </t>
  </si>
  <si>
    <t xml:space="preserve">Dirección sub direcciones, recursos humanos </t>
  </si>
  <si>
    <t xml:space="preserve">solicitudes, cotizaciones, facturas de compra </t>
  </si>
  <si>
    <t xml:space="preserve">Aplicada la normativa institucional vigente </t>
  </si>
  <si>
    <t xml:space="preserve">Un institución que sigue reglas y procedimientos </t>
  </si>
  <si>
    <t xml:space="preserve">correcta aplicación de la normativa </t>
  </si>
  <si>
    <t xml:space="preserve">Todas las unidades de la UNAH VS </t>
  </si>
  <si>
    <t xml:space="preserve">Aplicación correcta de la normativa institucional </t>
  </si>
  <si>
    <t xml:space="preserve">Mejoramiento de la imagen institucional, fomentar sentido de pertenencia </t>
  </si>
  <si>
    <t xml:space="preserve">1. planificación de eventos 2. solicitudes a la sub dirección de administración y finanzas 3 realización del evento </t>
  </si>
  <si>
    <t xml:space="preserve">solicitudes, cotizaciones, facturas de compra fotos, memorias de eventos </t>
  </si>
  <si>
    <t xml:space="preserve">Sub dirección de administración y finanzas, unidades </t>
  </si>
  <si>
    <t xml:space="preserve">Sub dirección de administración y finanzas, unidades, secretaría, relaciones publicas </t>
  </si>
  <si>
    <t>11.1.1</t>
  </si>
  <si>
    <t>11.1.2</t>
  </si>
  <si>
    <t>11.1.3</t>
  </si>
  <si>
    <t>11.1.4</t>
  </si>
  <si>
    <t>11.1.5</t>
  </si>
  <si>
    <t>11.1.6</t>
  </si>
  <si>
    <t>11.1.7</t>
  </si>
  <si>
    <t>11.1.8</t>
  </si>
  <si>
    <t>11.1.9</t>
  </si>
  <si>
    <t xml:space="preserve">Graduaciones , alquiler de local </t>
  </si>
  <si>
    <t>Graduaciones , alimentos y bebidas</t>
  </si>
  <si>
    <t xml:space="preserve">Graduaciones, otros </t>
  </si>
  <si>
    <t xml:space="preserve">Festival puma, cine al paso,otros eventos Dirección </t>
  </si>
  <si>
    <t>Unidades académicas y administrativas con equipo adecuado , para las funciones y actividades planificadas.</t>
  </si>
  <si>
    <t>Campus de UNAH VS con proyectos de infraestructura que mejoran la imagen institucional</t>
  </si>
  <si>
    <t>11.1.10</t>
  </si>
  <si>
    <t>espacios que permitan mejorar la imagen institucional</t>
  </si>
  <si>
    <t>obras de infraestructura</t>
  </si>
  <si>
    <t xml:space="preserve">Dirección </t>
  </si>
  <si>
    <t xml:space="preserve">cerco perimtral UNAH VS </t>
  </si>
  <si>
    <t xml:space="preserve">teatro UNAH VS </t>
  </si>
  <si>
    <t xml:space="preserve">Estructura Organizativa de UNAH VS, diseñada y aprobada , sub dirección de administración y finanzas </t>
  </si>
  <si>
    <t>11.1.11</t>
  </si>
  <si>
    <t>11.1.12</t>
  </si>
  <si>
    <t xml:space="preserve">Equipamiento de EUCS </t>
  </si>
  <si>
    <t>11.1.13</t>
  </si>
  <si>
    <t xml:space="preserve">Alimentos y Bebidas </t>
  </si>
  <si>
    <t xml:space="preserve">Alquileres carpas , sonido, otros </t>
  </si>
  <si>
    <t xml:space="preserve">Productos de artes graficas </t>
  </si>
  <si>
    <t>Carreras con Rediseño, incorporando el tema de ética como eje curricular transversal.</t>
  </si>
  <si>
    <t xml:space="preserve">El 100% de las Carreras con Rediseño Curricular transversalizando el Eje de Ética. </t>
  </si>
  <si>
    <t>3. Estudios sobre cambios de comportamiento y valores éticos sociales – profesionales.</t>
  </si>
  <si>
    <t>Sub Dirección Académica, Coordinación programa “Lo Esencial” UNAH-VS,Coordinación de Docencia Unidad de Profesionalización y Superación Docente,Jefes de Departamentos, coordinadores de Carrera y  docentes</t>
  </si>
  <si>
    <t>1. Elaborar e implementar un programa de capacitación y desarrollo  docente sobre cómo aplicar manual operativo  de transversalización de ética.</t>
  </si>
  <si>
    <t>listados, fotografias, informes</t>
  </si>
  <si>
    <t xml:space="preserve">contribuir a la formacion integral del perfil profesional de los futuros egresados </t>
  </si>
  <si>
    <t xml:space="preserve">2. Construcción participativa de metodología para la aplicación sobre el manual de Lo Esencial a lo largo del desarrollo de  la Carrera profesional,  </t>
  </si>
  <si>
    <t xml:space="preserve">contribuir a la formacion integral del perfil profesional universitario </t>
  </si>
  <si>
    <t>el manual, memorias de reuniones, listados</t>
  </si>
  <si>
    <t>Fortalecer los valores morales y éticos en el ejercicio profesional y el comportamiento humano.</t>
  </si>
  <si>
    <t>Observancia de una nueva conducta en los profesionales de la UNAH-VS</t>
  </si>
  <si>
    <t>material</t>
  </si>
  <si>
    <t>Implementar la Cátedra “Lo Esencial”</t>
  </si>
  <si>
    <t>El 100% de los estudiantes y docentes participan en la Cátedra “Lo Esencial”</t>
  </si>
  <si>
    <t>7.1.5</t>
  </si>
  <si>
    <t>Diseñar el perfil de la Cátedra “Lo Esencial” Participación masiva de la comunidad docente y estudiantil de la UNAH-VS. Socializar la Cátedra “Lo Esencial” con docentes y estudiantes de la UNAH-VS</t>
  </si>
  <si>
    <t>Impulsar la transparencia, la rendición de cuentas y el combate a la corrupción en todas sus formas de expresión.</t>
  </si>
  <si>
    <t>Procesos administrativos y desempeño docente con alto nivel de transparencia.  El 100% del personal que forma parte del equipo de trabajo de la UNAH-VS, rinda informes de transparencia de su labor</t>
  </si>
  <si>
    <t>Divulgar a través de los medios de comunicación el reconocimiento a universitarios que se  destacan por su conducta ejemplar. Elaboración de murales de transparencia</t>
  </si>
  <si>
    <t>7.1.6</t>
  </si>
  <si>
    <t>Garantizar una educación integral, que incorpore la gestión académica del conocimiento, de la cultura para el desarrollo, como parte de la dinámica institucional, y del perfil profesional, orientado al fortalecimiento  de la ciudadanía.</t>
  </si>
  <si>
    <t xml:space="preserve">Programa de Responsabilidad Social Universitaria aprobado por las autoridades de la UNAH-VS. Propuesta de proyecto aprobado por las Autoridades de la UNAH-VS </t>
  </si>
  <si>
    <t>1. Aplicación de estrategias e iniciativas para la sostenibilidad de construcción de ciudadanía. 2.  Realización y difusión  de estudios de los  mínimos culturales y medios de vida de las comunidades de los diferentes municipios de la red N°2</t>
  </si>
  <si>
    <t>El 100% de la comunidad universitaria participa en las acciones planificadas</t>
  </si>
  <si>
    <t>Promover la modificación de hábitos y actitudes para facilitar la Convivencia y la solidaridad.</t>
  </si>
  <si>
    <t>Incorporación de la comunidad universitaria de la UNAH-VS en acciones encaminadas a la sana convivencia y solidaridad, Implementación de conferencias sobre Derechos Humanos, Promover el Diplomado en Derechos Humanos con la Carrera de Derecho de la UNAH-VS</t>
  </si>
  <si>
    <t>7.2.2</t>
  </si>
  <si>
    <t>Organizar la feria de la interculturalidad por la paz y los derechos humanos</t>
  </si>
  <si>
    <t>Se involucran el 100% de los departamentos y Carreras de la UNAH-VS</t>
  </si>
  <si>
    <t>7.2.3</t>
  </si>
  <si>
    <t xml:space="preserve">Participación de diferentes organizaciones de la  sociedad civil </t>
  </si>
  <si>
    <t xml:space="preserve">Fortalecida la red de gestores culturales </t>
  </si>
  <si>
    <t>Establecer alianzas estratégicas con organismos de la sociedad civil de la región, como ser los Consejos Regionales de Desarrollo, Consejos Regionales de Cultura y Mancomunidades. Socialización del plan con todos los actores sociales . Firma de convenios para unir esfuerzos en la realización de proyectos de interés común, vinculados a la construcción de ciudadanía.</t>
  </si>
  <si>
    <t>7.2.4</t>
  </si>
  <si>
    <t xml:space="preserve">                                    Priorizar la producción del conocimiento con alto contenido de identidad nacional, regional y local; que refuerce el saber local-regional, aborde los problemas nacionales, y que transite hacia la internacionalización del conocimiento.</t>
  </si>
  <si>
    <t xml:space="preserve">El 100% de los Departamentos realiza un proyecto anual de Producción de Conocimiento con Identidad nacional, regional e internacional. </t>
  </si>
  <si>
    <t>Que todos los grupos artísticos organizados cuenten con espacios aptos para cultivar el arte y la cultura en la UNAH-VS</t>
  </si>
  <si>
    <t>Crear condiciones propicias para el desarrollo del arte y la cultura, así como para el rescate de la identidad nacional.</t>
  </si>
  <si>
    <t>Reorganizar la Red de voluntarios Culturales de la UNAH-VS</t>
  </si>
  <si>
    <t>Organizar una Red de Voluntarios Culturales Jubilados</t>
  </si>
  <si>
    <t>7.3.4</t>
  </si>
  <si>
    <t>7.4.1</t>
  </si>
  <si>
    <t>7.4.2</t>
  </si>
  <si>
    <t>7.4.3</t>
  </si>
  <si>
    <t>Fortalecer en la comunidad universitaria la práctica de las artes y la cultura como  parte de la formación integral y del buen vivir.</t>
  </si>
  <si>
    <t xml:space="preserve">El 100% de los estudiantes de la UNAHVS, participan en proyectos artísticos, culturales organizados por el  departamentos de Arte </t>
  </si>
  <si>
    <t xml:space="preserve">Gestionar instrumentos culturales y oferta educativa, encaminada hacia la formación integral, profesional en relación con el área de cultura y desarrollo (talleres de pintura, dibujo, arte, dibujo) </t>
  </si>
  <si>
    <t>6.1.3</t>
  </si>
  <si>
    <t>6.1.1</t>
  </si>
  <si>
    <t>6.1.2</t>
  </si>
  <si>
    <t>6.1.4</t>
  </si>
  <si>
    <t>6.2.1</t>
  </si>
  <si>
    <t>6.3.1</t>
  </si>
  <si>
    <t>6.3.2</t>
  </si>
  <si>
    <t>6.3.3</t>
  </si>
  <si>
    <t>Gestionar con las autoridades de la UNAH-VS, el acondicionamiento  de espacios para la práctica y realización de eventos artísticos y culturales  PLAZA FROYLAN TURCIOS , PLAZA LO ESCENCIAL EDIFICIO 5</t>
  </si>
  <si>
    <t>1. Organización e integración de equipo del sistema de posgrado</t>
  </si>
  <si>
    <t>convocatorias. Realización de Reuniones. Talleres y jornadas de trabajo</t>
  </si>
  <si>
    <t>Inportancia de equipos de trabajo</t>
  </si>
  <si>
    <t>Actas/memorias de trabajo</t>
  </si>
  <si>
    <t>Docentes UNAH-VS</t>
  </si>
  <si>
    <t>2. Diseño de programa para el funcionamiento del sistema de posgrado. 3. Acondicionamiento físico del sistema de posgrado</t>
  </si>
  <si>
    <t xml:space="preserve">1. Programa de Trabajo de Posgrados. 2. Oficina del Sistema de posgrado </t>
  </si>
  <si>
    <t>Jornadas de planificación</t>
  </si>
  <si>
    <t>Ausencia de plan de posgrados</t>
  </si>
  <si>
    <t>memorias de trabajo. Programa Posgrado</t>
  </si>
  <si>
    <t xml:space="preserve">Coordinación de posgrados. Jefes de Depto.   Comisión Posgrados </t>
  </si>
  <si>
    <t>1.Equipo de trabajo integrado</t>
  </si>
  <si>
    <t>10.1.1</t>
  </si>
  <si>
    <t>10.2.1</t>
  </si>
  <si>
    <t>Para dar respuesta a las necesidades de  programas de posgrado para el desarrollo de la región.</t>
  </si>
  <si>
    <t>Memorias de reuniones.   Listado de participantes.  Guias de trabajo.  Guías de capacitación</t>
  </si>
  <si>
    <t>3. Plan de gestión de posgrados</t>
  </si>
  <si>
    <t>10.3.1</t>
  </si>
  <si>
    <t>Reuniones de coordinación con DIYP</t>
  </si>
  <si>
    <t>Importancia de organizar el trabajo</t>
  </si>
  <si>
    <t>memorias de reuniones</t>
  </si>
  <si>
    <t>Organizar y coordinar el sistema de posgrado</t>
  </si>
  <si>
    <t>4. Proceso de Evaluación y Acreditación de posgrados</t>
  </si>
  <si>
    <t>1.Informe proceso de Evaluación realizado por DIYP</t>
  </si>
  <si>
    <t>2. Informe proceso de Acreditación por DIYP</t>
  </si>
  <si>
    <t>10.4.1</t>
  </si>
  <si>
    <t>10.4.2</t>
  </si>
  <si>
    <t>memorias de reuniones, cronograma de trabajo.  Plan de mejora continua</t>
  </si>
  <si>
    <t xml:space="preserve">1. Reuniones de trabajo 2. Planificación y desarrollo de jornadas de capacitación en:  a. Investigación Científica      b. Redacción de Artículos Científicos </t>
  </si>
  <si>
    <t xml:space="preserve">La urgencia de planificar e incorporar las políticas, planes, programas y proyectos de investigación en el funcionamiento de los posgrados </t>
  </si>
  <si>
    <t>memorias de reuniones.  Listado de capacitaciones. Guías de capacitación</t>
  </si>
  <si>
    <t>1. Reuniones de Trabajo.       2. Cronograma de trabajo del equipo de investigación</t>
  </si>
  <si>
    <t>Organizar y coordinar el trabajo del sistema de posgrado</t>
  </si>
  <si>
    <t>memorias de trabajo.  Cronograma de trabajo</t>
  </si>
  <si>
    <t xml:space="preserve">Importancia de incorporar los posgrados en todos lo procesos y eventos científicos </t>
  </si>
  <si>
    <t>cronograma de eventos científicos.  Agenda de eventos científicos. Listado de participantes</t>
  </si>
  <si>
    <t xml:space="preserve">1.  Cronograma de eventos Científicos.                                   </t>
  </si>
  <si>
    <t>5. Plan de ejecución de Políticas, planes y programas de investigación para posgrados UNAH-VS</t>
  </si>
  <si>
    <t xml:space="preserve">1.Inscripción en cursos de capacitación investigación científica, Redacción de artículos científicos </t>
  </si>
  <si>
    <t>2.Integración  de equipo de investigación</t>
  </si>
  <si>
    <t>10.5.1</t>
  </si>
  <si>
    <t>10.5.2</t>
  </si>
  <si>
    <t>10.5.3</t>
  </si>
  <si>
    <t>Organizar y coordinar el sistema de posgrados</t>
  </si>
  <si>
    <t>Agenda y memorias de reuniones. Listado de participantes</t>
  </si>
  <si>
    <t xml:space="preserve">La urgencia de planificar e incorporar las políticas, planes, programas y proyectos  de vinculación en el funcionamiento de los posgrados </t>
  </si>
  <si>
    <t>Guías de capacitación. Listado de participantes. Propuestas de vinculación.</t>
  </si>
  <si>
    <t>Listado de proyectos de vinculación.</t>
  </si>
  <si>
    <t>Listado de instituciones y/o población beneficiada</t>
  </si>
  <si>
    <t>1.Reuniones de trabajo con equipos de posgrados de cada unidad académica</t>
  </si>
  <si>
    <t xml:space="preserve">2 Realización de talleres de capacitación                     Propuestas de vinculación de cada posgrados o de los posgrados </t>
  </si>
  <si>
    <t xml:space="preserve">3.Listado de proyectos de vinculación.   </t>
  </si>
  <si>
    <t>4.Selección de instituciones/ población beneficiada</t>
  </si>
  <si>
    <t>1.Integración  de equipo de Vinculación</t>
  </si>
  <si>
    <t xml:space="preserve">2.Capacitación en las políticas de vinculación y su desarrollo en posgrados </t>
  </si>
  <si>
    <t>3.Número de proyectos de vinculación</t>
  </si>
  <si>
    <t xml:space="preserve">4.Número de instituciones beneficiadas/o población beneficiada </t>
  </si>
  <si>
    <t>10.6.1</t>
  </si>
  <si>
    <t>10.6.2</t>
  </si>
  <si>
    <t>10.6.3</t>
  </si>
  <si>
    <t>10.6.4</t>
  </si>
  <si>
    <t>Realización de talleres/ seminarios/ jornadas de capacitación</t>
  </si>
  <si>
    <t>Guías de capacitación.  Listado de participantes.</t>
  </si>
  <si>
    <t xml:space="preserve">La urgencia de planificar las políticas de internacionalización en el funcionamiento de los posgrados </t>
  </si>
  <si>
    <t>Listado de convenios suscritos por la UNAH</t>
  </si>
  <si>
    <t>7.Plan de ejecución de Políticas, planes y programas de internacionalización</t>
  </si>
  <si>
    <t xml:space="preserve">1.Capacitación en las políticas, planes y programas de internalización. </t>
  </si>
  <si>
    <t>2.Convenios con universidades extranjeras</t>
  </si>
  <si>
    <t>3.Plan de internalización de posgrados de UNAH-VS</t>
  </si>
  <si>
    <t>10.7.1</t>
  </si>
  <si>
    <t>10.7.2</t>
  </si>
  <si>
    <t>10.7.3</t>
  </si>
  <si>
    <t>1. Elaboración de las guías de formación y capacitación.  2. Selección y acondicionamiento de espacio de capacitación. 3. Selección e invitación a participantes en la capacitación.  3. Preparación de guías de evaluación de capacitación.</t>
  </si>
  <si>
    <t xml:space="preserve">Importancia y urgencia de formar y capacitar al personal docente de UNAH-VS, en los procesos de diseño, gestión y seguimiento de posgrados </t>
  </si>
  <si>
    <t>Guías de formación y capacitación--- Listado de participantes.,.  Invitaciones----- Guías de evaluación</t>
  </si>
  <si>
    <t>1. Elaboración de cronograma y jornalización de capacitaciones.    2.  Realización de gestiones de coordinación con la DIYP.   3. Elaboración de listado de tutores de capacitación.   3. Solicitudes de apoyo en administración para el desarrollo de la formación y capacitación.</t>
  </si>
  <si>
    <t>Cronograma de capacitación--- Memorias de reuniones..  Listado de tutores.    Listado de personal de apoyo</t>
  </si>
  <si>
    <t>1. Solicitud para gestores de atención en los posgrados.   2.  Elaboración de listado de candidatos a formación y capacitación.</t>
  </si>
  <si>
    <t>Listado de personal de atención.     Listados de participantes.</t>
  </si>
  <si>
    <t>1.Generación de invitaciones para los participantes en la formación y capacitación. Elaborac ión de cuadros de asistencia a las formaciones y capacitaciones.l</t>
  </si>
  <si>
    <t>Invitaciones.    Cuadros de asistencia</t>
  </si>
  <si>
    <t>1. Elaboración de guiís metodológicas para la elaboración de propuestas.  2. Jornadas de trabajo con los equipos de trabajo.  3. Redacción de propuestas de gestión de posgrados.   4. Elaboración de conograma de gestión y seguimiento de las propuestas.</t>
  </si>
  <si>
    <t>Guías metodológicas. Memorias de trabajo.    Propuestas de posgrado.     Cronograma de gestión y seguimiento</t>
  </si>
  <si>
    <t xml:space="preserve">8. Plan de formación y capacitación en diseño y gestión de posgrados </t>
  </si>
  <si>
    <t>1.Guías metodológicas para el desarrollo de la formación y capacitación</t>
  </si>
  <si>
    <t>2.Cronograma de planificación y desarrollo de la formación y capacitación</t>
  </si>
  <si>
    <t>3.Inscripción en cursos de capacitación y formación</t>
  </si>
  <si>
    <t>4.Número de participantes en la formación y capacitación</t>
  </si>
  <si>
    <t>5.Propuesta de gestión de posgrados</t>
  </si>
  <si>
    <t>10.8.1</t>
  </si>
  <si>
    <t>10.8.2</t>
  </si>
  <si>
    <t>10.8.3</t>
  </si>
  <si>
    <t>10.8.4</t>
  </si>
  <si>
    <t>10.8.5</t>
  </si>
  <si>
    <t>12.1.1</t>
  </si>
  <si>
    <t>12.1.2</t>
  </si>
  <si>
    <t>12.1.3</t>
  </si>
  <si>
    <t>12.1.4</t>
  </si>
  <si>
    <t>Elaborar manuales que orienten los procesos administrativos que corresponde aplicar a  la Coordinacion  de Desarrollo de Personal de la UNAH-VS.</t>
  </si>
  <si>
    <t>12.3.1</t>
  </si>
  <si>
    <t xml:space="preserve">TABLET PARA SUPERVISIÓN </t>
  </si>
  <si>
    <t xml:space="preserve">IMPRESORA PARA CARNET </t>
  </si>
  <si>
    <t xml:space="preserve">CAMARA PROFESIONAL </t>
  </si>
  <si>
    <t xml:space="preserve">SONIDO </t>
  </si>
  <si>
    <t xml:space="preserve">ARMARIO </t>
  </si>
  <si>
    <t xml:space="preserve">MONITORES </t>
  </si>
  <si>
    <t xml:space="preserve">QUEMADORAS DE DVD </t>
  </si>
  <si>
    <t xml:space="preserve">GAVETEROS </t>
  </si>
  <si>
    <t xml:space="preserve">ESTANTES </t>
  </si>
  <si>
    <t xml:space="preserve">GAVINETES </t>
  </si>
  <si>
    <t xml:space="preserve">LIBREROS </t>
  </si>
  <si>
    <t xml:space="preserve">LOCKERS </t>
  </si>
  <si>
    <t xml:space="preserve">MESAS </t>
  </si>
  <si>
    <t xml:space="preserve">MUEBLES PARA COMPUTADORA </t>
  </si>
  <si>
    <t xml:space="preserve">SISTEMA DE FLUJO CONTINUO DE TINTA </t>
  </si>
  <si>
    <t xml:space="preserve">LECTORES DE CODIGO DE BARRA </t>
  </si>
  <si>
    <t xml:space="preserve">AIRES ACONDICIONADOS </t>
  </si>
  <si>
    <t xml:space="preserve">ANTENAS WI FI ROUTER </t>
  </si>
  <si>
    <t xml:space="preserve">AMPLIFICADOR DE BAJO </t>
  </si>
  <si>
    <t xml:space="preserve">APUNTADORES </t>
  </si>
  <si>
    <t>BAJO</t>
  </si>
  <si>
    <t xml:space="preserve">BATERIA </t>
  </si>
  <si>
    <t xml:space="preserve">MICROFONOS </t>
  </si>
  <si>
    <t xml:space="preserve">CABLE PARA MICROFONO </t>
  </si>
  <si>
    <t xml:space="preserve">ARMAS DE FUEGO </t>
  </si>
  <si>
    <t xml:space="preserve">COLUMNAS </t>
  </si>
  <si>
    <t xml:space="preserve">CONSOLAS </t>
  </si>
  <si>
    <t xml:space="preserve">EXTRACTORES DE AIRE </t>
  </si>
  <si>
    <t xml:space="preserve">GUITARRA ELECTRICA </t>
  </si>
  <si>
    <t xml:space="preserve">JUEGO DE MUEBLES </t>
  </si>
  <si>
    <t xml:space="preserve">VENTILADORES </t>
  </si>
  <si>
    <t xml:space="preserve">RADIOS DE COMUNICACIÓN </t>
  </si>
  <si>
    <t xml:space="preserve">CAJA CHICA </t>
  </si>
  <si>
    <t xml:space="preserve">CAJAS PLASTICAS CON TAPADERA GRANDE </t>
  </si>
  <si>
    <t xml:space="preserve">CÁMARA FOTOGRAFICA </t>
  </si>
  <si>
    <t xml:space="preserve">CARGADOR DE LAPTOP </t>
  </si>
  <si>
    <t xml:space="preserve">CARPAS BLANCAS </t>
  </si>
  <si>
    <t xml:space="preserve">CATEDRAS </t>
  </si>
  <si>
    <t xml:space="preserve">CINTURONES DE SEGURIDAD </t>
  </si>
  <si>
    <t xml:space="preserve">CORTADORAS EN FRIO </t>
  </si>
  <si>
    <t xml:space="preserve">CORTINAS VERTICALES </t>
  </si>
  <si>
    <t xml:space="preserve">ENFRIADORES DE AGUA </t>
  </si>
  <si>
    <t xml:space="preserve">ESCALERA METALICA </t>
  </si>
  <si>
    <t xml:space="preserve">GUILLOTINAS </t>
  </si>
  <si>
    <t xml:space="preserve">MAQUINA PARA SOLDAR </t>
  </si>
  <si>
    <t xml:space="preserve">PIZARRAS </t>
  </si>
  <si>
    <t xml:space="preserve">PERCOLADORA </t>
  </si>
  <si>
    <t xml:space="preserve">PUPITRES </t>
  </si>
  <si>
    <t xml:space="preserve">Número de espacios readecuados UNAH VS </t>
  </si>
  <si>
    <t xml:space="preserve">LABORATORIO INGENIERIA EN SISTEMAS </t>
  </si>
  <si>
    <t xml:space="preserve">A.1 La Coordinación Regional de Investigación fomenta y promueve el desarrollo de investigación en UNAH-VS (Estudiantes y Docentes) </t>
  </si>
  <si>
    <t>1)Capacitación y socialización sobre el proceso de becas y como presentar un proyecto de investigación</t>
  </si>
  <si>
    <t>Liquides presupeustaria</t>
  </si>
  <si>
    <t>Aplicación de los incentivos a la Investigación</t>
  </si>
  <si>
    <t>Becas otorgadas y realizadas</t>
  </si>
  <si>
    <t>Investigadores, estudiantes y grupos de investigación</t>
  </si>
  <si>
    <t>Unidad de Gestión y CRI</t>
  </si>
  <si>
    <t>A2 Se consolida el Concurso del Concurso de Poster</t>
  </si>
  <si>
    <t>Premio para el 1er, 2do y 3er Lugar Concurso de Poster</t>
  </si>
  <si>
    <t>2)Promoción y difusión entre la comunidad universitaria del premio al mejor poster de investigación 2016</t>
  </si>
  <si>
    <t>Se reciben propuestas al concurso de poster</t>
  </si>
  <si>
    <t>Concurso realizado y lista de propuestas de poster presentadas</t>
  </si>
  <si>
    <t>Estudiante y docentes de UNAH-VS</t>
  </si>
  <si>
    <t>A.3  Promoción de la investigación como carga académica.</t>
  </si>
  <si>
    <t>Al menos 1 docente con investigación como carga académica.</t>
  </si>
  <si>
    <t>3) Se Capacita al docente sobre la investigación como carga académica</t>
  </si>
  <si>
    <t>Al menos un docente aplica a investigación como carga académica</t>
  </si>
  <si>
    <t>Constancia de Investigación como Carga Académica</t>
  </si>
  <si>
    <t>Jefatura de Depto y CRI</t>
  </si>
  <si>
    <t>Premio de Innovación Docente y Estudiante.</t>
  </si>
  <si>
    <t>4)Planificación del Concurso</t>
  </si>
  <si>
    <t>Se reciben propuestas al concurso de Ideas de Innovación en sus dos modalidades</t>
  </si>
  <si>
    <t>Concurso realizado y lista de propuestas Concurso de Ideas de Innovación</t>
  </si>
  <si>
    <t>Estudiantes y docentes de UNAH-VS</t>
  </si>
  <si>
    <t xml:space="preserve">B.1 Articulos Publicados </t>
  </si>
  <si>
    <t>6 articulos publicados  investigaciones financiada con becas</t>
  </si>
  <si>
    <t xml:space="preserve">5) Envio  de los articulos cientificos a los diferentes consejos editoriales de las revistas para su revision y aprobacion. </t>
  </si>
  <si>
    <t>Investigaciones culminadas y artículos finalizados</t>
  </si>
  <si>
    <t>Coordinacion Regional de Investigación UNAH-VS</t>
  </si>
  <si>
    <t>B2. Revista indexadas</t>
  </si>
  <si>
    <t>2 Revista Indexada publicada</t>
  </si>
  <si>
    <t>6) Gestión y fortalececimiento 2 Revistas en UNAH-VS</t>
  </si>
  <si>
    <t>Se reciben articulos para publicacion</t>
  </si>
  <si>
    <t>Congreso realizado</t>
  </si>
  <si>
    <t>Planificación, socialización del Congreso y formar equipos de trabajo.</t>
  </si>
  <si>
    <t>B4. La Coordinación Sistematiza y reporta los eventos cientificos realizados por las unidades académicas de UNAH-VS</t>
  </si>
  <si>
    <t>Eventos científicos registrados en la Coordinación Regional de Investigación</t>
  </si>
  <si>
    <t>Socializar matriz de eventos científicos en UNAH-VS</t>
  </si>
  <si>
    <t>Se realizan eventos científicso en UNAH-VS</t>
  </si>
  <si>
    <t>Sistematización de  eventos científicos en UNAH-VS</t>
  </si>
  <si>
    <t>Ficha de registro</t>
  </si>
  <si>
    <t>B5. Se gestiona la publicación de articulos para estudiantes de grado y postgrado</t>
  </si>
  <si>
    <t>8 articulos publicados en la revista portal de la ciencua</t>
  </si>
  <si>
    <t>7)Recepción y gestión de publicación de articulos en Revista Portal de la Ciencia</t>
  </si>
  <si>
    <t>B6. Página web de Coordinación Regional de Investigación actualizada</t>
  </si>
  <si>
    <t>Página web de la Coordinación Regional con información actualizada</t>
  </si>
  <si>
    <t>Actualización períodica de la información en la web de la Coordinación</t>
  </si>
  <si>
    <t>Se cuenta con acceso a internet y la universidad funciona normal</t>
  </si>
  <si>
    <t>Web funcionando</t>
  </si>
  <si>
    <t>B7. Apoyo a eventos de investigación Científica</t>
  </si>
  <si>
    <t>Eventos científicos realizado</t>
  </si>
  <si>
    <t>Socializar apoyo a los eventos científicos</t>
  </si>
  <si>
    <t>Unidades académicas realizan eventos científicos</t>
  </si>
  <si>
    <t>Listadi de asistencia y particpación</t>
  </si>
  <si>
    <t>C.1 Diplomado de Investigación Científica</t>
  </si>
  <si>
    <t>2 Diplomados de Investigación Científica para UNAH-VS</t>
  </si>
  <si>
    <t>8) Promoción y difusión del diplomado con Unidades de Gestión, Jefes de Departamento y docentes UNAH-VS</t>
  </si>
  <si>
    <t>Los docentes se incriben al diplomado de Investigación Científica</t>
  </si>
  <si>
    <t xml:space="preserve">Doentes </t>
  </si>
  <si>
    <t>C2. Diplomado en Gestión de la Investigación</t>
  </si>
  <si>
    <t>20 docentes cursando diplomado de Gestión de la Investigación</t>
  </si>
  <si>
    <t>9)Gestión para firma de convenio OEI</t>
  </si>
  <si>
    <t>Los docentes se incriben al diplomado de Gestión de la Investigación</t>
  </si>
  <si>
    <t>Fortalecimiento de las competencias de los gestores de la investigación</t>
  </si>
  <si>
    <t>Gestores de Investigación</t>
  </si>
  <si>
    <t>20 reciben curso de cómo presentar un proyecto de Investigación</t>
  </si>
  <si>
    <t>10)Promoción y difusión de Curso Como presentar un Proyecto de Investigación</t>
  </si>
  <si>
    <t>Docentes inscritos en curso</t>
  </si>
  <si>
    <t>20 docentes reciben curso sobre construcción de instrumento de investigación</t>
  </si>
  <si>
    <t>11)Promoción y difusión de Curso Construcción de Instrumentos</t>
  </si>
  <si>
    <t>20 docentes reciben sobre problación y muestra</t>
  </si>
  <si>
    <t>12)Promoción y difusión de Curso de Población y Muestra</t>
  </si>
  <si>
    <t>20 docentes reciben curso  Evaluación de Impacto Proyectos Sociales</t>
  </si>
  <si>
    <t>13)Promoción y difusión de Curso de Evaluación de Impacto de Proyectos Sociales</t>
  </si>
  <si>
    <t>20 Docentes reciben curso de análisis de datos cuantitativo</t>
  </si>
  <si>
    <t>14)Promoción y difusión de Curso Análisis de Datos Cuantitativos</t>
  </si>
  <si>
    <t>20 Docentes reciben curso de Tecnicas cualitativas</t>
  </si>
  <si>
    <t>15)Promoción y difusión de Curso Técncias Cualitativas</t>
  </si>
  <si>
    <t>20 docentes reciben curso de Atlas TI</t>
  </si>
  <si>
    <t>16)Promoción y difusión de Curso de Atlas TI</t>
  </si>
  <si>
    <t>Curso de SPSS básico</t>
  </si>
  <si>
    <t>17)Promoción y difusión de Curso deSPSS básico</t>
  </si>
  <si>
    <t>Curso de Redacción Científica</t>
  </si>
  <si>
    <t>18)Promoción y difusión de Curso Redacción Científica</t>
  </si>
  <si>
    <t>20 docentes reciben curso sobre Propiedad Intelectual</t>
  </si>
  <si>
    <t>19)Promoción y difusión de Cursos Propiedad Intelectual</t>
  </si>
  <si>
    <t>E1  Creacion de Grupos de Investigacion</t>
  </si>
  <si>
    <t xml:space="preserve">21)Fortalecimiento de los grupos de investigación </t>
  </si>
  <si>
    <t xml:space="preserve">E2. Creacion y fortalecimiento  de unidades de gestión en investigación </t>
  </si>
  <si>
    <t xml:space="preserve">22)Fortalecimiento de las unidades de gestion de investigacion </t>
  </si>
  <si>
    <t>E3. Fortalecimientos de Circulos de Creatividad</t>
  </si>
  <si>
    <t>3 Circulos de Creatividad</t>
  </si>
  <si>
    <t>23)Fomento, difusión y capacitación Circulo de Creatividad</t>
  </si>
  <si>
    <t>E4. Creación y consolidación Semilleros de Investigación</t>
  </si>
  <si>
    <t>2 Semilleros</t>
  </si>
  <si>
    <t>24)Fomento, difusión y capacitación Semilleros de Investigación</t>
  </si>
  <si>
    <t>E5. Consolidación del Centro de Apoyo a la Tecnología e Innovación (CATI)</t>
  </si>
  <si>
    <t>CATI  funcionando</t>
  </si>
  <si>
    <t>25)Gestionar equipo y recurso para fortalecer funcionamiento del CATI</t>
  </si>
  <si>
    <t>Listado de usuarios del CATI</t>
  </si>
  <si>
    <t>Fortalecimiento de la Coordinación Regional de Investigación y CATI</t>
  </si>
  <si>
    <t>Ordenes de compra</t>
  </si>
  <si>
    <t>CRI/CATI</t>
  </si>
  <si>
    <t>E8 Compra de 2 Impresora multifunción</t>
  </si>
  <si>
    <t>2 Impresoras multifunción</t>
  </si>
  <si>
    <t>27)Gestionar ante la Subdirección de Finanzas la compra de 5 computadoras</t>
  </si>
  <si>
    <t>2.A.1</t>
  </si>
  <si>
    <t>2.A.2</t>
  </si>
  <si>
    <t>2.A.3</t>
  </si>
  <si>
    <t>2.A.4</t>
  </si>
  <si>
    <t>2.B.1</t>
  </si>
  <si>
    <t>2.B.2</t>
  </si>
  <si>
    <t>2.B.3</t>
  </si>
  <si>
    <t>2.B.4</t>
  </si>
  <si>
    <t>2.B.5</t>
  </si>
  <si>
    <t>2.B.6</t>
  </si>
  <si>
    <t>2.B.7</t>
  </si>
  <si>
    <t>2.E.1</t>
  </si>
  <si>
    <t>2.E.2</t>
  </si>
  <si>
    <t>2.E.3</t>
  </si>
  <si>
    <t>2.E.4</t>
  </si>
  <si>
    <t>2.E.5</t>
  </si>
  <si>
    <t>2.E.7</t>
  </si>
  <si>
    <t xml:space="preserve">CONGRESO DE INVESTIGACIÓN CIENTIFICA </t>
  </si>
  <si>
    <t xml:space="preserve">APOYO A EVENTOS CIENTIFICOS </t>
  </si>
  <si>
    <t xml:space="preserve">DIFUSIÓN DE PREMIO </t>
  </si>
  <si>
    <t xml:space="preserve">FORTALECIMIENTO DEL CATI </t>
  </si>
  <si>
    <t xml:space="preserve">PREMIO DE INVESTIGACIÓN </t>
  </si>
  <si>
    <t>1.Implementado en las 21 carreras el rediseño curricular en  UNAH-VS</t>
  </si>
  <si>
    <t xml:space="preserve">Desarrollo del plan de trabajo de las subcomisiones </t>
  </si>
  <si>
    <t xml:space="preserve">4. 21 carreras de UNAH VS implementando el proceso de desarrollo curricular acorde  a las exigencias sociales y pedagógicas moderna          </t>
  </si>
  <si>
    <t>100% de las carreras implementado en proceso de desarrollo curricular</t>
  </si>
  <si>
    <t xml:space="preserve"> 1. Talleres de capacitacion sobre rediseño curricular.       2. Encuentros entre las sub comisiones y sus pares de otros centros. </t>
  </si>
  <si>
    <t xml:space="preserve">10% de las asignaturas de  los planes de estudios  rediseños curriculares  en formato bimodal. </t>
  </si>
  <si>
    <t xml:space="preserve">2. Ejecucion de un programa de capacitacion sobre bimodalidad (diseño de asignaturas en línea y asesor en línea)  </t>
  </si>
  <si>
    <t>95 asignaturas disenadas en linea</t>
  </si>
  <si>
    <t xml:space="preserve">1. Propuesta de consolidación de la Red Norte. </t>
  </si>
  <si>
    <t xml:space="preserve">1. Dos telecentros funcionando ( cuatro carreras como oferta académica) </t>
  </si>
  <si>
    <t xml:space="preserve">2. Telecentros programados en funcionamiento.  2. Nuevas Carreras de Pregrado, Grado y Postgrado, Funcionamiento de Instituto Tecnologico de Puerto Cortes. </t>
  </si>
  <si>
    <t xml:space="preserve"> Primera Promoción del Diplomado en Turismo Sostenible para el Desarrollo Local. </t>
  </si>
  <si>
    <t>3. Tercera Promoción del Diplomado en Gestión Cultural para el Desarrollo Municipal.</t>
  </si>
  <si>
    <t xml:space="preserve"> Primera promoción del diplomado en gestión administrativa universitaria </t>
  </si>
  <si>
    <t xml:space="preserve"> Diplomado desarrollado</t>
  </si>
  <si>
    <t xml:space="preserve">Listado de participantes, plan de estudios.  </t>
  </si>
  <si>
    <t xml:space="preserve">jefes y coordinadores </t>
  </si>
  <si>
    <t xml:space="preserve">SDA. Docencia. VUS/UNAH-VS. Departamento de administración de empresas </t>
  </si>
  <si>
    <t>Oficinas municpales de turismo , CANATUR, mesa de turismo de plan de nación</t>
  </si>
  <si>
    <t xml:space="preserve">SDA. Docencia. VUS/UNAH-VS. Coordinación académica SED </t>
  </si>
  <si>
    <t xml:space="preserve">Numero de carreras tecnológicas,  licenciaturas y posgrados nuevas ofertadas </t>
  </si>
  <si>
    <t>Sistema virtual creado, biblioteca de ciencias de la salud funcionando</t>
  </si>
  <si>
    <t>1) Aumentar a nivel regional  la cobertura de la UNAH y el acceso de la población para ingresar a realizar estudios universitarios.
2) Aumentar la pertinencia de la oferta académica de la UNAH.</t>
  </si>
  <si>
    <t xml:space="preserve">3. Carreras a nivel de tecnico universitario en implementación </t>
  </si>
  <si>
    <t>carreras a nivel de tecnico universitario implementadas</t>
  </si>
  <si>
    <t xml:space="preserve">1. Plan de seguimiento a docentes en competencias tenopedagogicas </t>
  </si>
  <si>
    <t>1. Elaborar un programa de desarrollo docente de reciente ingreso y para aquellos interesados en certificar la calidad de su desempeño docente. 2. Desarrollar una propuesta de seguimento de la calidad de educación a distancia (semipresencial y en linea)</t>
  </si>
  <si>
    <t xml:space="preserve">1. Programa de desarrollo docente. 2. Propuesta de seguimiento.  </t>
  </si>
  <si>
    <t xml:space="preserve">programa y seguimiento </t>
  </si>
  <si>
    <t>6.1.5</t>
  </si>
  <si>
    <t>6.1.6</t>
  </si>
  <si>
    <t xml:space="preserve">1.Procesos desarrollados en base a los procedimientos establecidos en el área académica. </t>
  </si>
  <si>
    <t xml:space="preserve">1, Reuniones de trabajo para la aplicación de los procedimientos establecidos en los procesos académicos. </t>
  </si>
  <si>
    <t>2.Constante desarrollo de los espacios de comunicación efectiva que fortalezcan la imagen institucional de UNAH-VS,  normadas por las políticas y reglamentos internos.</t>
  </si>
  <si>
    <t>3.Socialización y aplicación  de manual para el desarrollo de  diplomados universitarios y cursos libres</t>
  </si>
  <si>
    <t xml:space="preserve">Reuniones para socialización , diplomados desarrollados en base al manual </t>
  </si>
  <si>
    <t xml:space="preserve">1. Reuniones para socilaización del manual 2. Seguimiento a la aplicación del manual   </t>
  </si>
  <si>
    <t xml:space="preserve">manual elaborado y aplicandose  </t>
  </si>
  <si>
    <t xml:space="preserve">4.Programa de auditoria de seguimiento a la labor  académica de los  departamentos y carreras de la UNAH VS  </t>
  </si>
  <si>
    <t xml:space="preserve">Programa de seguimiento a la gestión académica y administrativa  </t>
  </si>
  <si>
    <t xml:space="preserve">1. Actividad de formacion del equipo de trabajo 2. Diseño de instrumentos e indicadores 3. aplicación de los instrumentos 4. analisis de resultados 5. elaboracion del informe con conclusiones y recomendaciones </t>
  </si>
  <si>
    <t xml:space="preserve">5. Unidad de apoyo a los servicios de la direccion de educacion superior instalada . </t>
  </si>
  <si>
    <t>unidad funcionando</t>
  </si>
  <si>
    <t>1. Realizar el plan de trabajo2. Solicitar insumos para su sostenibilidad operativa</t>
  </si>
  <si>
    <t>Plan de trabajo, registro de solicitudes atendidas</t>
  </si>
  <si>
    <t xml:space="preserve">6. Plan de mejora elaborado como resultado del proceso de autoevaluacion institucional. </t>
  </si>
  <si>
    <t>Informes trimestrales sobre avances del plan de mejora</t>
  </si>
  <si>
    <t xml:space="preserve">1. Elaboracion del plan de mejora 2. Establecer una ruta critca para la ejecucion del plan de mejora  3. Presentar informes de avnces cada trimestre del año. </t>
  </si>
  <si>
    <t xml:space="preserve">informes trimestrales presentados </t>
  </si>
  <si>
    <t>7. Estructura organizativa de la sub direccion academica fortalecida y funcionando</t>
  </si>
  <si>
    <t xml:space="preserve">Registro del servicio prestado por las diferentes unidades, informes presentados </t>
  </si>
  <si>
    <t xml:space="preserve">Mejoramiento de la calidad de los servicios académicos desde la subdireccion academica </t>
  </si>
  <si>
    <t>Palnes de tranbajo presentados, informes presentados, memorias de reuniones</t>
  </si>
  <si>
    <t xml:space="preserve">8. Organización del Consejo Regional de Investigacion y Comité de Etica de Investigacion </t>
  </si>
  <si>
    <t>Consejo de investigacion y comité de etica de investigacion  en sus funciones</t>
  </si>
  <si>
    <t>1. Elaborar el plan de trabajo 2. Emitir dictamenes 3. Presentar informes 4. Socializar a la comunidad universitaria sobre estas unidades y sus servicios.</t>
  </si>
  <si>
    <t xml:space="preserve">Impulsar los procesos de investigacion cientifica como una de las funciones esenciales de la universidad. </t>
  </si>
  <si>
    <t>Informes de dictamenes emitidos, registro de atenciones realizadas, actas de reuniones</t>
  </si>
  <si>
    <t>Comunidad Universiatria</t>
  </si>
  <si>
    <t xml:space="preserve">Direccion de UNAH VS , sub direccion academica, Coordinacion regional de Investigacion cientifica. </t>
  </si>
  <si>
    <t xml:space="preserve">2.Catalógo de capacitaciones a desarrollar  de parte del Departamento de Capacitación, Formación y Desarrollo Docente de la UNAH-VS </t>
  </si>
  <si>
    <t>13.1.8</t>
  </si>
  <si>
    <t>10.1.2</t>
  </si>
  <si>
    <t>El sistema de posgrado necesita oficina para su adecuado  funcionamiento.  UNAH VS, necesita 4 aulas acondicionadas para el funcionamiento de maestrías</t>
  </si>
  <si>
    <t>Solicitudes enviadas.      Presupuesto detallados.  Aulas acondicionadas con el equipamiento solicitado.</t>
  </si>
  <si>
    <t>Docentes UNAH-VS.              Estudiantes interesados en las maestría.</t>
  </si>
  <si>
    <t>cordinac ión de cada uno de los posgrados.                                             Coordinación Geberal de posgrados</t>
  </si>
  <si>
    <t xml:space="preserve"> Implementación  del programa de funcionamiento del Doctorado</t>
  </si>
  <si>
    <t>Programa de formación de posgrados estratégicos. Listado de posgrados.  Posgrados funcionando</t>
  </si>
  <si>
    <t>Jornadas de planificación.          Comisiones de desarrollo posgrados en los departamentos.                      Realización de jornadas de capacitación.</t>
  </si>
  <si>
    <t>Jornadas de planificación y acondicionamiento físico de instalaciones</t>
  </si>
  <si>
    <t>Selección de estudiantes interesados en los estudios de doctorado</t>
  </si>
  <si>
    <t>Establecimiento de un programa de profesores visitantes.</t>
  </si>
  <si>
    <t>10.3.2</t>
  </si>
  <si>
    <t>10.3.3</t>
  </si>
  <si>
    <t>10.3.4</t>
  </si>
  <si>
    <t>Jornadas de trabajo</t>
  </si>
  <si>
    <t>Realización y ejecución de cronograma de trabajo/ Plan de Mejoras/. DIYP</t>
  </si>
  <si>
    <t>10.4.3</t>
  </si>
  <si>
    <t>3.Número de participantes en congresos de Investigación, Publicaciones en Revistas Científicas</t>
  </si>
  <si>
    <t>4.Ejecutar un convenio de internacionalización</t>
  </si>
  <si>
    <t>10.7.4</t>
  </si>
  <si>
    <t xml:space="preserve">Solicitar los convenios suscritos por la UNAH. Análisis de los convenios de interrnalización y su aplicación en UNAH-VS. Estudio y análisis de los convenios de interrnalización y su aplicación en UNAH-VS </t>
  </si>
  <si>
    <t xml:space="preserve">INTEGRACIÓN FISICA DE LA OFICINA DE POGRADOS </t>
  </si>
  <si>
    <t>aplicación de mecanismos de ejecución de los convenios con las universidades extranjeras</t>
  </si>
  <si>
    <t xml:space="preserve"> 4 becas básicas otorgadas</t>
  </si>
  <si>
    <t>A.4 Se promueve el concurso de Ideas de Innovación en modalidad estudiante y docenteUNAH-VS (Circulos de Creatividad)</t>
  </si>
  <si>
    <t>A.5 Promocion sobre el USO DEL CATI.</t>
  </si>
  <si>
    <t>Al menos 30 personas( Docentes o estudiantes que hagan uso de las bases de Datos del CATI).</t>
  </si>
  <si>
    <t>5) Socialización de uso e importancia del uso de bases de Datos del CATI</t>
  </si>
  <si>
    <t>Al menos 90 personas( Estudiantes y Docentes )</t>
  </si>
  <si>
    <t>Utilización de Bases de datos validas</t>
  </si>
  <si>
    <t>Listado de asistencias</t>
  </si>
  <si>
    <t>CATI</t>
  </si>
  <si>
    <t>B3. La Coordinación Regional de Investigación organiza y desarrolla el 4to. Congreso de Investigación Científica</t>
  </si>
  <si>
    <t>c) Las facultades y los centros regionales  se insertan en el eje de capacitación en investigación; aprovechan la oferta de capacitación y actualización en investigación científica.</t>
  </si>
  <si>
    <t>C1</t>
  </si>
  <si>
    <t>C2</t>
  </si>
  <si>
    <t>C3</t>
  </si>
  <si>
    <t>20)Promoción y difusión de Cursos Plagio</t>
  </si>
  <si>
    <t>Registro de participantes, constancias de participación.</t>
  </si>
  <si>
    <t>Curso de Gestor biblografico CITAVI</t>
  </si>
  <si>
    <t>21)Promoción y difusión de cursos Basico Gestor Biblografico CITAVI</t>
  </si>
  <si>
    <t>La Coordinación Regional de  Investigación Científica gestiona asesora los proyectos de investigación, cuyos resultados sean susceptibles de protección, uso y explotación de la propiedad intelectual.</t>
  </si>
  <si>
    <t>Asesoramiento de, al menos, 1 proyecto de investigación, cuyo resultado sea susceptible de protección, uso y explotación de la propiedad intelectual.</t>
  </si>
  <si>
    <t>D1</t>
  </si>
  <si>
    <t>20)Asesorar al menos 1 proyecto de investigación relacionado con el desarrollo tecnológico, innovación y propiedad intelectual.</t>
  </si>
  <si>
    <t>Producción científica-tecnológica en las unidades académicas.</t>
  </si>
  <si>
    <t>Promover el acceso abierto a los resultados de la investigación, protegiendo, cuando proceda, la propiedad intelectual correspondiente</t>
  </si>
  <si>
    <t xml:space="preserve">Listado de proyectos de investigación en ejecución cuyo resultado es susceptible de protección. </t>
  </si>
  <si>
    <t>Docentes investigadores.</t>
  </si>
  <si>
    <t>DDICYP/CRI</t>
  </si>
  <si>
    <t xml:space="preserve">1. Plan de Mentorias y  Asesorias Académicas  priorizando las carreras de mayor riesgo en base a diagnóstico actualizado </t>
  </si>
  <si>
    <t>2. Diagnóstico   de deserción académica</t>
  </si>
  <si>
    <t xml:space="preserve">indice de deserción académica </t>
  </si>
  <si>
    <t>3.  Diagnóstico de causales de  cambio de carrera en base a experiencias sistemátizadas en años anteriores del 2015 a 2016</t>
  </si>
  <si>
    <t>Índice de cambio de carrera obtenidos, aplicando art. 171 o art. 169 de las normas académicas en vigencia.</t>
  </si>
  <si>
    <t xml:space="preserve"> 5.participación de los estudiantes en los cursos de hábitos de estudios y manejo efectivo del tiempo.</t>
  </si>
  <si>
    <t>6. Incrementar la cantidad de estudiantes beneficiados por el programa de atención socioeconomica y estimulos educativos, (PASEE)</t>
  </si>
  <si>
    <t>36 jornadas del  curso de introducción a la vida universitaria por año académico</t>
  </si>
  <si>
    <t xml:space="preserve">21 carreras participando en la feria vocacional en cada año académico. </t>
  </si>
  <si>
    <t xml:space="preserve">                                                                                                                                                                                                                                                                                                             9. Encuentro de orientadores.</t>
  </si>
  <si>
    <t>Un (1) encuentro de orientadores realizado al año según calendario académico UNAH</t>
  </si>
  <si>
    <t xml:space="preserve">1. Ejecución del plan de mentorías y asesorías académicas. 2. Intervención según fortalezas y debilidades los resultados esperados. 3. Lograr un empoderamiento y adecuada promoción y difusión que llegue a los mas necesitados de la comunidad estudiantil según su rendimiento académico. </t>
  </si>
  <si>
    <t>Contribuir a la disminución de los indices de riesgos académicos en las carreras identificadas, logrando implementar alternativas de elevada efectividad.</t>
  </si>
  <si>
    <t xml:space="preserve">1. Documento del plan de mentorias y asesorias. 2 informes trimentrales. 3 evidencias fotográficas de talleres o experiencias educativas desarrolladas. </t>
  </si>
  <si>
    <t>1. Estudiantes con índices en riesgo académico. 2. Jefatura de Departamentos y Coordinadores de Carreras.</t>
  </si>
  <si>
    <t xml:space="preserve"> 1. Sub Dirección de Desarrollo Estudiantil, Cultura, Arte y deporte. 2 coordinaciones de carrera </t>
  </si>
  <si>
    <t>1. Coordinar actividades con las unidades academicas y las coordinaciones de las carreras 2.Gestionar con la Direccion de estadistica la base de datos actualizada por período, de acuerdo al que se va a investigar.3.  Elaborar diagnóstico de deserción académica 4. Socializar resultado  a los involucrados.</t>
  </si>
  <si>
    <t>1. Identificar carreras, asignautras y horarios con mayores índices de deserción académica para implementar medidas que contribuyan a disminuir la deserción.  2 brindar alternativas adecuadas para lograr su readmisión.</t>
  </si>
  <si>
    <t>total de estudiantes en deserción.</t>
  </si>
  <si>
    <t>SUDECAD , sub dirección academica, coordinaciones  de carrera y secretaría general UNAH-VS.</t>
  </si>
  <si>
    <t xml:space="preserve">1. Diseñar la Ficha de diagnóstico que debe ser aplicada por cada coordinador de carrera 2. Sistematizas la información a través de la aplicación de la ficha con cada coordinación de carrera. 3. Consolidación de la informacíon 4. elaborar un informe 5. socializar resultados con los involucrados.   </t>
  </si>
  <si>
    <t xml:space="preserve">1. Identificar las carreras con mayor preferencia y rechazo. 2. Identificar los causales que propician los cambios de carrera. 3. Elevar estadística de cambios de carrera con dictamenes favorables y no favorables. </t>
  </si>
  <si>
    <t>1. fichas diagnósticas. 2. Informes psicopedagógicos. 3. Dictamenes de Cambio de Carrera. 4. Seguimiento del estudiante y su rendimiento académico en los siguientes 4 períodos académicos.</t>
  </si>
  <si>
    <t>estudiantes que soliciten cambio de carrera</t>
  </si>
  <si>
    <t xml:space="preserve">SUDECAD- VOAE , sub dirección academica, coordinaciones  de carrera, sub dirección de administración y finanzas, y Secretaría General UNAH-VS.  </t>
  </si>
  <si>
    <t>1. bateria de test aplicados y su respectivo informe, 2. constancias de cursos recibidos, 3. historal académico.</t>
  </si>
  <si>
    <t>SUDECAD , sub dirección academica, coordinaciones  de carrera, sub dirección de administración y finanzas y secretaria general UNAH-VS.</t>
  </si>
  <si>
    <t xml:space="preserve">1. promoción difusión y comunicación de los cursos 2. mantener una convocatoria permanente con los jefes de departamentos y coordinadores de  carreras 3. impartir cursos </t>
  </si>
  <si>
    <t xml:space="preserve">1. mejorar el rendimiento académico e incrementar el indice academico regular </t>
  </si>
  <si>
    <t>1. listados de asistencia, 2. constancias emitidas por recibir cursos. 3. Informes Trimestales.</t>
  </si>
  <si>
    <t>SUDECAD , sub dirección academica, jefes de dpto. y coordinadores de carrera, y secretaría general UNAH-VS.</t>
  </si>
  <si>
    <t>1.  Acompañamiento de la Asociación de estudiantes becarios y prestatarios-ASEBEP 2. Socialización del programa con la comunidad estudiantil tanto presencial, en linea (telecentros) como a distancia (CRAED´S)</t>
  </si>
  <si>
    <t>1. estimular al estudiante que mantiene su indice pertinente a la beca  2. Apoyar al beneficiario de las diversas categorías de beca (equidad, excelencia académica, arte y cultura, deporte, etc.)</t>
  </si>
  <si>
    <t>forma 003, historial academico, documentos pertinentes al programa PASEE del área de desarrollo humano de estudiantes involucrados y beneficiados.</t>
  </si>
  <si>
    <t>estudiantes que aplicaron al programa PASEE y estudiantes de la asociación ASEBEP.</t>
  </si>
  <si>
    <t>SUDECAD, sub ditrección academica, sub dirección de administración y finanzas, Secretaría académica.</t>
  </si>
  <si>
    <t>1. Inscripción de los estudiantes 2. organización de los cursos, 3. realización de los cursos</t>
  </si>
  <si>
    <t>1. Crear al estudiante el sentido de pertenencia e informar de la normativa de la UNAH deberes y derechos estudiantiles.</t>
  </si>
  <si>
    <t>listados de asistencia, certificados de participación, informes y estadísticas de los cursos.</t>
  </si>
  <si>
    <t xml:space="preserve">SUDECAD (área de orientación). </t>
  </si>
  <si>
    <t>1. Promocionar las carreras que ofrece la UNAH VS. 2. Mantener la vinculación con la sociedad y comunidad estudiantil que quiere formar parte de UNAH-VS. 3. Crear un sentido de pertenencia entre las carreras de UNAH-VS. 4. Involucramiento de los matriculados en las diferentes carreras. 5. Aplicación del art. 140 nuevo requisito de graduación.</t>
  </si>
  <si>
    <t>fotos del evento, plan de trabajo, incripciones de las carreras, invitaciones de los centros educativos, informe respectivo por feria vocacional.</t>
  </si>
  <si>
    <t>SUDECAD, Coordinaciones de carrera, sub dirección academica, Sub dirección de administración y finanzas, CORSA UNAH-VS</t>
  </si>
  <si>
    <t>fortalecer relaciones con departamentos de orientación de los institutos, capacitar para proximas jornadas de admisiones (PAA) en UNAH-VS</t>
  </si>
  <si>
    <t>listados de asistencia, diplomas de participación, invitaciones,  informe de encuentro anual.</t>
  </si>
  <si>
    <t xml:space="preserve">orientadores , consejeros , directores de centros , Catedraticos y alumnos de psicología y pedagogía </t>
  </si>
  <si>
    <t>SUDECAD, Sub Dirección Académica y subidrección de administración y finanzas, CORSA- UNAH-VS.</t>
  </si>
  <si>
    <t>1. mejorar el nivel de pertinencia academica logrando cohesionar aptitudes, personalidad e inteligencia en el estudiante (regular)</t>
  </si>
  <si>
    <t>estudiantes permanentes y con matricula regular en su carrera.</t>
  </si>
  <si>
    <t>1. Planificación de la feria 2. Ejecución de la feria vocacional una vez por cada año académico. (Presupuesto a utilizar según fecha programada en calendario académico UNAH).</t>
  </si>
  <si>
    <t>1. planificación del encuentro 2. ejecución del encuentro (Presupuesto a utilizar según fecha programada en calendario académico UNAH).</t>
  </si>
  <si>
    <t xml:space="preserve">1. Gestionar la creación del Programa de servicios a estudiantes con necesidades especiales PROSENE. 2. Fortalecer la pólitica de inclusión y equidad en UNAH-VS.  3. Difusión, promoción y comunicación de actividades desarrolladas en pro del programa PROSENE. 4. Contar con un equipo multidisciplinario (médicos, especialista, psicólogos, trabajadores sociales, entre otros) que tengan pertinencia y fortalezcan el programa y sus actividades.                                                                                                                                                       </t>
  </si>
  <si>
    <t>listas de registro PAA, formas 003, informes del programa PASEE.</t>
  </si>
  <si>
    <t>Miembros del programa PASEE.</t>
  </si>
  <si>
    <t>SUDECAD, SAF , CORSA UNAH-VS</t>
  </si>
  <si>
    <t>1. Fortalecida la capacidad de docente o egresados en el área de técnicos universitarios de la Escuela Universitaria de las Ciencias de la Salud (EUCS)</t>
  </si>
  <si>
    <t xml:space="preserve">Como prioridad institucional de UNAH-VS en cumplimiento al proyecto del Centro de Innovación y Tecnología;  y de la Escuela Universitaria e las Ciencias de la Salud, se contempla la prioridad en formar profesionales en las áreas técnicas de Salud, con el propósito de iniciar en la formación de técnicos especializados en las carreras que ofertarán dicho proyecto. </t>
  </si>
  <si>
    <t>Proyecto de Innovación y Tecnologías, proyecto de la Escuela Universitaria de las Ciencias de la Salud.</t>
  </si>
  <si>
    <t xml:space="preserve">3. Promover programas académicos a través de la recepción de al menos una visita internacional </t>
  </si>
  <si>
    <t>Feria EXPOBECAS</t>
  </si>
  <si>
    <t>Coordinación de Movilidad Académica, Vicerrectoría de Relaciones Internacionales</t>
  </si>
  <si>
    <t>14.1.8</t>
  </si>
  <si>
    <t>9. Gestionadas  Aplicaciones a convocatorias de cooperación para financiamiento de proyectos para el desarrollo.</t>
  </si>
  <si>
    <t>Número de aplicaciones a convocatorias de financiamiento a proyectos para el desarrollo</t>
  </si>
  <si>
    <t>Desarrollar relaciones oportunas y convenientes conla cooperación internacional a fin de favorecer la excelencia integral de la UNAH VS.</t>
  </si>
  <si>
    <t xml:space="preserve">Numero de informes aplicaciones, cartas de apoyo a autoridades en la aplica </t>
  </si>
  <si>
    <t>Unidades académicas de UNAH Valle de Sula.</t>
  </si>
  <si>
    <t>Coordinacion de movilidad academica, Dirección de Cooperación Internacionales de la Vicerrectoría de Relaciones Internacionales, Unidad académ,icas de UNAH Valle de Sula</t>
  </si>
  <si>
    <t>10. Fortalecidas capacidades en gestión de proyectos de cooperación para el desarrollo.</t>
  </si>
  <si>
    <t>Capacitación en gestión de proyectos.</t>
  </si>
  <si>
    <t>1. Identificar capacitación en gestión de proyectos de cooperación para el desarrollo. 2. Traer la capacitación a UNAH VS 3. Identificar miembros docentes y administrativos de UNAH VS que participan en la capacitación.</t>
  </si>
  <si>
    <t>Desarrollar capacidades en académicos en gestión de proyectos de cooperación para el desarrollo y asegurar aplicaciones ante las convocatorias internacionales</t>
  </si>
  <si>
    <t>Correos electronicos, contenido de la capacitaciones, listado de asistencia</t>
  </si>
  <si>
    <t>Unidades academicas de UNAH VS, Coordinación de Movilidad Aacadémica de UNAH VS</t>
  </si>
  <si>
    <t>14.1.9</t>
  </si>
  <si>
    <t>14.1.10</t>
  </si>
  <si>
    <t>1. Seguimiento a actividades de Convenios internacionales de los cuales UNAH Valle de Sula es impulsadora</t>
  </si>
  <si>
    <t xml:space="preserve">convenios firmados </t>
  </si>
  <si>
    <t>2. Iniciar negociación de convenios con Universidades extranjeras que promuevan o conlleven beneficios para UNAH VS.</t>
  </si>
  <si>
    <t xml:space="preserve">Borradores de Convenios </t>
  </si>
  <si>
    <t>1. Acompañamiento al proceso, enlace entre la VRI y las unidades académicas de UNAH VS.</t>
  </si>
  <si>
    <t>Coordinacion de movilidad academica, departamento académcas, Dirección de reglamentos, convenios de la Vicerrector+ía de Relaciones Internacionales.</t>
  </si>
  <si>
    <t>14.2.1</t>
  </si>
  <si>
    <t>14.2.2</t>
  </si>
  <si>
    <t>1. Participar en el proceso de la formulación de la politica de internacionalización.</t>
  </si>
  <si>
    <t xml:space="preserve">Instrumentos desarrollados por la Vicerrectoría de Relaciones Internacionales y Vicerrectoría Académica </t>
  </si>
  <si>
    <t>1. Participación en reuniones presenciales/ online para seguimiento de la política de internacionalización. 2. Participar de las diferntes capacitaciones que se desarr</t>
  </si>
  <si>
    <t>Fortalecer la educación superior, de cara a la globalización, buscando mayores oportunidades de reconocimiento regional y mundial</t>
  </si>
  <si>
    <t>Número de reuniones, lista de asisitencias, ayudas memorias, informes, instrumentos para manejo de información.</t>
  </si>
  <si>
    <t>Vicerrectoría de Relaciones Internacionales, Vicerrectoía Académica, Coordinación de movilidad académica.</t>
  </si>
  <si>
    <t>14.3.1</t>
  </si>
  <si>
    <t>14.3.2</t>
  </si>
  <si>
    <t>1. CAPACITADO TODO EL PERSONAL DE LA UNAH-VS</t>
  </si>
  <si>
    <t xml:space="preserve">1.NUMERO DE EMPLEADOS CAPACITADOS </t>
  </si>
  <si>
    <t>Capacitacion de Cambios Paradigmáticos</t>
  </si>
  <si>
    <t>Trabajo en Equipo</t>
  </si>
  <si>
    <t>Relaciones Interpersonales</t>
  </si>
  <si>
    <t xml:space="preserve">Taller de Office </t>
  </si>
  <si>
    <t>ESPECIALISTA EN ADMINISTRACION DE CAPACITACIONES</t>
  </si>
  <si>
    <t>2. JORNADA MOTIVACIONAL</t>
  </si>
  <si>
    <t>1.EMPLEADOS PREMIADOS 2017</t>
  </si>
  <si>
    <t>Entrega de Diploma</t>
  </si>
  <si>
    <t>Evento donde se premiaran los empleados que tengan 25 años de servicio o mas</t>
  </si>
  <si>
    <t>3. ESTUDIO DE CLIMA LABORAL</t>
  </si>
  <si>
    <t>1. NUMERO DE EMPLEADOS CAPACITADOS</t>
  </si>
  <si>
    <t>Estudio de Clima Laboral</t>
  </si>
  <si>
    <t>ESPECIALISTA EN ADMINISTRACION DE CAPACITACIONES/ESPECIALISTA EN SALUD OCUPACIONAL</t>
  </si>
  <si>
    <t>4. ElLABORAR MANUAL DE ESTRATEGIA LABORAL</t>
  </si>
  <si>
    <t>1. MANUAL DE PROCEDIMIENTO ELABORADO</t>
  </si>
  <si>
    <t>12.4.1</t>
  </si>
  <si>
    <t>2.SOCIALIZACION DEL MANUAL</t>
  </si>
  <si>
    <t>12.4.2</t>
  </si>
  <si>
    <t>Reunion con Jefe y Coordinadores de departamento, docentes, administrativos y servicio</t>
  </si>
  <si>
    <t>ESPECIALISTA EN ASEGURAMIENTO LABORAL</t>
  </si>
  <si>
    <t>5. SALUD OCUPACIONAL</t>
  </si>
  <si>
    <t>1.TALLER ESCUELA DE ESPALDA</t>
  </si>
  <si>
    <t>12.5.1</t>
  </si>
  <si>
    <t>Taller de Ejercicios Ergonomicos</t>
  </si>
  <si>
    <t>ESPECIALISTA EN SALUD OCUPACIONAL /DEPARTAMENTO DE DEPORTES</t>
  </si>
  <si>
    <t>2. JORNADA DE SALUD OCUPACIONAL</t>
  </si>
  <si>
    <t>12.5.2</t>
  </si>
  <si>
    <t>Seccion Odontologica, Medica, Psicologica, Enfermería</t>
  </si>
  <si>
    <t>ESPECIALISTA EN SALUD OCUPACIONAL, CARRERAS VINCULADAS</t>
  </si>
  <si>
    <t>12.6.1</t>
  </si>
  <si>
    <t>Kit de Bienvenida</t>
  </si>
  <si>
    <t>ESPECIALISTA EN RECLUTAMIENTO Y SELECCIÓN, SUB-DIRECCION ACADEMICA,JEFES DE DEPARTAMENTO</t>
  </si>
  <si>
    <t>Taller de Induccion</t>
  </si>
  <si>
    <t>Enlace con Direccion de Carrera Docente</t>
  </si>
  <si>
    <t>Enlace con Sub-Direccion Academica</t>
  </si>
  <si>
    <t>Enlace con Jefes de departamento</t>
  </si>
  <si>
    <t>2. DESCONCENTRAR PROCESO DE EVALUACION PSICOMETRICA, MANTENIENDO LOS LINEAMIENTOS INSTITUCIONALES</t>
  </si>
  <si>
    <t>12.6.2</t>
  </si>
  <si>
    <t>Coordinar con Direccion de Carrera Docente</t>
  </si>
  <si>
    <t>ESPECIALISTA EN RECLUTAMIENTO Y SELECCIÓN/DIRECCION DE CARRERA DOCENTE</t>
  </si>
  <si>
    <t>7. GESTIONAR LA CONTRATACION DE UN ESPECIALISTA EN ADMINISTRACION DE SALARIOS Y GESTION DE PAGO</t>
  </si>
  <si>
    <t>12.7.1</t>
  </si>
  <si>
    <t>Creacion de Plazas, Coordinar con la SEDP</t>
  </si>
  <si>
    <t>COORDINACION DE RECURSOS HUMANOS</t>
  </si>
  <si>
    <t>2. GESTIONAR Y DAR SEGUIMIENTO A LOS PROCESOS DE RECLASIFICACION DE DOCENTES DE LA UNAH-VS</t>
  </si>
  <si>
    <t>12.7.2</t>
  </si>
  <si>
    <t>8. GESTIONAR LA DESCONCENTRACION DEL PROCESO DE IDENTIFICACION PARA LOS EMPLEADOS DE LA UNAH-VS</t>
  </si>
  <si>
    <t>1. ADQUISICION  DE IMPRESORA Y MATERIALES</t>
  </si>
  <si>
    <t>12.8.1</t>
  </si>
  <si>
    <t>Coordinar con la SEDP</t>
  </si>
  <si>
    <t>COORDINACION DE EFECTIVIDAD DE RECURSOS HUMANOS</t>
  </si>
  <si>
    <t>9. GESTIONAR LA AMPLIACION DEL SERVICIO DE  RELOJES DACTILARES EN LA UNAH-VS</t>
  </si>
  <si>
    <t>1. ADQUISICION  DE TRES (3) RELOJES DACTILALES (COBERTURA A LOS EDIFICIOS)</t>
  </si>
  <si>
    <t>12.9.1</t>
  </si>
  <si>
    <t>1. PROGRAMAR</t>
  </si>
  <si>
    <t>12.10.1</t>
  </si>
  <si>
    <t>Reunion con Jefes y Asistentes Operativos</t>
  </si>
  <si>
    <t>1.TALLER DE ENTRENAMIENTO Y USO DE LA HERRAMIENTA ORIENTADO A JEFES DE DEPARTAMENTO Y SUS ASISTENTES OPERATIVOS</t>
  </si>
  <si>
    <t>12.10.2</t>
  </si>
  <si>
    <t>Organizar capacitaciones para el debido fortalecimiento y empoderamiento del personal de la UVUS</t>
  </si>
  <si>
    <t>Capcitar constantemente a los docentes y acompañarles en los procesos de ejecución de los proyectos</t>
  </si>
  <si>
    <t>Ejecición de 30 proyectos de vinculación y 50 practicas de aula inscritos y gestionados por la UVUS</t>
  </si>
  <si>
    <t>1.Fortalecimiento del personal de la UVUS</t>
  </si>
  <si>
    <t xml:space="preserve">1.Dar seguimiento y fortalecimiento de la UVUS a los docentes </t>
  </si>
  <si>
    <t>3.2.1</t>
  </si>
  <si>
    <t>3.2.2</t>
  </si>
  <si>
    <t xml:space="preserve">1.Dar mantenimiento a la pagina oficial de facbeook de vinculación </t>
  </si>
  <si>
    <t xml:space="preserve">2. Difundir los proyectos de vinculación por medio de relaciones publicas </t>
  </si>
  <si>
    <t>3.4.1</t>
  </si>
  <si>
    <t>3.4.2</t>
  </si>
  <si>
    <t xml:space="preserve">1.Difusión de acividades de vinculación </t>
  </si>
  <si>
    <t>Difusion de actividades de vinculación</t>
  </si>
  <si>
    <t>3.4.3</t>
  </si>
  <si>
    <t>3.4.4</t>
  </si>
  <si>
    <t xml:space="preserve">3. Promover los proyectos de docentes con la participación de los medios de comunicación </t>
  </si>
  <si>
    <t xml:space="preserve">4. Actualizar la pagina web de </t>
  </si>
  <si>
    <t xml:space="preserve">Equipo gestor de RSU  funcionando en su totalidad </t>
  </si>
  <si>
    <t>3.6.1</t>
  </si>
  <si>
    <t>Ejecución de un mínimo de dos proyectos por periodo en el marco de RSU</t>
  </si>
  <si>
    <t xml:space="preserve">Mantener fortalecidas las alianzas estrategicas para el logro de programas y proyectos </t>
  </si>
  <si>
    <t>3.7.1</t>
  </si>
  <si>
    <t xml:space="preserve">Mantener las alianzas formadas a la fecha </t>
  </si>
  <si>
    <t>3.7.2</t>
  </si>
  <si>
    <t xml:space="preserve">Firmar al menos cinco nuevas alianzas para abrir espacio al desarrollo de proyectos y practicas de aula </t>
  </si>
  <si>
    <t>Programa de educación no formal fucnionando a un 100%</t>
  </si>
  <si>
    <t>3.3.1</t>
  </si>
  <si>
    <t xml:space="preserve">Brindar a docentes, alumnos y personas externas a UNAH VS una educación continua a traves de diplomados, cursos,seminarios, talleres, conferencias, simposios, charlas, foros y congresos; y que sean cerificados por la Dirección de UNAH VS </t>
  </si>
  <si>
    <t xml:space="preserve">Fortalecer proyectos con los participantes del programa alumni UNAH </t>
  </si>
  <si>
    <t>8. Inserción laboral</t>
  </si>
  <si>
    <t>9. Actualización profesional y formación continua</t>
  </si>
  <si>
    <t>10. Estudios de seguimiento de graduados</t>
  </si>
  <si>
    <t>11. Asociación de Graduados</t>
  </si>
  <si>
    <t>3.11.1</t>
  </si>
  <si>
    <t>Realizar proyectos sociales de impacto mediante triple alianzas con instituciones propuestas desde el programa ALUMNI UNAH</t>
  </si>
  <si>
    <t>3.11.2</t>
  </si>
  <si>
    <t>3.11.3</t>
  </si>
  <si>
    <t xml:space="preserve">Ofrecer opciones de capacitación continua a los graduados UNAH VS </t>
  </si>
  <si>
    <t xml:space="preserve">Hacer charlas de interacción e intercambio con los graduados de la UNAH VS para fortalecimiento de la curricula de la carrera </t>
  </si>
  <si>
    <t xml:space="preserve">Unidades académicas con espacios físicos readecuados y remodelados de acuerdo a necesidades </t>
  </si>
  <si>
    <t>Cambio de techos de asbesto de los anexos, cambio iluminación de Aulas, Seguimiento de Maestría de Informática.</t>
  </si>
  <si>
    <t xml:space="preserve">Espacios debidamente equipados para funciones administrativas y docentes </t>
  </si>
  <si>
    <t xml:space="preserve">Unidades administrativas con espacios físicos readecuados y remodelados de acuerdo a necesidades </t>
  </si>
  <si>
    <t>Remodelación del departamento de Administración y de Servicios Generales</t>
  </si>
  <si>
    <t xml:space="preserve">Número de proyectos </t>
  </si>
  <si>
    <t>seguimiento de proyectos, muro perimetral, construcción de aceras, teatro, mejora de la iluminación de parqueos</t>
  </si>
  <si>
    <t>construcción de aceras,  mejora de la iluminación de parqueos</t>
  </si>
  <si>
    <t xml:space="preserve">Laboratorios de las distintas carreras disponen del equipo necesario para su optimo funcionamiento  </t>
  </si>
  <si>
    <t>Número de laboratorios con equipo actualizado (Ingeniería en sistemas)</t>
  </si>
  <si>
    <t xml:space="preserve">1. solicitudes de equipo, 2.cotizaciones 3. adquisición de equipo. 4. equipamiento de los espacios </t>
  </si>
  <si>
    <t xml:space="preserve">Labotarios cumplen con los estándares para la calidad de la enseñanza </t>
  </si>
  <si>
    <t xml:space="preserve">Edificio equipado </t>
  </si>
  <si>
    <t xml:space="preserve">equipar unidades académicas y administrativas para un optimo funcionamiento </t>
  </si>
  <si>
    <t xml:space="preserve">Número de nuevas plazas </t>
  </si>
  <si>
    <t xml:space="preserve">Optimo funcionamiento de las unidades académicas y administrativas </t>
  </si>
  <si>
    <t xml:space="preserve">Estructura Organizativa de UNAH VS, diseñada y aprobada ,  sub dirección académica y escuelas universitarias </t>
  </si>
  <si>
    <t xml:space="preserve">Unidades técnicas  y  cuentan con el numero de profesores  adecuado </t>
  </si>
  <si>
    <t xml:space="preserve">Número de contrataciones de personal </t>
  </si>
  <si>
    <t xml:space="preserve"> Dirección, vinculación universidad sociedad, </t>
  </si>
  <si>
    <t xml:space="preserve">Unidades académicas  y  cuentan con el numero de profesores  adecuado </t>
  </si>
  <si>
    <t xml:space="preserve"> Dirección, departamentos, recursos humanos</t>
  </si>
  <si>
    <t xml:space="preserve">Unidades administrativas dependientes de la (Dirección, RR.HH.)  cuentan con el personal adecuado </t>
  </si>
  <si>
    <t xml:space="preserve">1. Conocer por reglamentos internos de la institución, 2. aplicación correcta de la normativa </t>
  </si>
  <si>
    <t xml:space="preserve">Las Unidades administrativas  cuentan con el presupuesto necesario para cumplir con los eventos institucionales </t>
  </si>
  <si>
    <t xml:space="preserve">Número de eventos al año </t>
  </si>
  <si>
    <t>PAA</t>
  </si>
  <si>
    <t xml:space="preserve">Las Unidades académicas   cuentan con el presupuesto necesario para cumplir con los eventos institucionales </t>
  </si>
  <si>
    <t>Gestión para la implementación de un Software en el Departamento de Adquisiciones para el Control de Inventario en el Almacén.</t>
  </si>
  <si>
    <t>Número de gestiones presentadas por escrito.</t>
  </si>
  <si>
    <t>1. Desarrollar un informe de la necesidad para la aplicación del software para el Almacén. 2. Socializar y presentar a las Autoridades de UNAH-VS.</t>
  </si>
  <si>
    <t xml:space="preserve">No existe un sistema que controle los inventarios. </t>
  </si>
  <si>
    <t>Mejor control de las entradas y salidas de materiales del almacén</t>
  </si>
  <si>
    <t>Solicitudes, expedientes y facturas</t>
  </si>
  <si>
    <t>11.1.14</t>
  </si>
  <si>
    <t>La unidades administrativas y académicas de UNAH-VS disponen de servicios de fotocopiado.</t>
  </si>
  <si>
    <t>Número de fotocopias e impresiones al año.</t>
  </si>
  <si>
    <t>1. Invitación a cotizar. 2. Revisión de cotización. 3. Adjudicación. 4. Gestionar pago.</t>
  </si>
  <si>
    <t>Solicitudes, expedientes, facturas.</t>
  </si>
  <si>
    <t>Las unidades  cuentan con el personal para atender las necesidades académicas y administrativas.</t>
  </si>
  <si>
    <t>Concurso. Expedientes de servicios profesionales</t>
  </si>
  <si>
    <t>11.1.15</t>
  </si>
  <si>
    <t>11.1.16</t>
  </si>
  <si>
    <t>11.1.17</t>
  </si>
  <si>
    <t xml:space="preserve"> mejora de la iluminación de parqueos</t>
  </si>
  <si>
    <t xml:space="preserve"> Edificio de Ciencias de la Salud equipado (valorado 250 millones de lempiras)</t>
  </si>
  <si>
    <t xml:space="preserve">Gestiones 1. licitación de equipo 2. adjudicación 3 . Compra 4. Equipamiento </t>
  </si>
  <si>
    <t>Gestionar y Desarrollar un plan de adquisiciones para la compra de equipo, mobiliario, materiales e insumos disponibles para UNAH-VS</t>
  </si>
  <si>
    <t xml:space="preserve">Gestionar , Consolidar y diseñar la estructura organizativa de UNAH-VS en el marco de la Ley. Reuniones de trabajo contratación de personal </t>
  </si>
  <si>
    <t xml:space="preserve">Gestionar, Consolidar y diseñar la estructura organizativa de UNAH-VS en el marco de la Ley. Reuniones de trabajo contratación de personal </t>
  </si>
  <si>
    <t xml:space="preserve">Gestionar las actividades para contratacion 1. Llamando a concurso 2. selección 3. Contratación para cubrir 3 plazas en vinculación </t>
  </si>
  <si>
    <t xml:space="preserve">Gestionar la contratacion 1. Llamando a concurso 2. selección 3. Contratación para cubrir en los departamentos </t>
  </si>
  <si>
    <t xml:space="preserve">1. planificación de actividades institucionales s (graduaciones, </t>
  </si>
  <si>
    <t xml:space="preserve">1. planificación de actividades institucionales  festival puma, cine al paso, campañas de difusión </t>
  </si>
  <si>
    <t>1. planificación de actividades institucionales PAA</t>
  </si>
  <si>
    <t>gestionar Contrattaciones 1. Concurso de plazas. 2.Contratación de servicios profesionales.</t>
  </si>
  <si>
    <t>11.1.18</t>
  </si>
  <si>
    <t xml:space="preserve">Campus de UNAH VS, cuenta con condiciones de operación </t>
  </si>
  <si>
    <t xml:space="preserve">Realizar el pago de forma oportuna de los servicios publicos </t>
  </si>
  <si>
    <t xml:space="preserve">Servicios publicos pagados </t>
  </si>
  <si>
    <t>ENERGIA</t>
  </si>
  <si>
    <t xml:space="preserve">TELEFONIA FIJA </t>
  </si>
  <si>
    <t xml:space="preserve">1.gestión para la puesta en marcha de la  biblioteca de Ciencias de la salud. 2. Compra de textos en fisico y vituales. 3. Capacitación tecnologica del personal (presupuesto CU) </t>
  </si>
  <si>
    <t>GESTIONAR la Implementación del Proyecto "Centro de  Innovación y Tecnología de la UNAH   (construcción  del edificio) (valor 240 millones de lempiras)</t>
  </si>
  <si>
    <t xml:space="preserve">GESTIONAR EL PROGRAMA INTEGRAL1. planificación del programa de capacitación según area priorizada. 2. ejecución del programa de capacitación. </t>
  </si>
  <si>
    <t xml:space="preserve">GESTIONAR LAS CAPACITACIONES 1. hacer un diagnostico de las necesidades de capacitación 2. hacer plan de trabajo de la unidad. </t>
  </si>
  <si>
    <t>GESTIONAR LA ESTRUCTURA DE LA RED NORTE 1. Dar continuidad al plan de desarrollo 2. Establecer una ruta critica  3.Iniciar y dar seguimiento al plan de desarrollo.</t>
  </si>
  <si>
    <t xml:space="preserve">GESTIONAR EL FUNCIONAMIENTO DE TELECENTROS 1. Asignar responsable de seguimiento a las propuestas            2. Solicitar informes de avances.          3. Realizar Gestiones ante las Autoridades Superiores. </t>
  </si>
  <si>
    <t xml:space="preserve">1.GESTIONAR LA 3RA PROMOCION DEL DIPLOMADO  Reunión para revisar y rediseñar el plan de estudios. 2. reunión para elaborar programación de implemetación del diplomado. 3. visitas a alcaldias priorizadas para desarrollar el diplomado. 4. reunión con los alcaldes para consensuar compromisos. 5. instruir a la coordinacion del diplomado sobre el proceso a seguir en su ejecución. 6. hacer seguimiento al desarrollo de los modulos y proceso de trabajo. 7. gestionar la clausura del diplomado. </t>
  </si>
  <si>
    <t xml:space="preserve">GESTIONAR LA 1RA. PROMOCION DEL DIPLOMADO 1. Designación de la comisión gestora del diplomado. 2. Elaboración de una ruta critica para el diseño y gestión del diplomado. 3. seguimiento a los avances del diseño del plan de estudios. 4. Solicitar la aprobación </t>
  </si>
  <si>
    <t xml:space="preserve">GESTIONAR LA 1RA. PROMOCION DEL DIPLOMADO 1. Designación del departamento responsable de diseñar el diplomado. 2. Reunión con autoridades y equipo de administración de empresas para empoderamiento. 3. Elaboración de la ruta critica para diseño, ejecución y evaluación. 4. Seguimiento de los avances de diseño. 5. Seguimiento a la ejecución.6. Solicitar informe de resultados. </t>
  </si>
  <si>
    <t xml:space="preserve">GESTIONAR NUEVAS CARRERAS 1. Reuniones interdisciplinaria para el desarrollo del Estudio de factibilidad de nuevas carreras 2. Contribucion con los planes de estudios 3. Gestiones para la implementacion de las carreras.                                                                   </t>
  </si>
  <si>
    <t xml:space="preserve">GESTIONAR NUEVAS CARRERAS A NIVEL TECNICO UNIVERSITARIO 1. Establecer la ruta de implementación de las carreras. 2. Nombramiento de coordinadores de carreras 3. seguimiento de la implementación de las carreras  </t>
  </si>
  <si>
    <t>GESTIONAR LAS CONFERENCIAS Y CONVERSATORIOS Participación de todo el cuerpo docente y personal administrativo y técnico de la UNAH-VS .Programación de conferencias y conversatorios sobre el estudio de valores nacionales relevantes, con el objetivo de lograr una actitud crítica de estudiantes, ante los problemas de la corrupción, adoptando una posición de denuncia pública, y mostrando una mejor disposición para lograr la efectiva vigencia de los principios de la reforma.</t>
  </si>
  <si>
    <t>GESTIONAR LA REALIZACION DE LA FERIA INTERCULTURAL Planificación y socialización del proyecto en la UNAH-VS.  Participación de la comunidad universitaria de la UNAH-VS. Lograr la participación de otros centros universitarios regionales y de Universidades Privadas de la región. Socialización del proyecto con otras universidades</t>
  </si>
  <si>
    <t>GESTIONAR LA REALIZACION DE LOS EVENTOS Los Departamento de la UNAH-VS realizan un proyecto de producción de conocimiento anual, con identidad nacional, regional e internacional.  Identificar áreas prioritarias de investigación en temas de identidad nacional. Realizar y publicar  los estudios de identidad  desde la perspectiva local, regional y nacional.</t>
  </si>
  <si>
    <t>GESTIONAR EL LANZAMIENTO DE LA CAMPANA Diseñar una campaña de comunicación educativa para que la comunidad universitaria esté  informada sobre los avances del programa, relevando lo pertinente a valores, ciudadanía, como parte fundamental del proceso transformador.</t>
  </si>
  <si>
    <t xml:space="preserve">GESTIONAR LA PROMOCION DEL  año Académico </t>
  </si>
  <si>
    <t xml:space="preserve">1.GESTIONAR la  Realización de Campañas de concientización , RECICLATON , Flora y Fauna , Hora  del planeta, Dia del Planeta , Día del Agua </t>
  </si>
  <si>
    <t xml:space="preserve">1. GESTIONAR  Construcción de eco parque 2. identificación de nuevos espacios para mejora </t>
  </si>
  <si>
    <t xml:space="preserve">GESTION PARA LA CREACION DE LA UNIDAD 1. Nombrar Comisión para elaborar la propuesta.                                         2. Solicitar Plan de Trabajo a la Comisión Nombrada. 3. Hacer seguimiento del plan de trabajo.4 Contratacion de Jefe de la Unidad, 1 curriculista, 1 diseñador grafico, 2 tecnologos educativos </t>
  </si>
  <si>
    <t>GESTION PARA LA Integración física de todo el sistema de posgrado:                                                 Oficina del sistema de posgrados funcionando (COSTO 932,000)</t>
  </si>
  <si>
    <t>Selección de la Universidad.      Calendario de trabajo de visitas.       (COSTO 1,246339.71)</t>
  </si>
  <si>
    <t>GESTIONAR LA Promoción y Difusión de los servicios de la docencia, investigación, vinculación universidad-sociedad, a través de medios internos y externos.</t>
  </si>
  <si>
    <t xml:space="preserve">GESTIONAR LA ESTRUCTURA ORGANIZATIVA 1. Definir planes operativos de las unidades 2. Definir cronogramas de los procesos de trabajo.  </t>
  </si>
  <si>
    <t xml:space="preserve">GESTIONAR LAS VISITAS INTERNACIONALES 1. agenda de trabajo 2. seguimiento a los acuerdos que se establezcan </t>
  </si>
  <si>
    <t>C3.Fortalecidas las competencias a traves de Cursos de Apoyo a la Investigación</t>
  </si>
  <si>
    <t>Número de Cursos de Plagio realizados</t>
  </si>
  <si>
    <t>Docentes capacitados en procesos de Vinculación con la Sociedad.</t>
  </si>
  <si>
    <t xml:space="preserve">Porcentaje de Capacitaciones  a desarrollar </t>
  </si>
  <si>
    <t>Red de voluntarios culturales organizada</t>
  </si>
  <si>
    <t>6. Plan de ejecución de Políticas, planes y programas de Vinculación para posgrados UNAH-VS</t>
  </si>
  <si>
    <t>6. Proceso de reclutamiento de talento humano integrado.</t>
  </si>
  <si>
    <t>1. Porcentaje de docentes contratados por periodo</t>
  </si>
  <si>
    <t>10. DISEÑADA UNA HERRAMIENTA(APLICACION) QUE PERMITA REDUCIR LOS TIEMPOS EN LOS PAGOS A PROFESORES POR HORA</t>
  </si>
  <si>
    <t>Porcentaje de procesos establecidos en el área académica</t>
  </si>
  <si>
    <t>Al menos dos proyectos ejecutados por periodo</t>
  </si>
  <si>
    <t xml:space="preserve">Número de procesos a mejorar </t>
  </si>
  <si>
    <r>
      <t xml:space="preserve">1. ENLACE CON LA UNIDAD DE ADMINISTRACION DE SALARIOS Y GESTION DE PAGOS EN LA </t>
    </r>
    <r>
      <rPr>
        <b/>
        <sz val="12"/>
        <color theme="1"/>
        <rFont val="Arial"/>
        <family val="2"/>
      </rPr>
      <t>SEDP</t>
    </r>
  </si>
  <si>
    <t>1. Identificar convocatorias de becas 2. Identificar posibles postulantes a convocatorias a becas.3.Reuniones con los  aspirantes identificados  4. asesoría en preparación de documentos 4. Acompañamiento hasta la presentación de cada aplicación.</t>
  </si>
  <si>
    <t>Coordinación de movilidad académica , Escuela Universitaria de las Ciencias de la Salud.</t>
  </si>
  <si>
    <t xml:space="preserve">2.Gestionadas Movilidades académicas de al menos 5  carreras, estudiantes y docentes a Centroamérica </t>
  </si>
  <si>
    <t xml:space="preserve">1. identificar los proyectos de movilidad internos 2. aplicar a convocatorias que ofrezcan financiamiento complementario para movilidad 3. realizar contactos con universidades regionales 4. gestión administrativa técnica  de los  proyectos de movilidad 5. seguimiento post movilidad 6. difusión de resultados   </t>
  </si>
  <si>
    <t>fortalecimiento de la internacionalización de la educación como eje transversal</t>
  </si>
  <si>
    <t xml:space="preserve">informes de proyectos, carta de invitación, agendas de trabajo, listados </t>
  </si>
  <si>
    <t xml:space="preserve">Coordinación de movilidad académica, departamentos y carreras, sub dirección de administración y finanzas </t>
  </si>
  <si>
    <t xml:space="preserve">Coordinación de movilidad académica, DIRECCION, sub dirección de administración y finanzas </t>
  </si>
  <si>
    <t>4. Recepción de movilidad internacional para intercambio de conocimiento.</t>
  </si>
  <si>
    <t xml:space="preserve">numero de estudiantes y académicos internacionales visitantes </t>
  </si>
  <si>
    <t xml:space="preserve">GESTIONAR LA MOVILIDAD INTERNACIONAL 1. Identificacion y análisis  del perfil del estudiante o académico visitante 2. contrato de estudio o plan de trabajo 3. gestión académico administrativa de la recepción 4. seguimiento durante la visita </t>
  </si>
  <si>
    <t xml:space="preserve">mayor cobertura académica, fortalecimiento del intercambio de conocimiento </t>
  </si>
  <si>
    <t xml:space="preserve">departamentos académicos </t>
  </si>
  <si>
    <t xml:space="preserve">5. Comunidad universitaria informada de las convocatorias de becas y los procesos de aplicación, proyectos de movilidad y de las actividades de internacionalización en UNAH VS </t>
  </si>
  <si>
    <t>numero de aplicaciones, numero de consultas atendida das</t>
  </si>
  <si>
    <t xml:space="preserve">1. gestionar la impresión de boletines de becas y trifolios informativos, convocatorias de proyectos de movilidad, 2. distribución del material impreso </t>
  </si>
  <si>
    <t xml:space="preserve">Coordinación de movilidad académica, sub dirección de administración y finanzas </t>
  </si>
  <si>
    <t xml:space="preserve">6. Gestionados actividades que promuevan la internacionalización de la educación en UNAH VS </t>
  </si>
  <si>
    <t xml:space="preserve">GESTIONAR ACTIVIDADES DE INTERNACIONALIZACION 1. coordinación de enlaces 2. planificación de los eventos 3. montaje del evento </t>
  </si>
  <si>
    <t xml:space="preserve">fortalecer relaciones internacionales con misiones diplomáticas u otros organismos </t>
  </si>
  <si>
    <t xml:space="preserve">listados de asistencia, fotografías del evento, memorias </t>
  </si>
  <si>
    <t xml:space="preserve">numero de aplicaciones, numero de consultas atendida das, numero de becarios en el extranjero </t>
  </si>
  <si>
    <t xml:space="preserve">1.  Asesoramiento,  acompañamiento técnico en la aplicación de los postulantes durante todo el proceso, 2. seguimiento en la movilidad a los beneficiados 3. Difusión de los resultados de la movilidad  4. contratación de oficial de becas </t>
  </si>
  <si>
    <t xml:space="preserve">Aprovechar los recursos de fondos de cooperación internacional </t>
  </si>
  <si>
    <t>registro de alicantes, correos electrónico, oficios, reuniones</t>
  </si>
  <si>
    <t>8. Realizada feria de EXPOBECAS acercando información de oportunidades de becas en opciones de formación en el extranjero,  y presentación de organizaciones voluntariado y responsabilidad social.</t>
  </si>
  <si>
    <t>GESTIONAR LA EXPO BECA 1. Organización logística del evento. 2. Contacto con embajadas, Hongos, 3. Girar Invitaciones a Centros Regionales (CURLA; CURVA; Telecentros)</t>
  </si>
  <si>
    <t>Alcanzar mayor cobertura entre la comunidad universitaria de la UNAH para que conozcan sobre todas las oportunidades que existen para optar a becas y realizar estudios superiores en el extranjero, y otras actividades para fortalecer su hoja de vida.</t>
  </si>
  <si>
    <t>Reuniones con el comité de logística de EXPOBECAS UNAH VS, listado de cooperantes participantes, registro fotográficos, invitaciones a centros regionales.</t>
  </si>
  <si>
    <t>1. Identificar necesidades académicas - culturales de UNAH Valle de Sula 2. Identificar convocatorias en conjunto con la Vicerrectoría de Relaciones Internacionales 3.Dar acompañamiento y apoyo técnico con la Unidad académica que impulsa el proyecto 4. Apoyo en la presentación del informe final de aplicación.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</si>
</sst>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_ [$L.-480A]\ * #,##0.00_ ;_ [$L.-480A]\ * \-#,##0.00_ ;_ [$L.-480A]\ * &quot;-&quot;??_ ;_ @_ "/>
    <numFmt numFmtId="175" formatCode="&quot;L.&quot;\ #,##0.00"/>
  </numFmts>
  <fonts count="93"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b/>
      <sz val="12"/>
      <color theme="0"/>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sz val="11"/>
      <name val="Cambria"/>
      <family val="1"/>
      <scheme val="major"/>
    </font>
    <font>
      <sz val="11"/>
      <color theme="1"/>
      <name val="Cambria"/>
      <family val="1"/>
      <scheme val="major"/>
    </font>
    <font>
      <sz val="10"/>
      <name val="Cambria"/>
      <family val="1"/>
      <scheme val="major"/>
    </font>
    <font>
      <sz val="10"/>
      <color theme="1"/>
      <name val="Calibri"/>
      <family val="2"/>
      <scheme val="minor"/>
    </font>
    <font>
      <sz val="11"/>
      <color theme="1"/>
      <name val="Cambria"/>
      <family val="1"/>
    </font>
    <font>
      <sz val="11"/>
      <name val="Cambria"/>
      <family val="1"/>
    </font>
    <font>
      <sz val="11"/>
      <color indexed="8"/>
      <name val="Cambria"/>
      <family val="1"/>
    </font>
    <font>
      <sz val="11"/>
      <color rgb="FF000000"/>
      <name val="Cambria"/>
      <family val="1"/>
    </font>
    <font>
      <sz val="9"/>
      <name val="Arial"/>
      <family val="2"/>
    </font>
    <font>
      <sz val="10"/>
      <name val="Calibri"/>
      <family val="2"/>
    </font>
    <font>
      <sz val="11"/>
      <color rgb="FF000000"/>
      <name val="Cambria"/>
      <family val="1"/>
    </font>
    <font>
      <sz val="11"/>
      <name val="Cambria"/>
      <family val="1"/>
    </font>
    <font>
      <sz val="11"/>
      <color rgb="FF000000"/>
      <name val="Calibri"/>
      <family val="2"/>
    </font>
    <font>
      <sz val="11"/>
      <color theme="1"/>
      <name val="Arial"/>
      <family val="2"/>
    </font>
    <font>
      <sz val="12"/>
      <color rgb="FF000000"/>
      <name val="Arial"/>
      <family val="2"/>
    </font>
    <font>
      <sz val="10"/>
      <color theme="1"/>
      <name val="Arial"/>
      <family val="2"/>
    </font>
    <font>
      <b/>
      <sz val="12"/>
      <color indexed="56"/>
      <name val="Arial"/>
      <family val="2"/>
    </font>
    <font>
      <sz val="12"/>
      <color theme="1"/>
      <name val="Arial"/>
      <family val="2"/>
    </font>
    <font>
      <sz val="12"/>
      <color indexed="8"/>
      <name val="Arial"/>
      <family val="2"/>
    </font>
    <font>
      <b/>
      <sz val="12"/>
      <color theme="3" tint="-0.499984740745262"/>
      <name val="Arial"/>
      <family val="2"/>
    </font>
    <font>
      <sz val="9"/>
      <color theme="1"/>
      <name val="Arial"/>
      <family val="2"/>
    </font>
    <font>
      <sz val="12"/>
      <color theme="3" tint="-0.499984740745262"/>
      <name val="Arial"/>
      <family val="2"/>
    </font>
    <font>
      <sz val="12"/>
      <color rgb="FFFF0000"/>
      <name val="Arial"/>
      <family val="2"/>
    </font>
    <font>
      <b/>
      <sz val="10"/>
      <color theme="3"/>
      <name val="Calibri"/>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rgb="FFFFFFFF"/>
        <bgColor rgb="FFFFFFFF"/>
      </patternFill>
    </fill>
  </fills>
  <borders count="63">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9">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899">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5"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5"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5" applyFont="1" applyBorder="1" applyAlignment="1">
      <alignment horizontal="center" vertical="center" wrapText="1"/>
    </xf>
    <xf numFmtId="0" fontId="33" fillId="10" borderId="26" xfId="15"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5" applyFont="1" applyFill="1" applyBorder="1" applyAlignment="1">
      <alignment horizontal="right" vertical="top" wrapText="1"/>
    </xf>
    <xf numFmtId="0" fontId="40" fillId="0" borderId="0" xfId="0" applyFont="1" applyAlignment="1">
      <alignment horizontal="center" vertical="center"/>
    </xf>
    <xf numFmtId="0" fontId="40" fillId="0" borderId="0" xfId="0" applyFont="1" applyAlignment="1">
      <alignment vertical="center"/>
    </xf>
    <xf numFmtId="172" fontId="40" fillId="0" borderId="0" xfId="17" applyNumberFormat="1" applyFont="1" applyAlignment="1">
      <alignment vertical="center"/>
    </xf>
    <xf numFmtId="0" fontId="41" fillId="0" borderId="0" xfId="0" applyFont="1" applyAlignment="1">
      <alignment vertical="center"/>
    </xf>
    <xf numFmtId="172" fontId="42" fillId="0" borderId="0" xfId="17" applyNumberFormat="1" applyFont="1" applyAlignment="1">
      <alignment vertical="center"/>
    </xf>
    <xf numFmtId="0" fontId="0" fillId="0" borderId="0" xfId="0" applyAlignment="1">
      <alignment vertical="center"/>
    </xf>
    <xf numFmtId="0" fontId="43"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5"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0" fillId="0" borderId="0" xfId="17" applyNumberFormat="1" applyFont="1" applyAlignment="1">
      <alignment horizontal="center" vertical="center"/>
    </xf>
    <xf numFmtId="172" fontId="42" fillId="0" borderId="0" xfId="17"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7"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7"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7"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7" applyNumberFormat="1" applyFont="1" applyBorder="1" applyAlignment="1">
      <alignment horizontal="center" vertical="center"/>
    </xf>
    <xf numFmtId="0" fontId="48" fillId="11" borderId="26" xfId="0" applyFont="1" applyFill="1" applyBorder="1" applyAlignment="1">
      <alignment horizontal="center" vertical="center"/>
    </xf>
    <xf numFmtId="0" fontId="48" fillId="11" borderId="26" xfId="0" applyFont="1" applyFill="1" applyBorder="1" applyAlignment="1">
      <alignment vertical="center"/>
    </xf>
    <xf numFmtId="172" fontId="48" fillId="11" borderId="26" xfId="17" applyNumberFormat="1" applyFont="1" applyFill="1" applyBorder="1" applyAlignment="1">
      <alignment horizontal="center" vertical="center"/>
    </xf>
    <xf numFmtId="0" fontId="47"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7" applyNumberFormat="1" applyFont="1" applyFill="1" applyBorder="1" applyAlignment="1">
      <alignment horizontal="center" vertical="center"/>
    </xf>
    <xf numFmtId="0" fontId="49" fillId="3" borderId="26" xfId="0" applyFont="1" applyFill="1" applyBorder="1" applyAlignment="1">
      <alignment horizontal="center" vertical="center"/>
    </xf>
    <xf numFmtId="0" fontId="46" fillId="3" borderId="26" xfId="0" applyFont="1" applyFill="1" applyBorder="1" applyAlignment="1">
      <alignment horizontal="left" vertical="center"/>
    </xf>
    <xf numFmtId="172" fontId="46" fillId="3" borderId="26" xfId="17" applyNumberFormat="1" applyFont="1" applyFill="1" applyBorder="1" applyAlignment="1">
      <alignment horizontal="center" vertical="center"/>
    </xf>
    <xf numFmtId="0" fontId="48" fillId="13" borderId="41" xfId="0" applyFont="1" applyFill="1" applyBorder="1" applyAlignment="1">
      <alignment horizontal="center" vertical="center"/>
    </xf>
    <xf numFmtId="43" fontId="48" fillId="13" borderId="39" xfId="17" applyFont="1" applyFill="1" applyBorder="1" applyAlignment="1">
      <alignment horizontal="center" vertical="center"/>
    </xf>
    <xf numFmtId="0" fontId="43"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0"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5" fillId="0" borderId="0" xfId="17" applyNumberFormat="1" applyFont="1" applyAlignment="1">
      <alignment vertical="center"/>
    </xf>
    <xf numFmtId="0" fontId="51" fillId="11" borderId="0" xfId="0" applyFont="1" applyFill="1" applyAlignment="1">
      <alignment horizontal="left" vertical="center"/>
    </xf>
    <xf numFmtId="0" fontId="33" fillId="10" borderId="26" xfId="15" applyFont="1" applyFill="1" applyBorder="1" applyAlignment="1">
      <alignment vertical="center" wrapText="1"/>
    </xf>
    <xf numFmtId="0" fontId="25" fillId="8" borderId="0" xfId="15" applyFont="1" applyFill="1" applyBorder="1" applyAlignment="1">
      <alignment vertical="center" wrapText="1"/>
    </xf>
    <xf numFmtId="0" fontId="25" fillId="8" borderId="0" xfId="15" applyFont="1" applyFill="1" applyBorder="1" applyAlignment="1">
      <alignment vertical="center"/>
    </xf>
    <xf numFmtId="0" fontId="29" fillId="10" borderId="26" xfId="15" applyFont="1" applyFill="1" applyBorder="1" applyAlignment="1">
      <alignment vertical="center" wrapText="1"/>
    </xf>
    <xf numFmtId="0" fontId="52" fillId="0" borderId="0" xfId="0" applyNumberFormat="1" applyFont="1" applyFill="1" applyAlignment="1">
      <alignment horizontal="left" vertical="center"/>
    </xf>
    <xf numFmtId="43" fontId="48" fillId="13" borderId="39" xfId="17"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7" applyNumberFormat="1" applyFont="1" applyFill="1" applyAlignment="1">
      <alignment horizontal="center" vertical="center"/>
    </xf>
    <xf numFmtId="172" fontId="0" fillId="3" borderId="0" xfId="17"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7"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7" fillId="11" borderId="0" xfId="0" applyFont="1" applyFill="1" applyAlignment="1">
      <alignment vertical="center"/>
    </xf>
    <xf numFmtId="0" fontId="53" fillId="11" borderId="0" xfId="0" applyFont="1" applyFill="1" applyAlignment="1">
      <alignment horizontal="left" vertical="center" indent="5"/>
    </xf>
    <xf numFmtId="9" fontId="23" fillId="15" borderId="3" xfId="16" applyFont="1" applyFill="1" applyBorder="1" applyAlignment="1">
      <alignment horizontal="center" vertical="center" wrapText="1"/>
    </xf>
    <xf numFmtId="0" fontId="53" fillId="11" borderId="0" xfId="0" applyFont="1" applyFill="1" applyAlignment="1">
      <alignment horizontal="center" vertical="center" wrapText="1"/>
    </xf>
    <xf numFmtId="43" fontId="33" fillId="10" borderId="26" xfId="17" applyFont="1" applyFill="1" applyBorder="1" applyAlignment="1">
      <alignment vertical="center" wrapText="1"/>
    </xf>
    <xf numFmtId="43" fontId="33" fillId="10" borderId="26" xfId="17" applyFont="1" applyFill="1" applyBorder="1" applyAlignment="1">
      <alignment vertical="top" wrapText="1"/>
    </xf>
    <xf numFmtId="43" fontId="0" fillId="0" borderId="0" xfId="17" applyFont="1"/>
    <xf numFmtId="43" fontId="33" fillId="10" borderId="26" xfId="17" applyFont="1" applyFill="1" applyBorder="1" applyAlignment="1">
      <alignment horizontal="right" vertical="top" wrapText="1"/>
    </xf>
    <xf numFmtId="43" fontId="33" fillId="10" borderId="26" xfId="17" applyFont="1" applyFill="1" applyBorder="1" applyAlignment="1">
      <alignment horizontal="right" wrapText="1"/>
    </xf>
    <xf numFmtId="0" fontId="54" fillId="0" borderId="0" xfId="0" applyFont="1" applyAlignment="1">
      <alignment horizontal="center" vertical="center"/>
    </xf>
    <xf numFmtId="43" fontId="54" fillId="0" borderId="0" xfId="17" applyFont="1" applyAlignment="1">
      <alignment vertical="center"/>
    </xf>
    <xf numFmtId="172" fontId="54" fillId="0" borderId="0" xfId="17" applyNumberFormat="1" applyFont="1" applyAlignment="1">
      <alignment vertical="center"/>
    </xf>
    <xf numFmtId="172" fontId="54" fillId="0" borderId="0" xfId="0" applyNumberFormat="1" applyFont="1" applyAlignment="1">
      <alignment vertical="center"/>
    </xf>
    <xf numFmtId="0" fontId="25" fillId="8" borderId="0" xfId="15" applyFont="1" applyFill="1" applyBorder="1" applyAlignment="1">
      <alignment horizontal="center" vertical="center" wrapText="1"/>
    </xf>
    <xf numFmtId="0" fontId="25" fillId="8" borderId="0" xfId="15" applyFont="1" applyFill="1" applyBorder="1" applyAlignment="1">
      <alignment horizontal="center" vertical="top" wrapText="1"/>
    </xf>
    <xf numFmtId="0" fontId="29" fillId="10" borderId="26" xfId="15" applyFont="1" applyFill="1" applyBorder="1" applyAlignment="1">
      <alignment horizontal="left" vertical="top" wrapText="1"/>
    </xf>
    <xf numFmtId="0" fontId="25" fillId="8" borderId="0" xfId="15" applyFont="1" applyFill="1" applyBorder="1" applyAlignment="1">
      <alignment horizontal="center" vertical="top" wrapText="1"/>
    </xf>
    <xf numFmtId="0" fontId="26" fillId="0" borderId="0" xfId="18" applyFont="1" applyAlignment="1">
      <alignment vertical="center" wrapText="1"/>
    </xf>
    <xf numFmtId="0" fontId="27" fillId="8" borderId="13" xfId="18" applyFont="1" applyFill="1" applyBorder="1" applyAlignment="1">
      <alignment vertical="top"/>
    </xf>
    <xf numFmtId="0" fontId="27" fillId="8" borderId="13" xfId="18" applyFont="1" applyFill="1" applyBorder="1" applyAlignment="1">
      <alignment vertical="center" wrapText="1"/>
    </xf>
    <xf numFmtId="0" fontId="27" fillId="8" borderId="13" xfId="18" applyFont="1" applyFill="1" applyBorder="1" applyAlignment="1">
      <alignment horizontal="center" vertical="center" wrapText="1"/>
    </xf>
    <xf numFmtId="0" fontId="33" fillId="0" borderId="26" xfId="18" applyFont="1" applyBorder="1" applyAlignment="1">
      <alignment horizontal="center" vertical="center" wrapText="1"/>
    </xf>
    <xf numFmtId="9" fontId="33" fillId="0" borderId="26" xfId="18" applyNumberFormat="1" applyFont="1" applyBorder="1" applyAlignment="1">
      <alignment horizontal="center" vertical="center" wrapText="1"/>
    </xf>
    <xf numFmtId="0" fontId="26" fillId="0" borderId="0" xfId="18" applyFont="1" applyBorder="1" applyAlignment="1">
      <alignment vertical="center" wrapText="1"/>
    </xf>
    <xf numFmtId="0" fontId="33" fillId="10" borderId="26" xfId="18" applyFont="1" applyFill="1" applyBorder="1" applyAlignment="1">
      <alignment vertical="center" wrapText="1"/>
    </xf>
    <xf numFmtId="0" fontId="33" fillId="0" borderId="0" xfId="18" applyFont="1" applyBorder="1" applyAlignment="1">
      <alignment vertical="top" wrapText="1"/>
    </xf>
    <xf numFmtId="0" fontId="33" fillId="0" borderId="0" xfId="18" applyFont="1" applyBorder="1" applyAlignment="1">
      <alignment vertical="center" wrapText="1"/>
    </xf>
    <xf numFmtId="0" fontId="33" fillId="0" borderId="0" xfId="18" applyFont="1" applyBorder="1" applyAlignment="1">
      <alignment horizontal="center" vertical="center" wrapText="1"/>
    </xf>
    <xf numFmtId="0" fontId="26" fillId="0" borderId="0" xfId="18" applyFont="1" applyBorder="1" applyAlignment="1">
      <alignment vertical="top" wrapText="1"/>
    </xf>
    <xf numFmtId="0" fontId="26" fillId="0" borderId="0" xfId="18" applyFont="1" applyBorder="1" applyAlignment="1">
      <alignment horizontal="center" vertical="center" wrapText="1"/>
    </xf>
    <xf numFmtId="0" fontId="8" fillId="0" borderId="0" xfId="18" applyAlignment="1">
      <alignment vertical="top"/>
    </xf>
    <xf numFmtId="43" fontId="33" fillId="10" borderId="26" xfId="18" applyNumberFormat="1" applyFont="1" applyFill="1" applyBorder="1" applyAlignment="1">
      <alignment vertical="top" wrapText="1"/>
    </xf>
    <xf numFmtId="0" fontId="33" fillId="10" borderId="26" xfId="18" applyFont="1" applyFill="1" applyBorder="1" applyAlignment="1">
      <alignment vertical="top" wrapText="1"/>
    </xf>
    <xf numFmtId="0" fontId="26" fillId="2" borderId="0" xfId="18" applyFont="1" applyFill="1" applyBorder="1" applyAlignment="1">
      <alignment vertical="top" wrapText="1"/>
    </xf>
    <xf numFmtId="0" fontId="30" fillId="0" borderId="0" xfId="18" applyFont="1" applyAlignment="1">
      <alignment horizontal="left" vertical="top" wrapText="1"/>
    </xf>
    <xf numFmtId="0" fontId="34" fillId="2" borderId="0" xfId="18" applyFont="1" applyFill="1" applyBorder="1" applyAlignment="1">
      <alignment horizontal="center" vertical="top" wrapText="1"/>
    </xf>
    <xf numFmtId="0" fontId="28" fillId="8" borderId="13" xfId="18" applyFont="1" applyFill="1" applyBorder="1" applyAlignment="1">
      <alignment vertical="top"/>
    </xf>
    <xf numFmtId="0" fontId="27" fillId="9" borderId="13" xfId="18" applyFont="1" applyFill="1" applyBorder="1" applyAlignment="1" applyProtection="1">
      <alignment vertical="top"/>
      <protection locked="0"/>
    </xf>
    <xf numFmtId="43" fontId="33" fillId="10" borderId="26" xfId="17" applyNumberFormat="1" applyFont="1" applyFill="1" applyBorder="1" applyAlignment="1">
      <alignment vertical="top" wrapText="1"/>
    </xf>
    <xf numFmtId="43" fontId="33" fillId="10" borderId="26" xfId="18" applyNumberFormat="1" applyFont="1" applyFill="1" applyBorder="1" applyAlignment="1">
      <alignment horizontal="right" vertical="top" wrapText="1"/>
    </xf>
    <xf numFmtId="43" fontId="33" fillId="10" borderId="26" xfId="17" applyNumberFormat="1" applyFont="1" applyFill="1" applyBorder="1" applyAlignment="1">
      <alignment horizontal="right" vertical="top" wrapText="1"/>
    </xf>
    <xf numFmtId="0" fontId="26" fillId="0" borderId="0" xfId="18" applyFont="1" applyAlignment="1">
      <alignment wrapText="1"/>
    </xf>
    <xf numFmtId="0" fontId="29" fillId="10" borderId="26" xfId="18" applyFont="1" applyFill="1" applyBorder="1" applyAlignment="1">
      <alignment vertical="top" wrapText="1"/>
    </xf>
    <xf numFmtId="0" fontId="25" fillId="8" borderId="0" xfId="18" applyFont="1" applyFill="1" applyBorder="1" applyAlignment="1"/>
    <xf numFmtId="43" fontId="33" fillId="10" borderId="26" xfId="18" applyNumberFormat="1" applyFont="1" applyFill="1" applyBorder="1" applyAlignment="1">
      <alignment horizontal="right" wrapText="1"/>
    </xf>
    <xf numFmtId="43" fontId="33" fillId="10" borderId="26" xfId="17" applyNumberFormat="1" applyFont="1" applyFill="1" applyBorder="1" applyAlignment="1">
      <alignment horizontal="right" wrapText="1"/>
    </xf>
    <xf numFmtId="0" fontId="25" fillId="8" borderId="0" xfId="18" applyFont="1" applyFill="1" applyBorder="1" applyAlignment="1">
      <alignment vertical="top"/>
    </xf>
    <xf numFmtId="0" fontId="8" fillId="0" borderId="0" xfId="18"/>
    <xf numFmtId="0" fontId="26" fillId="0" borderId="0" xfId="18" applyFont="1" applyBorder="1" applyAlignment="1">
      <alignment wrapText="1"/>
    </xf>
    <xf numFmtId="0" fontId="27" fillId="9" borderId="13" xfId="18" applyFont="1" applyFill="1" applyBorder="1" applyAlignment="1" applyProtection="1">
      <alignment vertical="center"/>
      <protection locked="0"/>
    </xf>
    <xf numFmtId="0" fontId="25" fillId="8" borderId="0" xfId="18" applyFont="1" applyFill="1" applyBorder="1" applyAlignment="1">
      <alignment vertical="center"/>
    </xf>
    <xf numFmtId="0" fontId="25" fillId="8" borderId="0" xfId="15" applyFont="1" applyFill="1" applyBorder="1" applyAlignment="1">
      <alignment vertical="top"/>
    </xf>
    <xf numFmtId="0" fontId="25" fillId="8" borderId="0" xfId="15" applyFont="1" applyFill="1" applyBorder="1" applyAlignment="1">
      <alignment horizontal="left" vertical="center"/>
    </xf>
    <xf numFmtId="0" fontId="29" fillId="10" borderId="37" xfId="18" applyFont="1" applyFill="1" applyBorder="1" applyAlignment="1">
      <alignment vertical="center"/>
    </xf>
    <xf numFmtId="0" fontId="29" fillId="10" borderId="16" xfId="18" applyFont="1" applyFill="1" applyBorder="1" applyAlignment="1">
      <alignment vertical="center"/>
    </xf>
    <xf numFmtId="0" fontId="29" fillId="10" borderId="36" xfId="18" applyFont="1" applyFill="1" applyBorder="1" applyAlignment="1">
      <alignment vertical="center"/>
    </xf>
    <xf numFmtId="0" fontId="29" fillId="10" borderId="37" xfId="15" applyFont="1" applyFill="1" applyBorder="1" applyAlignment="1">
      <alignment vertical="center"/>
    </xf>
    <xf numFmtId="0" fontId="29" fillId="10" borderId="16" xfId="15" applyFont="1" applyFill="1" applyBorder="1" applyAlignment="1">
      <alignment vertical="center"/>
    </xf>
    <xf numFmtId="0" fontId="29" fillId="10" borderId="36" xfId="15" applyFont="1" applyFill="1" applyBorder="1" applyAlignment="1">
      <alignment vertical="center"/>
    </xf>
    <xf numFmtId="0" fontId="29" fillId="10" borderId="37" xfId="18" applyFont="1" applyFill="1" applyBorder="1" applyAlignment="1">
      <alignment vertical="top"/>
    </xf>
    <xf numFmtId="0" fontId="29" fillId="10" borderId="16" xfId="18" applyFont="1" applyFill="1" applyBorder="1" applyAlignment="1">
      <alignment vertical="top"/>
    </xf>
    <xf numFmtId="0" fontId="29" fillId="10" borderId="36" xfId="18" applyFont="1" applyFill="1" applyBorder="1" applyAlignment="1">
      <alignment vertical="top"/>
    </xf>
    <xf numFmtId="0" fontId="29" fillId="10" borderId="26" xfId="15" applyFont="1" applyFill="1" applyBorder="1" applyAlignment="1">
      <alignment horizontal="left" vertical="top"/>
    </xf>
    <xf numFmtId="0" fontId="51" fillId="11" borderId="0" xfId="0" applyFont="1" applyFill="1" applyAlignment="1">
      <alignment horizontal="center" vertical="center" wrapText="1"/>
    </xf>
    <xf numFmtId="43" fontId="0" fillId="0" borderId="0" xfId="17"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0" fillId="0" borderId="0" xfId="0" applyFont="1" applyAlignment="1">
      <alignment vertical="center" wrapText="1"/>
    </xf>
    <xf numFmtId="0" fontId="37" fillId="0" borderId="26" xfId="18" applyFont="1" applyBorder="1" applyAlignment="1">
      <alignment horizontal="center" vertical="center" wrapText="1"/>
    </xf>
    <xf numFmtId="0" fontId="27" fillId="9" borderId="0" xfId="15" applyFont="1" applyFill="1" applyBorder="1" applyAlignment="1" applyProtection="1">
      <alignment vertical="center"/>
      <protection locked="0"/>
    </xf>
    <xf numFmtId="0" fontId="27" fillId="8" borderId="0" xfId="18" applyFont="1" applyFill="1" applyBorder="1" applyAlignment="1">
      <alignment vertical="top"/>
    </xf>
    <xf numFmtId="0" fontId="27" fillId="8" borderId="0" xfId="18" applyFont="1" applyFill="1" applyBorder="1" applyAlignment="1">
      <alignment horizontal="left" vertical="top"/>
    </xf>
    <xf numFmtId="0" fontId="27" fillId="8" borderId="0" xfId="18" applyFont="1" applyFill="1" applyBorder="1" applyAlignment="1">
      <alignment horizontal="center" vertical="top"/>
    </xf>
    <xf numFmtId="0" fontId="55" fillId="0" borderId="0" xfId="0" applyFont="1"/>
    <xf numFmtId="0" fontId="21" fillId="0" borderId="0" xfId="0" applyFont="1"/>
    <xf numFmtId="0" fontId="56" fillId="0" borderId="0" xfId="18" applyFont="1" applyAlignment="1">
      <alignment vertical="top"/>
    </xf>
    <xf numFmtId="0" fontId="56" fillId="0" borderId="0" xfId="0" applyFont="1"/>
    <xf numFmtId="0" fontId="56" fillId="0" borderId="0" xfId="18" applyFont="1"/>
    <xf numFmtId="0" fontId="26" fillId="0" borderId="0" xfId="18" applyFont="1" applyAlignment="1">
      <alignment vertical="top"/>
    </xf>
    <xf numFmtId="0" fontId="57" fillId="0" borderId="0" xfId="18" applyFont="1" applyAlignment="1">
      <alignment wrapText="1"/>
    </xf>
    <xf numFmtId="0" fontId="22" fillId="14" borderId="15" xfId="0" applyFont="1" applyFill="1" applyBorder="1" applyAlignment="1">
      <alignment horizontal="center" vertical="center"/>
    </xf>
    <xf numFmtId="0" fontId="48" fillId="13" borderId="40" xfId="0" applyFont="1" applyFill="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7"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48" fillId="13" borderId="7" xfId="17" applyFont="1" applyFill="1" applyBorder="1" applyAlignment="1">
      <alignment horizontal="center" vertical="center" wrapText="1"/>
    </xf>
    <xf numFmtId="0" fontId="53" fillId="13" borderId="3" xfId="0" applyFont="1" applyFill="1" applyBorder="1" applyAlignment="1">
      <alignment horizontal="center" vertical="center" wrapText="1"/>
    </xf>
    <xf numFmtId="0" fontId="60" fillId="0" borderId="0" xfId="0" applyFont="1" applyFill="1" applyBorder="1" applyAlignment="1">
      <alignment vertical="center"/>
    </xf>
    <xf numFmtId="44" fontId="60" fillId="0" borderId="0" xfId="0" applyNumberFormat="1" applyFont="1" applyFill="1" applyBorder="1" applyAlignment="1">
      <alignment vertical="center"/>
    </xf>
    <xf numFmtId="0" fontId="38" fillId="0" borderId="26" xfId="18" applyFont="1" applyBorder="1" applyAlignment="1">
      <alignment horizontal="center" vertical="center" wrapText="1"/>
    </xf>
    <xf numFmtId="9" fontId="38" fillId="0" borderId="26" xfId="18" applyNumberFormat="1" applyFont="1" applyBorder="1" applyAlignment="1">
      <alignment horizontal="center" vertical="center" wrapText="1"/>
    </xf>
    <xf numFmtId="0" fontId="27" fillId="8" borderId="0" xfId="18" applyFont="1" applyFill="1" applyBorder="1" applyAlignment="1">
      <alignment vertical="center"/>
    </xf>
    <xf numFmtId="9" fontId="32" fillId="0" borderId="26" xfId="0" applyNumberFormat="1" applyFont="1" applyBorder="1" applyAlignment="1">
      <alignment horizontal="center" vertical="center" wrapText="1"/>
    </xf>
    <xf numFmtId="43" fontId="32" fillId="0" borderId="26" xfId="17" applyFont="1" applyBorder="1" applyAlignment="1">
      <alignment horizontal="center" vertical="center" wrapText="1"/>
    </xf>
    <xf numFmtId="0" fontId="36" fillId="0" borderId="26" xfId="0" applyFont="1" applyFill="1" applyBorder="1" applyAlignment="1">
      <alignment horizontal="center" vertical="center" wrapText="1"/>
    </xf>
    <xf numFmtId="0" fontId="0" fillId="0" borderId="0" xfId="0"/>
    <xf numFmtId="0" fontId="51" fillId="11" borderId="0" xfId="10" applyNumberFormat="1" applyFont="1" applyFill="1" applyAlignment="1">
      <alignment horizontal="center" vertical="center"/>
    </xf>
    <xf numFmtId="0" fontId="64" fillId="0" borderId="0" xfId="18"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8" applyFont="1" applyFill="1" applyBorder="1" applyAlignment="1" applyProtection="1">
      <alignment horizontal="left" vertical="top" wrapText="1"/>
      <protection locked="0"/>
    </xf>
    <xf numFmtId="0" fontId="27" fillId="9" borderId="0" xfId="18" applyFont="1" applyFill="1" applyBorder="1" applyAlignment="1" applyProtection="1">
      <alignment horizontal="left" vertical="top"/>
      <protection locked="0"/>
    </xf>
    <xf numFmtId="43" fontId="25" fillId="8" borderId="0" xfId="18" applyNumberFormat="1" applyFont="1" applyFill="1" applyBorder="1" applyAlignment="1">
      <alignment vertical="center"/>
    </xf>
    <xf numFmtId="43" fontId="27" fillId="8" borderId="13" xfId="18" applyNumberFormat="1" applyFont="1" applyFill="1" applyBorder="1" applyAlignment="1">
      <alignment vertical="center" wrapText="1"/>
    </xf>
    <xf numFmtId="43" fontId="33" fillId="0" borderId="0" xfId="18" applyNumberFormat="1" applyFont="1" applyBorder="1" applyAlignment="1">
      <alignment vertical="center" wrapText="1"/>
    </xf>
    <xf numFmtId="43" fontId="26" fillId="0" borderId="0" xfId="18" applyNumberFormat="1" applyFont="1" applyBorder="1" applyAlignment="1">
      <alignment vertical="center" wrapText="1"/>
    </xf>
    <xf numFmtId="43" fontId="38" fillId="0" borderId="26" xfId="18" applyNumberFormat="1" applyFont="1" applyBorder="1" applyAlignment="1">
      <alignment horizontal="center" vertical="center" wrapText="1"/>
    </xf>
    <xf numFmtId="43" fontId="38" fillId="0" borderId="26" xfId="17" applyNumberFormat="1" applyFont="1" applyBorder="1" applyAlignment="1">
      <alignment horizontal="center" vertical="center" wrapText="1"/>
    </xf>
    <xf numFmtId="43" fontId="25" fillId="8" borderId="0" xfId="18" applyNumberFormat="1" applyFont="1" applyFill="1" applyBorder="1" applyAlignment="1">
      <alignment vertical="top"/>
    </xf>
    <xf numFmtId="43" fontId="27" fillId="9" borderId="13" xfId="18" applyNumberFormat="1" applyFont="1" applyFill="1" applyBorder="1" applyAlignment="1" applyProtection="1">
      <alignment vertical="top"/>
      <protection locked="0"/>
    </xf>
    <xf numFmtId="43" fontId="0" fillId="0" borderId="0" xfId="0" applyNumberFormat="1"/>
    <xf numFmtId="43" fontId="0" fillId="0" borderId="0" xfId="17" applyNumberFormat="1" applyFont="1"/>
    <xf numFmtId="43" fontId="33" fillId="0" borderId="26" xfId="17" applyNumberFormat="1" applyFont="1" applyFill="1" applyBorder="1" applyAlignment="1">
      <alignment horizontal="center" vertical="center" wrapText="1"/>
    </xf>
    <xf numFmtId="43" fontId="33" fillId="0" borderId="26" xfId="15" applyNumberFormat="1" applyFont="1" applyFill="1" applyBorder="1" applyAlignment="1">
      <alignment horizontal="center" vertical="center" wrapText="1"/>
    </xf>
    <xf numFmtId="0" fontId="21" fillId="2" borderId="0" xfId="10" applyNumberFormat="1" applyFont="1" applyFill="1" applyAlignment="1">
      <alignment horizontal="center" vertical="center"/>
    </xf>
    <xf numFmtId="0" fontId="56" fillId="0" borderId="0" xfId="0" applyFont="1" applyFill="1"/>
    <xf numFmtId="0" fontId="0" fillId="0" borderId="0" xfId="0" applyFill="1"/>
    <xf numFmtId="0" fontId="25" fillId="0" borderId="0" xfId="15" applyFont="1" applyFill="1" applyBorder="1" applyAlignment="1">
      <alignment vertical="top"/>
    </xf>
    <xf numFmtId="43" fontId="0" fillId="0" borderId="0" xfId="17" applyFont="1" applyFill="1"/>
    <xf numFmtId="0" fontId="27" fillId="0" borderId="13" xfId="15" applyFont="1" applyFill="1" applyBorder="1" applyAlignment="1" applyProtection="1">
      <alignment vertical="top" wrapText="1"/>
      <protection locked="0"/>
    </xf>
    <xf numFmtId="0" fontId="27" fillId="0" borderId="13" xfId="15" applyFont="1" applyFill="1" applyBorder="1" applyAlignment="1" applyProtection="1">
      <alignment vertical="top"/>
      <protection locked="0"/>
    </xf>
    <xf numFmtId="0" fontId="29" fillId="0" borderId="26" xfId="15"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7" applyNumberFormat="1" applyFont="1" applyBorder="1" applyAlignment="1">
      <alignment vertical="center"/>
    </xf>
    <xf numFmtId="44" fontId="0" fillId="0" borderId="17" xfId="17" applyNumberFormat="1" applyFont="1" applyBorder="1" applyAlignment="1">
      <alignment vertical="center"/>
    </xf>
    <xf numFmtId="44" fontId="0" fillId="0" borderId="17" xfId="17" applyNumberFormat="1" applyFont="1" applyFill="1" applyBorder="1" applyAlignment="1">
      <alignment vertical="center"/>
    </xf>
    <xf numFmtId="44" fontId="0" fillId="0" borderId="22" xfId="17"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7"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0" fillId="17" borderId="6" xfId="0" applyFont="1" applyFill="1" applyBorder="1" applyAlignment="1">
      <alignment vertical="center"/>
    </xf>
    <xf numFmtId="44" fontId="60" fillId="17" borderId="3" xfId="0" applyNumberFormat="1" applyFont="1" applyFill="1" applyBorder="1" applyAlignment="1">
      <alignment vertical="center"/>
    </xf>
    <xf numFmtId="172" fontId="41" fillId="0" borderId="0" xfId="17"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6" fillId="0" borderId="53" xfId="0" applyFont="1" applyBorder="1" applyAlignment="1">
      <alignment horizontal="left" vertical="center"/>
    </xf>
    <xf numFmtId="44" fontId="0" fillId="0" borderId="54" xfId="0" applyNumberFormat="1" applyFill="1" applyBorder="1" applyAlignment="1">
      <alignment vertical="center"/>
    </xf>
    <xf numFmtId="0" fontId="68"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1"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7" applyNumberFormat="1" applyFont="1" applyFill="1" applyAlignment="1">
      <alignment horizontal="left" vertical="center"/>
    </xf>
    <xf numFmtId="172" fontId="0" fillId="3" borderId="0" xfId="17" applyNumberFormat="1" applyFont="1" applyFill="1" applyAlignment="1">
      <alignment horizontal="left" vertical="center"/>
    </xf>
    <xf numFmtId="0" fontId="0" fillId="3" borderId="0" xfId="0" applyFill="1" applyAlignment="1">
      <alignment horizontal="left" vertical="center"/>
    </xf>
    <xf numFmtId="41" fontId="44" fillId="3" borderId="0" xfId="10" applyNumberFormat="1" applyFont="1" applyFill="1" applyAlignment="1">
      <alignment vertical="center"/>
    </xf>
    <xf numFmtId="43" fontId="0" fillId="3" borderId="0" xfId="0" applyNumberFormat="1" applyFill="1" applyAlignment="1">
      <alignment vertical="center"/>
    </xf>
    <xf numFmtId="43" fontId="44"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7" fillId="11" borderId="26" xfId="0" applyFont="1" applyFill="1" applyBorder="1" applyAlignment="1">
      <alignment horizontal="center" vertical="center"/>
    </xf>
    <xf numFmtId="0" fontId="0" fillId="0" borderId="26" xfId="0" applyBorder="1" applyAlignment="1">
      <alignment horizontal="center" vertical="center"/>
    </xf>
    <xf numFmtId="0" fontId="48" fillId="11" borderId="26" xfId="0" applyFont="1" applyFill="1" applyBorder="1" applyAlignment="1">
      <alignment horizontal="center" vertical="center"/>
    </xf>
    <xf numFmtId="0" fontId="47" fillId="11" borderId="27" xfId="0" applyFont="1" applyFill="1" applyBorder="1" applyAlignment="1">
      <alignment horizontal="center" vertical="center"/>
    </xf>
    <xf numFmtId="0" fontId="49"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6" fillId="0" borderId="26" xfId="0" applyFont="1" applyBorder="1" applyAlignment="1">
      <alignment horizontal="center" vertical="center" wrapText="1"/>
    </xf>
    <xf numFmtId="9" fontId="36" fillId="0" borderId="26" xfId="0" applyNumberFormat="1" applyFont="1" applyFill="1" applyBorder="1" applyAlignment="1">
      <alignment horizontal="center" vertical="center" wrapText="1"/>
    </xf>
    <xf numFmtId="43" fontId="36" fillId="0" borderId="26" xfId="17" applyFont="1" applyFill="1" applyBorder="1" applyAlignment="1">
      <alignment horizontal="center" vertical="center" wrapText="1"/>
    </xf>
    <xf numFmtId="0" fontId="33" fillId="0" borderId="26" xfId="15" applyFont="1" applyFill="1" applyBorder="1" applyAlignment="1">
      <alignment horizontal="center" vertical="center" wrapText="1"/>
    </xf>
    <xf numFmtId="0" fontId="29" fillId="0" borderId="30" xfId="18" applyFont="1" applyBorder="1" applyAlignment="1">
      <alignment horizontal="center" vertical="center" wrapText="1"/>
    </xf>
    <xf numFmtId="0" fontId="29" fillId="0" borderId="26" xfId="18" applyFont="1" applyBorder="1" applyAlignment="1">
      <alignment horizontal="center" vertical="center" wrapText="1"/>
    </xf>
    <xf numFmtId="0" fontId="69" fillId="0" borderId="0" xfId="18" applyFont="1" applyBorder="1" applyAlignment="1">
      <alignment horizontal="center" vertical="center" wrapText="1"/>
    </xf>
    <xf numFmtId="0" fontId="0" fillId="0" borderId="26" xfId="0" applyBorder="1" applyAlignment="1">
      <alignment vertical="top" wrapText="1"/>
    </xf>
    <xf numFmtId="0" fontId="74" fillId="0" borderId="26" xfId="0" applyFont="1" applyFill="1" applyBorder="1" applyAlignment="1">
      <alignment vertical="top" wrapText="1"/>
    </xf>
    <xf numFmtId="0" fontId="76" fillId="0" borderId="26" xfId="0" applyFont="1" applyBorder="1" applyAlignment="1">
      <alignment vertical="center" wrapText="1"/>
    </xf>
    <xf numFmtId="0" fontId="73" fillId="0" borderId="26" xfId="0" applyFont="1" applyBorder="1" applyAlignment="1">
      <alignment horizontal="left" vertical="center" wrapText="1"/>
    </xf>
    <xf numFmtId="174" fontId="33" fillId="10" borderId="26" xfId="18" applyNumberFormat="1" applyFont="1" applyFill="1" applyBorder="1" applyAlignment="1">
      <alignment horizontal="center" vertical="center" wrapText="1"/>
    </xf>
    <xf numFmtId="0" fontId="0" fillId="0" borderId="30" xfId="0" applyBorder="1" applyAlignment="1">
      <alignment horizontal="center" vertical="top" wrapText="1"/>
    </xf>
    <xf numFmtId="0" fontId="33" fillId="0" borderId="26" xfId="18" applyFont="1" applyBorder="1" applyAlignment="1">
      <alignment horizontal="center" vertical="top" wrapText="1"/>
    </xf>
    <xf numFmtId="44" fontId="0" fillId="0" borderId="26" xfId="10" applyFont="1" applyBorder="1" applyAlignment="1">
      <alignment horizontal="center" vertical="center"/>
    </xf>
    <xf numFmtId="9" fontId="0" fillId="0" borderId="26" xfId="0" applyNumberFormat="1" applyBorder="1" applyAlignment="1">
      <alignment horizontal="center" vertical="center"/>
    </xf>
    <xf numFmtId="0" fontId="69" fillId="0" borderId="26" xfId="0" applyFont="1" applyBorder="1" applyAlignment="1">
      <alignment vertical="top" wrapText="1"/>
    </xf>
    <xf numFmtId="0" fontId="71" fillId="0" borderId="26" xfId="0" applyFont="1" applyBorder="1" applyAlignment="1">
      <alignment vertical="top" wrapText="1"/>
    </xf>
    <xf numFmtId="0" fontId="69" fillId="0" borderId="30" xfId="0" applyFont="1" applyFill="1" applyBorder="1" applyAlignment="1">
      <alignment horizontal="center" vertical="top" wrapText="1"/>
    </xf>
    <xf numFmtId="0" fontId="72" fillId="0" borderId="26" xfId="0" applyFont="1" applyFill="1" applyBorder="1" applyAlignment="1">
      <alignment vertical="top" wrapText="1"/>
    </xf>
    <xf numFmtId="0" fontId="29" fillId="0" borderId="30" xfId="18" applyFont="1" applyBorder="1" applyAlignment="1">
      <alignment horizontal="center" vertical="top" wrapText="1"/>
    </xf>
    <xf numFmtId="0" fontId="69" fillId="0" borderId="26" xfId="0" applyFont="1" applyFill="1" applyBorder="1" applyAlignment="1">
      <alignment horizontal="center" vertical="top" wrapText="1"/>
    </xf>
    <xf numFmtId="0" fontId="27" fillId="0" borderId="30" xfId="18" applyFont="1" applyBorder="1" applyAlignment="1">
      <alignment horizontal="center" vertical="center" wrapText="1"/>
    </xf>
    <xf numFmtId="0" fontId="29" fillId="0" borderId="30" xfId="18" applyFont="1" applyBorder="1" applyAlignment="1">
      <alignment horizontal="center" vertical="center" wrapText="1"/>
    </xf>
    <xf numFmtId="0" fontId="29" fillId="0" borderId="30" xfId="18" applyFont="1" applyBorder="1" applyAlignment="1">
      <alignment horizontal="center" vertical="top" wrapText="1"/>
    </xf>
    <xf numFmtId="0" fontId="39" fillId="0" borderId="26" xfId="0" applyFont="1" applyBorder="1" applyAlignment="1">
      <alignment horizontal="center" vertical="center" wrapText="1"/>
    </xf>
    <xf numFmtId="0" fontId="0" fillId="0" borderId="0" xfId="0" applyFill="1" applyBorder="1"/>
    <xf numFmtId="0" fontId="29" fillId="0" borderId="28" xfId="18" applyFont="1" applyBorder="1" applyAlignment="1">
      <alignment horizontal="center" wrapText="1"/>
    </xf>
    <xf numFmtId="0" fontId="0" fillId="0" borderId="26" xfId="0" applyFill="1" applyBorder="1" applyAlignment="1">
      <alignment vertical="top" wrapText="1"/>
    </xf>
    <xf numFmtId="9" fontId="0" fillId="0" borderId="26" xfId="0" applyNumberFormat="1" applyFill="1" applyBorder="1" applyAlignment="1">
      <alignment vertical="top"/>
    </xf>
    <xf numFmtId="175" fontId="0" fillId="0" borderId="26" xfId="0" applyNumberFormat="1" applyFill="1" applyBorder="1" applyAlignment="1">
      <alignment vertical="top"/>
    </xf>
    <xf numFmtId="0" fontId="0" fillId="0" borderId="26" xfId="0" applyBorder="1" applyAlignment="1">
      <alignment vertical="top"/>
    </xf>
    <xf numFmtId="0" fontId="35" fillId="0" borderId="26" xfId="18" applyFont="1" applyBorder="1" applyAlignment="1">
      <alignment horizontal="center" vertical="top" wrapText="1"/>
    </xf>
    <xf numFmtId="0" fontId="70" fillId="0" borderId="26" xfId="0" applyFont="1" applyFill="1" applyBorder="1" applyAlignment="1">
      <alignment vertical="top" wrapText="1"/>
    </xf>
    <xf numFmtId="9" fontId="70" fillId="0" borderId="26" xfId="16" applyNumberFormat="1" applyFont="1" applyFill="1" applyBorder="1" applyAlignment="1">
      <alignment vertical="top" wrapText="1"/>
    </xf>
    <xf numFmtId="43" fontId="20" fillId="0" borderId="26" xfId="17" applyFont="1" applyFill="1" applyBorder="1" applyAlignment="1">
      <alignment vertical="top"/>
    </xf>
    <xf numFmtId="9" fontId="33" fillId="0" borderId="26" xfId="16" applyFont="1" applyFill="1" applyBorder="1" applyAlignment="1">
      <alignment horizontal="center" vertical="top" wrapText="1"/>
    </xf>
    <xf numFmtId="43" fontId="33" fillId="0" borderId="26" xfId="17" applyFont="1" applyFill="1" applyBorder="1" applyAlignment="1">
      <alignment horizontal="center" vertical="top" wrapText="1"/>
    </xf>
    <xf numFmtId="9" fontId="33" fillId="0" borderId="26" xfId="18" applyNumberFormat="1" applyFont="1" applyFill="1" applyBorder="1" applyAlignment="1">
      <alignment horizontal="center" vertical="top" wrapText="1"/>
    </xf>
    <xf numFmtId="0" fontId="69" fillId="0" borderId="30" xfId="0" applyFont="1" applyBorder="1" applyAlignment="1">
      <alignment horizontal="left" vertical="top" wrapText="1"/>
    </xf>
    <xf numFmtId="0" fontId="35" fillId="0" borderId="30" xfId="18" applyFont="1" applyBorder="1" applyAlignment="1">
      <alignment horizontal="left" vertical="top" wrapText="1"/>
    </xf>
    <xf numFmtId="0" fontId="28" fillId="0" borderId="30" xfId="18" applyFont="1" applyBorder="1" applyAlignment="1">
      <alignment horizontal="center" vertical="top" wrapText="1"/>
    </xf>
    <xf numFmtId="9" fontId="38" fillId="0" borderId="26" xfId="16" applyFont="1" applyFill="1" applyBorder="1" applyAlignment="1">
      <alignment horizontal="center" vertical="center"/>
    </xf>
    <xf numFmtId="0" fontId="22" fillId="2" borderId="4" xfId="0" applyFont="1" applyFill="1" applyBorder="1" applyAlignment="1">
      <alignment horizontal="center" vertical="center"/>
    </xf>
    <xf numFmtId="0" fontId="21" fillId="6" borderId="50" xfId="0" applyFont="1" applyFill="1" applyBorder="1" applyAlignment="1">
      <alignment vertical="center"/>
    </xf>
    <xf numFmtId="0" fontId="22" fillId="5" borderId="20" xfId="0" applyNumberFormat="1" applyFont="1" applyFill="1" applyBorder="1" applyAlignment="1">
      <alignment horizontal="center" vertical="center"/>
    </xf>
    <xf numFmtId="0" fontId="22" fillId="5" borderId="21" xfId="0" applyNumberFormat="1" applyFont="1" applyFill="1" applyBorder="1" applyAlignment="1">
      <alignment horizontal="center" vertical="center"/>
    </xf>
    <xf numFmtId="41" fontId="22" fillId="5" borderId="55" xfId="0" applyNumberFormat="1" applyFont="1" applyFill="1" applyBorder="1" applyAlignment="1">
      <alignment vertical="center"/>
    </xf>
    <xf numFmtId="41" fontId="21" fillId="6" borderId="5" xfId="0" applyNumberFormat="1" applyFont="1" applyFill="1" applyBorder="1" applyAlignment="1">
      <alignment vertical="center"/>
    </xf>
    <xf numFmtId="41" fontId="21" fillId="6" borderId="5" xfId="0" applyNumberFormat="1" applyFont="1" applyFill="1" applyBorder="1" applyAlignment="1">
      <alignment horizontal="center" vertical="center"/>
    </xf>
    <xf numFmtId="0" fontId="22" fillId="6" borderId="32" xfId="0" applyFont="1" applyFill="1" applyBorder="1" applyAlignment="1">
      <alignment horizontal="center" vertical="center"/>
    </xf>
    <xf numFmtId="0" fontId="22" fillId="2" borderId="33" xfId="0" applyFont="1" applyFill="1" applyBorder="1" applyAlignment="1">
      <alignment vertical="center"/>
    </xf>
    <xf numFmtId="41" fontId="22" fillId="2" borderId="33" xfId="0" applyNumberFormat="1" applyFont="1" applyFill="1" applyBorder="1" applyAlignment="1">
      <alignment vertical="center"/>
    </xf>
    <xf numFmtId="0" fontId="22" fillId="2" borderId="26" xfId="0" applyFont="1" applyFill="1" applyBorder="1" applyAlignment="1">
      <alignment vertical="center"/>
    </xf>
    <xf numFmtId="41" fontId="22" fillId="2" borderId="26" xfId="0" applyNumberFormat="1" applyFont="1" applyFill="1" applyBorder="1" applyAlignment="1">
      <alignment vertical="center"/>
    </xf>
    <xf numFmtId="0" fontId="22" fillId="2" borderId="26" xfId="0" applyFont="1" applyFill="1" applyBorder="1" applyAlignment="1">
      <alignment horizontal="center" vertical="center"/>
    </xf>
    <xf numFmtId="0" fontId="21" fillId="6" borderId="26" xfId="0" applyFont="1" applyFill="1" applyBorder="1" applyAlignment="1">
      <alignment vertical="center"/>
    </xf>
    <xf numFmtId="0" fontId="22" fillId="5" borderId="26" xfId="0" applyNumberFormat="1" applyFont="1" applyFill="1" applyBorder="1" applyAlignment="1">
      <alignment horizontal="center" vertical="center"/>
    </xf>
    <xf numFmtId="41" fontId="22" fillId="5" borderId="26" xfId="0" applyNumberFormat="1" applyFont="1" applyFill="1" applyBorder="1" applyAlignment="1">
      <alignment vertical="center"/>
    </xf>
    <xf numFmtId="41" fontId="21" fillId="6" borderId="26" xfId="0" applyNumberFormat="1" applyFont="1" applyFill="1" applyBorder="1" applyAlignment="1">
      <alignment vertical="center"/>
    </xf>
    <xf numFmtId="41" fontId="21" fillId="6" borderId="26" xfId="0" applyNumberFormat="1" applyFont="1" applyFill="1" applyBorder="1" applyAlignment="1">
      <alignment horizontal="center" vertical="center"/>
    </xf>
    <xf numFmtId="0" fontId="22" fillId="6" borderId="26" xfId="0" applyFont="1" applyFill="1" applyBorder="1" applyAlignment="1">
      <alignment horizontal="center" vertical="center"/>
    </xf>
    <xf numFmtId="9" fontId="38" fillId="0" borderId="26" xfId="18" applyNumberFormat="1" applyFont="1" applyFill="1" applyBorder="1" applyAlignment="1">
      <alignment horizontal="center" vertical="center"/>
    </xf>
    <xf numFmtId="0" fontId="38" fillId="0" borderId="26" xfId="18" applyFont="1" applyFill="1" applyBorder="1" applyAlignment="1">
      <alignment vertical="top" wrapText="1"/>
    </xf>
    <xf numFmtId="0" fontId="33" fillId="0" borderId="26" xfId="18" applyFont="1" applyFill="1" applyBorder="1" applyAlignment="1">
      <alignment horizontal="left" vertical="center" wrapText="1"/>
    </xf>
    <xf numFmtId="43" fontId="78" fillId="10" borderId="26" xfId="17" applyFont="1" applyFill="1" applyBorder="1" applyAlignment="1">
      <alignment vertical="top" wrapText="1"/>
    </xf>
    <xf numFmtId="0" fontId="29" fillId="0" borderId="30" xfId="18" applyFont="1" applyBorder="1" applyAlignment="1">
      <alignment horizontal="center" vertical="center" wrapText="1"/>
    </xf>
    <xf numFmtId="0" fontId="33" fillId="5" borderId="26" xfId="18" applyFont="1" applyFill="1" applyBorder="1" applyAlignment="1">
      <alignment horizontal="left" vertical="center" wrapText="1"/>
    </xf>
    <xf numFmtId="0" fontId="0" fillId="0" borderId="26" xfId="0" applyFill="1" applyBorder="1" applyAlignment="1">
      <alignment horizontal="center" vertical="center"/>
    </xf>
    <xf numFmtId="0" fontId="32" fillId="5" borderId="26" xfId="0" applyFont="1" applyFill="1" applyBorder="1" applyAlignment="1">
      <alignment horizontal="center" vertical="center" wrapText="1"/>
    </xf>
    <xf numFmtId="0" fontId="0" fillId="0" borderId="26" xfId="0" applyBorder="1"/>
    <xf numFmtId="0" fontId="22" fillId="2" borderId="0" xfId="0" applyFont="1" applyFill="1" applyBorder="1" applyAlignment="1">
      <alignment vertical="center"/>
    </xf>
    <xf numFmtId="41" fontId="22" fillId="2" borderId="0" xfId="0" applyNumberFormat="1" applyFont="1" applyFill="1" applyBorder="1" applyAlignment="1">
      <alignment horizontal="center" vertical="center"/>
    </xf>
    <xf numFmtId="41" fontId="22" fillId="2" borderId="0" xfId="0" applyNumberFormat="1" applyFont="1" applyFill="1" applyBorder="1" applyAlignment="1">
      <alignment vertical="center"/>
    </xf>
    <xf numFmtId="0" fontId="22" fillId="2" borderId="0" xfId="0" applyFont="1" applyFill="1" applyBorder="1" applyAlignment="1">
      <alignment horizontal="center" vertical="center"/>
    </xf>
    <xf numFmtId="41" fontId="22" fillId="5" borderId="13" xfId="0" applyNumberFormat="1" applyFont="1" applyFill="1" applyBorder="1" applyAlignment="1">
      <alignment vertical="center"/>
    </xf>
    <xf numFmtId="0" fontId="23" fillId="14" borderId="9" xfId="0" applyFont="1" applyFill="1" applyBorder="1" applyAlignment="1">
      <alignment vertical="center"/>
    </xf>
    <xf numFmtId="0" fontId="33" fillId="5" borderId="10" xfId="18" applyFont="1" applyFill="1" applyBorder="1" applyAlignment="1">
      <alignment horizontal="left" vertical="center" wrapText="1"/>
    </xf>
    <xf numFmtId="41" fontId="22" fillId="0" borderId="45" xfId="0" applyNumberFormat="1" applyFont="1" applyFill="1" applyBorder="1" applyAlignment="1">
      <alignment vertical="center"/>
    </xf>
    <xf numFmtId="0" fontId="23" fillId="14" borderId="9" xfId="0" applyNumberFormat="1" applyFont="1" applyFill="1" applyBorder="1" applyAlignment="1">
      <alignment horizontal="center" vertical="center"/>
    </xf>
    <xf numFmtId="0" fontId="22" fillId="5" borderId="12" xfId="0" applyNumberFormat="1" applyFont="1" applyFill="1" applyBorder="1" applyAlignment="1">
      <alignment horizontal="center" vertical="center"/>
    </xf>
    <xf numFmtId="0" fontId="0" fillId="0" borderId="26" xfId="0" applyBorder="1" applyAlignment="1">
      <alignment horizontal="left" vertical="center"/>
    </xf>
    <xf numFmtId="0" fontId="32" fillId="5" borderId="26" xfId="0" applyFont="1" applyFill="1" applyBorder="1" applyAlignment="1">
      <alignment horizontal="left" vertical="center" wrapText="1"/>
    </xf>
    <xf numFmtId="0" fontId="22" fillId="5" borderId="12" xfId="0" applyFont="1" applyFill="1" applyBorder="1" applyAlignment="1">
      <alignment horizontal="left" vertical="center"/>
    </xf>
    <xf numFmtId="0" fontId="75" fillId="2" borderId="26" xfId="18" applyFont="1" applyFill="1" applyBorder="1" applyAlignment="1">
      <alignment horizontal="center" vertical="center" wrapText="1"/>
    </xf>
    <xf numFmtId="0" fontId="29" fillId="0" borderId="37" xfId="15" applyFont="1" applyFill="1" applyBorder="1" applyAlignment="1">
      <alignment vertical="center"/>
    </xf>
    <xf numFmtId="0" fontId="29" fillId="0" borderId="16" xfId="15" applyFont="1" applyFill="1" applyBorder="1" applyAlignment="1">
      <alignment vertical="center"/>
    </xf>
    <xf numFmtId="0" fontId="29" fillId="0" borderId="36" xfId="15" applyFont="1" applyFill="1" applyBorder="1" applyAlignment="1">
      <alignment vertical="center"/>
    </xf>
    <xf numFmtId="0" fontId="29" fillId="0" borderId="26" xfId="18" applyFont="1" applyBorder="1" applyAlignment="1">
      <alignment horizontal="center" vertical="center" wrapText="1"/>
    </xf>
    <xf numFmtId="0" fontId="0" fillId="0" borderId="26" xfId="0" applyBorder="1" applyAlignment="1">
      <alignment horizontal="center" vertical="center"/>
    </xf>
    <xf numFmtId="0" fontId="29" fillId="0" borderId="26" xfId="18" applyFont="1" applyBorder="1" applyAlignment="1">
      <alignment horizontal="center" vertical="center" wrapText="1"/>
    </xf>
    <xf numFmtId="0" fontId="62" fillId="0" borderId="30" xfId="18" applyFont="1" applyFill="1" applyBorder="1" applyAlignment="1">
      <alignment horizontal="center" vertical="center" wrapText="1"/>
    </xf>
    <xf numFmtId="0" fontId="0" fillId="0" borderId="26" xfId="0" applyBorder="1" applyAlignment="1">
      <alignment horizontal="center" vertical="center"/>
    </xf>
    <xf numFmtId="0" fontId="80" fillId="23" borderId="58" xfId="0" applyFont="1" applyFill="1" applyBorder="1" applyAlignment="1">
      <alignment horizontal="center" vertical="center" wrapText="1"/>
    </xf>
    <xf numFmtId="0" fontId="79" fillId="23" borderId="58" xfId="0" applyFont="1" applyFill="1" applyBorder="1" applyAlignment="1">
      <alignment horizontal="center" vertical="top" wrapText="1"/>
    </xf>
    <xf numFmtId="0" fontId="79" fillId="0" borderId="58" xfId="0" applyFont="1" applyBorder="1" applyAlignment="1">
      <alignment horizontal="center" vertical="center" wrapText="1"/>
    </xf>
    <xf numFmtId="0" fontId="79" fillId="0" borderId="58" xfId="0" applyFont="1" applyBorder="1" applyAlignment="1">
      <alignment horizontal="center" vertical="top" wrapText="1"/>
    </xf>
    <xf numFmtId="0" fontId="80" fillId="23" borderId="59" xfId="0" applyFont="1" applyFill="1" applyBorder="1" applyAlignment="1">
      <alignment horizontal="center" vertical="center" wrapText="1"/>
    </xf>
    <xf numFmtId="0" fontId="76" fillId="23" borderId="58" xfId="0" applyFont="1" applyFill="1" applyBorder="1" applyAlignment="1">
      <alignment horizontal="center" vertical="center" wrapText="1"/>
    </xf>
    <xf numFmtId="0" fontId="74" fillId="23" borderId="58" xfId="0" applyFont="1" applyFill="1" applyBorder="1" applyAlignment="1">
      <alignment horizontal="center" vertical="center" wrapText="1"/>
    </xf>
    <xf numFmtId="0" fontId="76" fillId="0" borderId="58" xfId="0" applyFont="1" applyBorder="1" applyAlignment="1">
      <alignment horizontal="center" vertical="top" wrapText="1"/>
    </xf>
    <xf numFmtId="0" fontId="76" fillId="0" borderId="59" xfId="0" applyFont="1" applyBorder="1" applyAlignment="1">
      <alignment horizontal="center" vertical="top" wrapText="1"/>
    </xf>
    <xf numFmtId="0" fontId="76" fillId="23" borderId="58" xfId="0" applyFont="1" applyFill="1" applyBorder="1" applyAlignment="1">
      <alignment vertical="top" wrapText="1"/>
    </xf>
    <xf numFmtId="0" fontId="76" fillId="23" borderId="58" xfId="0" applyFont="1" applyFill="1" applyBorder="1" applyAlignment="1">
      <alignment horizontal="center" vertical="top" wrapText="1"/>
    </xf>
    <xf numFmtId="0" fontId="82" fillId="0" borderId="26" xfId="0" applyFont="1" applyFill="1" applyBorder="1" applyAlignment="1">
      <alignment horizontal="center" vertical="center" wrapText="1"/>
    </xf>
    <xf numFmtId="0" fontId="82" fillId="0" borderId="26" xfId="0" applyFont="1" applyFill="1" applyBorder="1" applyAlignment="1">
      <alignment wrapText="1"/>
    </xf>
    <xf numFmtId="0" fontId="82" fillId="0" borderId="26" xfId="0" applyFont="1" applyFill="1" applyBorder="1" applyAlignment="1">
      <alignment vertical="center" wrapText="1"/>
    </xf>
    <xf numFmtId="0" fontId="0" fillId="0" borderId="26" xfId="0" applyBorder="1" applyAlignment="1">
      <alignment horizontal="center" vertical="center"/>
    </xf>
    <xf numFmtId="0" fontId="38" fillId="0" borderId="26" xfId="18" applyFont="1" applyFill="1" applyBorder="1" applyAlignment="1">
      <alignment horizontal="center" vertical="center" wrapText="1"/>
    </xf>
    <xf numFmtId="0" fontId="0" fillId="0" borderId="26" xfId="0" applyBorder="1" applyAlignment="1">
      <alignment horizontal="center" vertical="center"/>
    </xf>
    <xf numFmtId="0" fontId="0" fillId="0" borderId="26" xfId="0" applyBorder="1" applyAlignment="1">
      <alignment horizontal="center" vertical="center"/>
    </xf>
    <xf numFmtId="0" fontId="38" fillId="0" borderId="26" xfId="15" applyFont="1" applyFill="1" applyBorder="1" applyAlignment="1">
      <alignment horizontal="center" vertical="center" wrapText="1"/>
    </xf>
    <xf numFmtId="0" fontId="38" fillId="0" borderId="26" xfId="15" applyNumberFormat="1" applyFont="1" applyFill="1" applyBorder="1" applyAlignment="1">
      <alignment horizontal="center" vertical="center" wrapText="1"/>
    </xf>
    <xf numFmtId="4" fontId="38" fillId="0" borderId="26" xfId="15" applyNumberFormat="1" applyFont="1" applyFill="1" applyBorder="1" applyAlignment="1">
      <alignment horizontal="center" vertical="center" wrapText="1"/>
    </xf>
    <xf numFmtId="9" fontId="38" fillId="0" borderId="26" xfId="15" applyNumberFormat="1" applyFont="1" applyFill="1" applyBorder="1" applyAlignment="1">
      <alignment horizontal="center" vertical="center" wrapText="1"/>
    </xf>
    <xf numFmtId="43" fontId="38" fillId="0" borderId="26" xfId="15" applyNumberFormat="1" applyFont="1" applyFill="1" applyBorder="1" applyAlignment="1">
      <alignment horizontal="center" vertical="center" wrapText="1"/>
    </xf>
    <xf numFmtId="1" fontId="38" fillId="0" borderId="26" xfId="15" applyNumberFormat="1" applyFont="1" applyFill="1" applyBorder="1" applyAlignment="1">
      <alignment horizontal="center" vertical="center" wrapText="1"/>
    </xf>
    <xf numFmtId="44" fontId="82" fillId="0" borderId="26" xfId="10" applyFont="1" applyFill="1" applyBorder="1" applyAlignment="1">
      <alignment horizontal="center" vertical="center" wrapText="1"/>
    </xf>
    <xf numFmtId="9" fontId="38" fillId="0" borderId="26" xfId="18" applyNumberFormat="1" applyFont="1" applyFill="1" applyBorder="1" applyAlignment="1">
      <alignment horizontal="center" vertical="center" wrapText="1"/>
    </xf>
    <xf numFmtId="3" fontId="38" fillId="0" borderId="26" xfId="18" applyNumberFormat="1" applyFont="1" applyFill="1" applyBorder="1" applyAlignment="1">
      <alignment horizontal="center" vertical="center" wrapText="1"/>
    </xf>
    <xf numFmtId="44" fontId="38" fillId="0" borderId="26" xfId="10" applyFont="1" applyFill="1" applyBorder="1" applyAlignment="1">
      <alignment horizontal="center" vertical="center" wrapText="1"/>
    </xf>
    <xf numFmtId="0" fontId="38" fillId="0" borderId="26" xfId="0" applyFont="1" applyFill="1" applyBorder="1" applyAlignment="1">
      <alignment horizontal="center" vertical="center" wrapText="1"/>
    </xf>
    <xf numFmtId="4" fontId="38" fillId="0" borderId="26" xfId="18" applyNumberFormat="1" applyFont="1" applyFill="1" applyBorder="1" applyAlignment="1">
      <alignment horizontal="center" vertical="center" wrapText="1"/>
    </xf>
    <xf numFmtId="0" fontId="86" fillId="0" borderId="26" xfId="0" applyFont="1" applyFill="1" applyBorder="1" applyAlignment="1">
      <alignment horizontal="center" vertical="center" wrapText="1"/>
    </xf>
    <xf numFmtId="9" fontId="86" fillId="0" borderId="26" xfId="0" applyNumberFormat="1" applyFont="1" applyFill="1" applyBorder="1" applyAlignment="1">
      <alignment horizontal="center" vertical="center" wrapText="1"/>
    </xf>
    <xf numFmtId="0" fontId="86" fillId="0" borderId="26" xfId="0" applyFont="1" applyFill="1" applyBorder="1" applyAlignment="1">
      <alignment horizontal="center" vertical="center"/>
    </xf>
    <xf numFmtId="4" fontId="86" fillId="0" borderId="26" xfId="0" applyNumberFormat="1" applyFont="1" applyFill="1" applyBorder="1" applyAlignment="1">
      <alignment horizontal="center" vertical="center" wrapText="1"/>
    </xf>
    <xf numFmtId="9" fontId="86" fillId="0" borderId="26" xfId="0" applyNumberFormat="1" applyFont="1" applyFill="1" applyBorder="1" applyAlignment="1">
      <alignment horizontal="center" vertical="center"/>
    </xf>
    <xf numFmtId="44" fontId="86" fillId="0" borderId="26" xfId="10" applyFont="1" applyFill="1" applyBorder="1" applyAlignment="1">
      <alignment horizontal="center" vertical="center" wrapText="1"/>
    </xf>
    <xf numFmtId="0" fontId="86" fillId="0" borderId="26" xfId="0" applyFont="1" applyFill="1" applyBorder="1" applyAlignment="1">
      <alignment horizontal="left" vertical="center" wrapText="1"/>
    </xf>
    <xf numFmtId="0" fontId="38" fillId="20" borderId="26" xfId="18" applyFont="1" applyFill="1" applyBorder="1" applyAlignment="1">
      <alignment horizontal="center" vertical="center" wrapText="1"/>
    </xf>
    <xf numFmtId="0" fontId="83" fillId="0" borderId="58" xfId="0" applyFont="1" applyFill="1" applyBorder="1" applyAlignment="1">
      <alignment vertical="center" wrapText="1"/>
    </xf>
    <xf numFmtId="0" fontId="83" fillId="0" borderId="58" xfId="0" applyFont="1" applyFill="1" applyBorder="1" applyAlignment="1">
      <alignment horizontal="left" vertical="center" wrapText="1"/>
    </xf>
    <xf numFmtId="0" fontId="38" fillId="0" borderId="58" xfId="0" applyFont="1" applyFill="1" applyBorder="1" applyAlignment="1">
      <alignment horizontal="center" vertical="center" wrapText="1"/>
    </xf>
    <xf numFmtId="0" fontId="86" fillId="0" borderId="58" xfId="0" applyFont="1" applyFill="1" applyBorder="1" applyAlignment="1">
      <alignment horizontal="center" vertical="center" wrapText="1"/>
    </xf>
    <xf numFmtId="4" fontId="38" fillId="0" borderId="58" xfId="0" applyNumberFormat="1" applyFont="1" applyFill="1" applyBorder="1" applyAlignment="1">
      <alignment horizontal="center" vertical="center" wrapText="1"/>
    </xf>
    <xf numFmtId="0" fontId="83" fillId="0" borderId="58" xfId="0" applyFont="1" applyFill="1" applyBorder="1" applyAlignment="1">
      <alignment horizontal="center" vertical="top" wrapText="1"/>
    </xf>
    <xf numFmtId="0" fontId="38" fillId="0" borderId="58" xfId="0" applyFont="1" applyFill="1" applyBorder="1" applyAlignment="1">
      <alignment horizontal="center" vertical="top" wrapText="1"/>
    </xf>
    <xf numFmtId="0" fontId="83" fillId="0" borderId="58" xfId="0" applyFont="1" applyFill="1" applyBorder="1" applyAlignment="1">
      <alignment horizontal="center" vertical="center" wrapText="1"/>
    </xf>
    <xf numFmtId="4" fontId="83" fillId="0" borderId="58" xfId="0" applyNumberFormat="1" applyFont="1" applyFill="1" applyBorder="1" applyAlignment="1">
      <alignment horizontal="center" vertical="center" wrapText="1"/>
    </xf>
    <xf numFmtId="0" fontId="38" fillId="0" borderId="58" xfId="0" applyFont="1" applyFill="1" applyBorder="1" applyAlignment="1">
      <alignment vertical="top" wrapText="1"/>
    </xf>
    <xf numFmtId="0" fontId="38" fillId="0" borderId="26" xfId="0" applyFont="1" applyFill="1" applyBorder="1" applyAlignment="1">
      <alignment horizontal="center" vertical="top" wrapText="1"/>
    </xf>
    <xf numFmtId="1" fontId="38" fillId="0" borderId="58" xfId="0" applyNumberFormat="1" applyFont="1" applyFill="1" applyBorder="1" applyAlignment="1">
      <alignment horizontal="center" vertical="center" wrapText="1"/>
    </xf>
    <xf numFmtId="0" fontId="38" fillId="0" borderId="58" xfId="0" applyFont="1" applyFill="1" applyBorder="1" applyAlignment="1">
      <alignment vertical="center" wrapText="1"/>
    </xf>
    <xf numFmtId="0" fontId="83" fillId="0" borderId="58" xfId="0" applyFont="1" applyFill="1" applyBorder="1" applyAlignment="1">
      <alignment vertical="center"/>
    </xf>
    <xf numFmtId="0" fontId="83" fillId="0" borderId="59" xfId="0" applyFont="1" applyFill="1" applyBorder="1" applyAlignment="1">
      <alignment vertical="center"/>
    </xf>
    <xf numFmtId="0" fontId="83" fillId="0" borderId="26" xfId="0" applyFont="1" applyFill="1" applyBorder="1" applyAlignment="1">
      <alignment horizontal="center" vertical="center"/>
    </xf>
    <xf numFmtId="0" fontId="83" fillId="0" borderId="58" xfId="0" applyFont="1" applyFill="1" applyBorder="1" applyAlignment="1">
      <alignment horizontal="center" vertical="center"/>
    </xf>
    <xf numFmtId="0" fontId="83" fillId="0" borderId="59" xfId="0" applyFont="1" applyFill="1" applyBorder="1" applyAlignment="1">
      <alignment vertical="center" wrapText="1"/>
    </xf>
    <xf numFmtId="0" fontId="83" fillId="0" borderId="59" xfId="0" applyFont="1" applyFill="1" applyBorder="1" applyAlignment="1">
      <alignment horizontal="center" vertical="center"/>
    </xf>
    <xf numFmtId="0" fontId="83" fillId="0" borderId="59" xfId="0" applyFont="1" applyFill="1" applyBorder="1" applyAlignment="1">
      <alignment horizontal="center" vertical="center" wrapText="1"/>
    </xf>
    <xf numFmtId="4" fontId="83" fillId="0" borderId="59" xfId="0" applyNumberFormat="1" applyFont="1" applyFill="1" applyBorder="1" applyAlignment="1">
      <alignment horizontal="center" vertical="center"/>
    </xf>
    <xf numFmtId="0" fontId="38" fillId="0" borderId="59" xfId="0" applyFont="1" applyFill="1" applyBorder="1" applyAlignment="1">
      <alignment horizontal="center" vertical="center" wrapText="1"/>
    </xf>
    <xf numFmtId="4" fontId="38" fillId="0" borderId="59" xfId="0" applyNumberFormat="1" applyFont="1" applyFill="1" applyBorder="1" applyAlignment="1">
      <alignment horizontal="center" vertical="center" wrapText="1"/>
    </xf>
    <xf numFmtId="0" fontId="38" fillId="0" borderId="59" xfId="0" applyFont="1" applyFill="1" applyBorder="1" applyAlignment="1">
      <alignment vertical="center" wrapText="1"/>
    </xf>
    <xf numFmtId="0" fontId="38" fillId="0" borderId="30" xfId="18" applyFont="1" applyFill="1" applyBorder="1" applyAlignment="1">
      <alignment horizontal="center" vertical="center" wrapText="1"/>
    </xf>
    <xf numFmtId="0" fontId="83" fillId="0" borderId="59" xfId="0" applyFont="1" applyFill="1" applyBorder="1" applyAlignment="1">
      <alignment horizontal="left" vertical="center" wrapText="1"/>
    </xf>
    <xf numFmtId="4" fontId="83" fillId="0" borderId="58" xfId="0" applyNumberFormat="1" applyFont="1" applyFill="1" applyBorder="1" applyAlignment="1">
      <alignment horizontal="center" vertical="center"/>
    </xf>
    <xf numFmtId="0" fontId="83" fillId="0" borderId="59" xfId="0" applyFont="1" applyFill="1" applyBorder="1" applyAlignment="1">
      <alignment horizontal="left" vertical="top" wrapText="1"/>
    </xf>
    <xf numFmtId="0" fontId="83" fillId="0" borderId="58" xfId="0" applyFont="1" applyFill="1" applyBorder="1" applyAlignment="1">
      <alignment horizontal="left" vertical="top" wrapText="1"/>
    </xf>
    <xf numFmtId="0" fontId="83" fillId="0" borderId="0" xfId="0" applyFont="1" applyFill="1" applyBorder="1" applyAlignment="1">
      <alignment vertical="center" wrapText="1"/>
    </xf>
    <xf numFmtId="4" fontId="83" fillId="0" borderId="59" xfId="0" applyNumberFormat="1" applyFont="1" applyFill="1" applyBorder="1" applyAlignment="1">
      <alignment horizontal="center" vertical="center" wrapText="1"/>
    </xf>
    <xf numFmtId="0" fontId="83" fillId="0" borderId="59" xfId="0" applyFont="1" applyFill="1" applyBorder="1" applyAlignment="1">
      <alignment horizontal="center" vertical="top" wrapText="1"/>
    </xf>
    <xf numFmtId="0" fontId="83" fillId="0" borderId="58" xfId="0" applyFont="1" applyFill="1" applyBorder="1" applyAlignment="1">
      <alignment vertical="top" wrapText="1"/>
    </xf>
    <xf numFmtId="0" fontId="83" fillId="0" borderId="61" xfId="0" applyFont="1" applyFill="1" applyBorder="1" applyAlignment="1">
      <alignment horizontal="left" vertical="top" wrapText="1"/>
    </xf>
    <xf numFmtId="44" fontId="38" fillId="0" borderId="62" xfId="0" applyNumberFormat="1" applyFont="1" applyFill="1" applyBorder="1" applyAlignment="1">
      <alignment horizontal="center" vertical="top" wrapText="1"/>
    </xf>
    <xf numFmtId="0" fontId="83" fillId="0" borderId="61" xfId="0" applyFont="1" applyFill="1" applyBorder="1" applyAlignment="1">
      <alignment horizontal="left" vertical="center" wrapText="1"/>
    </xf>
    <xf numFmtId="44" fontId="38" fillId="0" borderId="62" xfId="0" applyNumberFormat="1" applyFont="1" applyFill="1" applyBorder="1" applyAlignment="1">
      <alignment horizontal="center" vertical="center" wrapText="1"/>
    </xf>
    <xf numFmtId="0" fontId="38" fillId="0" borderId="26" xfId="18" applyFont="1" applyFill="1" applyBorder="1" applyAlignment="1">
      <alignment vertical="center" wrapText="1"/>
    </xf>
    <xf numFmtId="0" fontId="38" fillId="0" borderId="26" xfId="18" applyFont="1" applyFill="1" applyBorder="1" applyAlignment="1">
      <alignment horizontal="left" vertical="center" wrapText="1"/>
    </xf>
    <xf numFmtId="3" fontId="38" fillId="0" borderId="26" xfId="18" applyNumberFormat="1" applyFont="1" applyFill="1" applyBorder="1" applyAlignment="1">
      <alignment vertical="center" wrapText="1"/>
    </xf>
    <xf numFmtId="43" fontId="38" fillId="0" borderId="26" xfId="18" applyNumberFormat="1" applyFont="1" applyFill="1" applyBorder="1" applyAlignment="1">
      <alignment horizontal="center" vertical="center" wrapText="1"/>
    </xf>
    <xf numFmtId="43" fontId="38" fillId="0" borderId="26" xfId="17" applyNumberFormat="1" applyFont="1" applyFill="1" applyBorder="1" applyAlignment="1">
      <alignment horizontal="center" vertical="center" wrapText="1"/>
    </xf>
    <xf numFmtId="0" fontId="87" fillId="0" borderId="26" xfId="18" applyFont="1" applyFill="1" applyBorder="1" applyAlignment="1">
      <alignment horizontal="center" vertical="center" wrapText="1"/>
    </xf>
    <xf numFmtId="0" fontId="82" fillId="0" borderId="26" xfId="0" applyFont="1" applyFill="1" applyBorder="1" applyAlignment="1">
      <alignment vertical="top" wrapText="1"/>
    </xf>
    <xf numFmtId="0" fontId="87" fillId="0" borderId="16" xfId="18" applyFont="1" applyFill="1" applyBorder="1" applyAlignment="1">
      <alignment horizontal="center" vertical="center" wrapText="1"/>
    </xf>
    <xf numFmtId="0" fontId="83" fillId="0" borderId="0" xfId="0" applyFont="1" applyFill="1" applyAlignment="1">
      <alignment horizontal="center" vertical="center" wrapText="1"/>
    </xf>
    <xf numFmtId="0" fontId="86" fillId="0" borderId="30" xfId="0" applyFont="1" applyFill="1" applyBorder="1" applyAlignment="1">
      <alignment horizontal="center" vertical="top" wrapText="1"/>
    </xf>
    <xf numFmtId="44" fontId="86" fillId="0" borderId="26" xfId="10" applyFont="1" applyFill="1" applyBorder="1" applyAlignment="1">
      <alignment horizontal="center" vertical="center"/>
    </xf>
    <xf numFmtId="0" fontId="86" fillId="0" borderId="26" xfId="0" applyFont="1" applyFill="1" applyBorder="1" applyAlignment="1">
      <alignment vertical="top" wrapText="1"/>
    </xf>
    <xf numFmtId="0" fontId="86" fillId="0" borderId="37" xfId="0" applyFont="1" applyFill="1" applyBorder="1" applyAlignment="1">
      <alignment vertical="top" wrapText="1"/>
    </xf>
    <xf numFmtId="0" fontId="38" fillId="0" borderId="0" xfId="18" applyFont="1" applyFill="1" applyAlignment="1">
      <alignment vertical="top"/>
    </xf>
    <xf numFmtId="0" fontId="38" fillId="0" borderId="30" xfId="18" applyFont="1" applyFill="1" applyBorder="1" applyAlignment="1">
      <alignment horizontal="left" vertical="top" wrapText="1"/>
    </xf>
    <xf numFmtId="9" fontId="38" fillId="0" borderId="26" xfId="0" applyNumberFormat="1" applyFont="1" applyFill="1" applyBorder="1" applyAlignment="1">
      <alignment horizontal="center" vertical="center"/>
    </xf>
    <xf numFmtId="44" fontId="38" fillId="0" borderId="26" xfId="10" applyFont="1" applyFill="1" applyBorder="1" applyAlignment="1">
      <alignment horizontal="center" vertical="center"/>
    </xf>
    <xf numFmtId="0" fontId="86" fillId="0" borderId="27" xfId="0" applyFont="1" applyFill="1" applyBorder="1" applyAlignment="1">
      <alignment vertical="top" wrapText="1"/>
    </xf>
    <xf numFmtId="9" fontId="86" fillId="0" borderId="26" xfId="16" applyFont="1" applyFill="1" applyBorder="1" applyAlignment="1">
      <alignment horizontal="center" vertical="center"/>
    </xf>
    <xf numFmtId="0" fontId="38" fillId="0" borderId="30" xfId="18" applyFont="1" applyFill="1" applyBorder="1" applyAlignment="1">
      <alignment horizontal="center" vertical="top" wrapText="1"/>
    </xf>
    <xf numFmtId="0" fontId="87" fillId="0" borderId="30" xfId="18" applyFont="1" applyFill="1" applyBorder="1" applyAlignment="1">
      <alignment horizontal="left" vertical="top" wrapText="1"/>
    </xf>
    <xf numFmtId="0" fontId="38" fillId="0" borderId="26" xfId="18" applyFont="1" applyFill="1" applyBorder="1" applyAlignment="1">
      <alignment horizontal="center" vertical="top" wrapText="1"/>
    </xf>
    <xf numFmtId="0" fontId="38" fillId="0" borderId="37" xfId="18" applyFont="1" applyFill="1" applyBorder="1" applyAlignment="1">
      <alignment horizontal="center" vertical="top" wrapText="1"/>
    </xf>
    <xf numFmtId="0" fontId="87" fillId="20" borderId="30" xfId="18" applyFont="1" applyFill="1" applyBorder="1" applyAlignment="1">
      <alignment horizontal="left" vertical="top" wrapText="1"/>
    </xf>
    <xf numFmtId="0" fontId="38" fillId="20" borderId="30" xfId="18" applyFont="1" applyFill="1" applyBorder="1" applyAlignment="1">
      <alignment horizontal="center" vertical="top" wrapText="1"/>
    </xf>
    <xf numFmtId="0" fontId="38" fillId="20" borderId="16" xfId="18" applyFont="1" applyFill="1" applyBorder="1" applyAlignment="1">
      <alignment horizontal="center" vertical="center" wrapText="1"/>
    </xf>
    <xf numFmtId="43" fontId="88" fillId="0" borderId="26" xfId="17" applyFont="1" applyFill="1" applyBorder="1" applyAlignment="1">
      <alignment horizontal="center" vertical="center" wrapText="1"/>
    </xf>
    <xf numFmtId="43" fontId="38" fillId="0" borderId="26" xfId="17" applyFont="1" applyFill="1" applyBorder="1" applyAlignment="1">
      <alignment horizontal="center" vertical="center" wrapText="1"/>
    </xf>
    <xf numFmtId="43" fontId="90" fillId="0" borderId="26" xfId="17" applyFont="1" applyFill="1" applyBorder="1" applyAlignment="1">
      <alignment horizontal="center" vertical="center" wrapText="1"/>
    </xf>
    <xf numFmtId="9" fontId="38" fillId="0" borderId="26" xfId="16" applyFont="1" applyFill="1" applyBorder="1" applyAlignment="1">
      <alignment horizontal="center" vertical="center" wrapText="1"/>
    </xf>
    <xf numFmtId="0" fontId="86" fillId="0" borderId="26" xfId="0" applyFont="1" applyFill="1" applyBorder="1" applyAlignment="1">
      <alignment vertical="center" wrapText="1"/>
    </xf>
    <xf numFmtId="0" fontId="86" fillId="0" borderId="27" xfId="0" applyFont="1" applyFill="1" applyBorder="1" applyAlignment="1">
      <alignment vertical="center" wrapText="1"/>
    </xf>
    <xf numFmtId="0" fontId="89" fillId="0" borderId="26" xfId="0" applyFont="1" applyFill="1" applyBorder="1" applyAlignment="1">
      <alignment vertical="top" wrapText="1"/>
    </xf>
    <xf numFmtId="43" fontId="82" fillId="0" borderId="26" xfId="17" applyFont="1" applyFill="1" applyBorder="1" applyAlignment="1">
      <alignment horizontal="center" vertical="center"/>
    </xf>
    <xf numFmtId="0" fontId="38" fillId="0" borderId="27" xfId="18" applyFont="1" applyFill="1" applyBorder="1" applyAlignment="1">
      <alignment horizontal="center" vertical="center" wrapText="1"/>
    </xf>
    <xf numFmtId="0" fontId="38" fillId="0" borderId="30" xfId="0" applyFont="1" applyFill="1" applyBorder="1" applyAlignment="1">
      <alignment horizontal="center" vertical="top" wrapText="1"/>
    </xf>
    <xf numFmtId="0" fontId="38" fillId="0" borderId="26" xfId="0" applyFont="1" applyFill="1" applyBorder="1" applyAlignment="1">
      <alignment vertical="top" wrapText="1"/>
    </xf>
    <xf numFmtId="0" fontId="38" fillId="0" borderId="30" xfId="0" applyFont="1" applyFill="1" applyBorder="1" applyAlignment="1">
      <alignment vertical="top" wrapText="1"/>
    </xf>
    <xf numFmtId="0" fontId="38" fillId="0" borderId="30" xfId="0" applyFont="1" applyFill="1" applyBorder="1" applyAlignment="1">
      <alignment horizontal="left" vertical="top" wrapText="1"/>
    </xf>
    <xf numFmtId="0" fontId="86" fillId="0" borderId="30" xfId="0" applyFont="1" applyFill="1" applyBorder="1" applyAlignment="1">
      <alignment vertical="top" wrapText="1"/>
    </xf>
    <xf numFmtId="44" fontId="38" fillId="0" borderId="26" xfId="10" applyFont="1" applyFill="1" applyBorder="1" applyAlignment="1">
      <alignment vertical="center"/>
    </xf>
    <xf numFmtId="0" fontId="38" fillId="0" borderId="26" xfId="0" applyFont="1" applyFill="1" applyBorder="1" applyAlignment="1">
      <alignment vertical="center" wrapText="1"/>
    </xf>
    <xf numFmtId="0" fontId="38" fillId="0" borderId="26" xfId="0" applyFont="1" applyFill="1" applyBorder="1" applyAlignment="1">
      <alignment vertical="center"/>
    </xf>
    <xf numFmtId="0" fontId="38" fillId="0" borderId="26" xfId="0" applyFont="1" applyFill="1" applyBorder="1" applyAlignment="1">
      <alignment wrapText="1"/>
    </xf>
    <xf numFmtId="0" fontId="86" fillId="0" borderId="30" xfId="0" applyFont="1" applyFill="1" applyBorder="1" applyAlignment="1">
      <alignment vertical="center" wrapText="1"/>
    </xf>
    <xf numFmtId="9" fontId="86" fillId="0" borderId="30" xfId="16" applyFont="1" applyFill="1" applyBorder="1" applyAlignment="1">
      <alignment vertical="center" wrapText="1"/>
    </xf>
    <xf numFmtId="3" fontId="86" fillId="0" borderId="30" xfId="0" applyNumberFormat="1" applyFont="1" applyFill="1" applyBorder="1" applyAlignment="1">
      <alignment vertical="center"/>
    </xf>
    <xf numFmtId="0" fontId="86" fillId="0" borderId="30" xfId="0" applyFont="1" applyFill="1" applyBorder="1" applyAlignment="1">
      <alignment vertical="center"/>
    </xf>
    <xf numFmtId="0" fontId="91" fillId="0" borderId="26" xfId="0" applyFont="1" applyFill="1" applyBorder="1" applyAlignment="1">
      <alignment vertical="top" wrapText="1"/>
    </xf>
    <xf numFmtId="0" fontId="91" fillId="0" borderId="26" xfId="0" applyFont="1" applyFill="1" applyBorder="1" applyAlignment="1">
      <alignment horizontal="center" vertical="top" wrapText="1"/>
    </xf>
    <xf numFmtId="0" fontId="86" fillId="0" borderId="27" xfId="0" applyFont="1" applyFill="1" applyBorder="1" applyAlignment="1">
      <alignment vertical="center"/>
    </xf>
    <xf numFmtId="0" fontId="86" fillId="0" borderId="0" xfId="0" applyFont="1" applyFill="1" applyAlignment="1">
      <alignment vertical="top" wrapText="1"/>
    </xf>
    <xf numFmtId="43" fontId="86" fillId="0" borderId="26" xfId="17" applyFont="1" applyFill="1" applyBorder="1" applyAlignment="1">
      <alignment horizontal="center" vertical="center"/>
    </xf>
    <xf numFmtId="43" fontId="86" fillId="0" borderId="26" xfId="17" applyFont="1" applyFill="1" applyBorder="1" applyAlignment="1">
      <alignment vertical="center"/>
    </xf>
    <xf numFmtId="4" fontId="86" fillId="0" borderId="26" xfId="0" applyNumberFormat="1" applyFont="1" applyFill="1" applyBorder="1" applyAlignment="1">
      <alignment horizontal="center" vertical="center"/>
    </xf>
    <xf numFmtId="9" fontId="38" fillId="0" borderId="26" xfId="18" applyNumberFormat="1" applyFont="1" applyFill="1" applyBorder="1" applyAlignment="1">
      <alignment horizontal="center" vertical="top" wrapText="1"/>
    </xf>
    <xf numFmtId="0" fontId="38" fillId="0" borderId="26" xfId="0" applyFont="1" applyFill="1" applyBorder="1" applyAlignment="1">
      <alignment horizontal="left" vertical="top" wrapText="1"/>
    </xf>
    <xf numFmtId="9" fontId="84" fillId="0" borderId="26" xfId="16" applyFont="1" applyFill="1" applyBorder="1" applyAlignment="1">
      <alignment horizontal="center" vertical="center" wrapText="1"/>
    </xf>
    <xf numFmtId="9" fontId="82" fillId="0" borderId="26" xfId="16" applyFont="1" applyFill="1" applyBorder="1" applyAlignment="1">
      <alignment horizontal="center" vertical="center" wrapText="1"/>
    </xf>
    <xf numFmtId="44" fontId="38" fillId="0" borderId="26" xfId="18" applyNumberFormat="1" applyFont="1" applyFill="1" applyBorder="1" applyAlignment="1">
      <alignment horizontal="center" wrapText="1"/>
    </xf>
    <xf numFmtId="9" fontId="86" fillId="0" borderId="26" xfId="16" applyFont="1" applyFill="1" applyBorder="1" applyAlignment="1">
      <alignment horizontal="center" vertical="center" wrapText="1"/>
    </xf>
    <xf numFmtId="43" fontId="38" fillId="0" borderId="26" xfId="17" applyNumberFormat="1" applyFont="1" applyFill="1" applyBorder="1" applyAlignment="1">
      <alignment horizontal="center" vertical="center"/>
    </xf>
    <xf numFmtId="43" fontId="8" fillId="0" borderId="26" xfId="17" applyNumberFormat="1" applyFont="1" applyFill="1" applyBorder="1" applyAlignment="1">
      <alignment horizontal="center" vertical="center"/>
    </xf>
    <xf numFmtId="44" fontId="84" fillId="0" borderId="26" xfId="10" applyFont="1" applyFill="1" applyBorder="1" applyAlignment="1">
      <alignment horizontal="center" vertical="center" wrapText="1"/>
    </xf>
    <xf numFmtId="0" fontId="86" fillId="0" borderId="26" xfId="0" applyFont="1" applyFill="1" applyBorder="1" applyAlignment="1">
      <alignment horizontal="center" vertical="top" wrapText="1"/>
    </xf>
    <xf numFmtId="0" fontId="86" fillId="0" borderId="26" xfId="0" applyFont="1" applyFill="1" applyBorder="1" applyAlignment="1">
      <alignment vertical="top"/>
    </xf>
    <xf numFmtId="0" fontId="91" fillId="0" borderId="26" xfId="18" applyFont="1" applyFill="1" applyBorder="1" applyAlignment="1">
      <alignment horizontal="center" vertical="center" wrapText="1"/>
    </xf>
    <xf numFmtId="0" fontId="91" fillId="0" borderId="26" xfId="18" applyFont="1" applyFill="1" applyBorder="1" applyAlignment="1">
      <alignment horizontal="left" vertical="center" wrapText="1"/>
    </xf>
    <xf numFmtId="43" fontId="38" fillId="0" borderId="26" xfId="17" applyFont="1" applyFill="1" applyBorder="1" applyAlignment="1">
      <alignment horizontal="right" vertical="center" wrapText="1"/>
    </xf>
    <xf numFmtId="43" fontId="77" fillId="0" borderId="26" xfId="17" applyFont="1" applyFill="1" applyBorder="1" applyAlignment="1">
      <alignment horizontal="right" vertical="center" wrapText="1"/>
    </xf>
    <xf numFmtId="0" fontId="86" fillId="0" borderId="0" xfId="0" applyFont="1" applyFill="1" applyAlignment="1">
      <alignment horizontal="center" vertical="center"/>
    </xf>
    <xf numFmtId="43" fontId="86" fillId="0" borderId="26" xfId="17" applyFont="1" applyFill="1" applyBorder="1" applyAlignment="1">
      <alignment horizontal="center" vertical="center" wrapText="1"/>
    </xf>
    <xf numFmtId="43" fontId="86" fillId="0" borderId="26" xfId="17" applyNumberFormat="1" applyFont="1" applyFill="1" applyBorder="1" applyAlignment="1">
      <alignment horizontal="center" vertical="center" wrapText="1"/>
    </xf>
    <xf numFmtId="0" fontId="91" fillId="0" borderId="26" xfId="0" applyFont="1" applyFill="1" applyBorder="1" applyAlignment="1">
      <alignment horizontal="center" vertical="center" wrapText="1"/>
    </xf>
    <xf numFmtId="43" fontId="86" fillId="0" borderId="26" xfId="0" applyNumberFormat="1" applyFont="1" applyFill="1" applyBorder="1" applyAlignment="1">
      <alignment horizontal="center" vertical="center" wrapText="1"/>
    </xf>
    <xf numFmtId="0" fontId="86" fillId="0" borderId="26" xfId="0" applyFont="1" applyFill="1" applyBorder="1" applyAlignment="1">
      <alignment horizontal="left" vertical="top" wrapText="1"/>
    </xf>
    <xf numFmtId="9" fontId="86" fillId="0" borderId="26" xfId="0" applyNumberFormat="1" applyFont="1" applyFill="1" applyBorder="1" applyAlignment="1">
      <alignment horizontal="center" vertical="top" wrapText="1"/>
    </xf>
    <xf numFmtId="0" fontId="86" fillId="20" borderId="26" xfId="0" applyFont="1" applyFill="1" applyBorder="1" applyAlignment="1">
      <alignment vertical="center" wrapText="1"/>
    </xf>
    <xf numFmtId="0" fontId="86" fillId="20" borderId="26" xfId="0" applyFont="1" applyFill="1" applyBorder="1" applyAlignment="1">
      <alignment horizontal="center" vertical="center" wrapText="1"/>
    </xf>
    <xf numFmtId="0" fontId="92" fillId="0" borderId="30" xfId="18" applyFont="1" applyFill="1" applyBorder="1" applyAlignment="1">
      <alignment horizontal="center" vertical="center" wrapText="1"/>
    </xf>
    <xf numFmtId="0" fontId="38" fillId="0" borderId="26" xfId="18" applyFont="1" applyFill="1" applyBorder="1" applyAlignment="1">
      <alignment horizontal="left" vertical="top" wrapText="1"/>
    </xf>
    <xf numFmtId="0" fontId="86" fillId="0" borderId="26" xfId="18" applyFont="1" applyFill="1" applyBorder="1" applyAlignment="1">
      <alignment horizontal="center" vertical="center" wrapText="1"/>
    </xf>
    <xf numFmtId="0" fontId="86" fillId="0" borderId="28" xfId="18" applyFont="1" applyFill="1" applyBorder="1" applyAlignment="1">
      <alignment horizontal="center" vertical="center" wrapText="1"/>
    </xf>
    <xf numFmtId="0" fontId="86" fillId="0" borderId="26" xfId="18" applyFont="1" applyFill="1" applyBorder="1" applyAlignment="1">
      <alignment vertical="center" wrapText="1"/>
    </xf>
    <xf numFmtId="43" fontId="86" fillId="0" borderId="26" xfId="17" applyFont="1" applyFill="1" applyBorder="1" applyAlignment="1">
      <alignment vertical="center" wrapText="1"/>
    </xf>
    <xf numFmtId="172" fontId="86" fillId="0" borderId="26" xfId="16" applyNumberFormat="1" applyFont="1" applyFill="1" applyBorder="1" applyAlignment="1">
      <alignment vertical="center" wrapText="1"/>
    </xf>
    <xf numFmtId="43" fontId="86" fillId="0" borderId="26" xfId="17" applyNumberFormat="1" applyFont="1" applyFill="1" applyBorder="1" applyAlignment="1">
      <alignment vertical="center" wrapText="1"/>
    </xf>
    <xf numFmtId="0" fontId="86" fillId="0" borderId="30" xfId="18" applyFont="1" applyFill="1" applyBorder="1" applyAlignment="1">
      <alignment horizontal="center" vertical="center" wrapText="1"/>
    </xf>
    <xf numFmtId="0" fontId="86" fillId="0" borderId="26" xfId="18" applyFont="1" applyFill="1" applyBorder="1" applyAlignment="1">
      <alignment horizontal="left" vertical="center" wrapText="1"/>
    </xf>
    <xf numFmtId="0" fontId="86" fillId="0" borderId="27" xfId="18" applyFont="1" applyFill="1" applyBorder="1" applyAlignment="1">
      <alignment vertical="center" wrapText="1"/>
    </xf>
    <xf numFmtId="43" fontId="86" fillId="0" borderId="30" xfId="17" applyNumberFormat="1" applyFont="1" applyFill="1" applyBorder="1" applyAlignment="1">
      <alignment vertical="center" wrapText="1"/>
    </xf>
    <xf numFmtId="9" fontId="86" fillId="0" borderId="26" xfId="16" applyFont="1" applyFill="1" applyBorder="1" applyAlignment="1">
      <alignment vertical="center" wrapText="1"/>
    </xf>
    <xf numFmtId="9" fontId="86" fillId="0" borderId="26" xfId="17" applyNumberFormat="1" applyFont="1" applyFill="1" applyBorder="1" applyAlignment="1">
      <alignment horizontal="center" vertical="center" wrapText="1"/>
    </xf>
    <xf numFmtId="43" fontId="86" fillId="0" borderId="27" xfId="17" applyFont="1" applyFill="1" applyBorder="1" applyAlignment="1">
      <alignment horizontal="center" vertical="center" wrapText="1"/>
    </xf>
    <xf numFmtId="9" fontId="86" fillId="0" borderId="27" xfId="16" applyFont="1" applyFill="1" applyBorder="1" applyAlignment="1">
      <alignment vertical="center" wrapText="1"/>
    </xf>
    <xf numFmtId="43" fontId="86" fillId="0" borderId="27" xfId="17" applyFont="1" applyFill="1" applyBorder="1" applyAlignment="1">
      <alignment vertical="center" wrapText="1"/>
    </xf>
    <xf numFmtId="0" fontId="86" fillId="0" borderId="27" xfId="18" applyFont="1" applyFill="1" applyBorder="1" applyAlignment="1">
      <alignment horizontal="center" vertical="center" wrapText="1"/>
    </xf>
    <xf numFmtId="0" fontId="86" fillId="0" borderId="26" xfId="18" applyFont="1" applyFill="1" applyBorder="1" applyAlignment="1">
      <alignment horizontal="center" vertical="center"/>
    </xf>
    <xf numFmtId="0" fontId="86" fillId="0" borderId="26" xfId="18" applyFont="1" applyFill="1" applyBorder="1" applyAlignment="1">
      <alignment horizontal="left" vertical="top" wrapText="1"/>
    </xf>
    <xf numFmtId="9" fontId="86" fillId="0" borderId="27" xfId="16" applyFont="1" applyFill="1" applyBorder="1" applyAlignment="1">
      <alignment horizontal="center" vertical="center" wrapText="1"/>
    </xf>
    <xf numFmtId="1" fontId="86" fillId="0" borderId="26" xfId="18" applyNumberFormat="1" applyFont="1" applyFill="1" applyBorder="1" applyAlignment="1">
      <alignment horizontal="center" vertical="center" wrapText="1"/>
    </xf>
    <xf numFmtId="172" fontId="86" fillId="0" borderId="26" xfId="16" applyNumberFormat="1" applyFont="1" applyFill="1" applyBorder="1" applyAlignment="1">
      <alignment horizontal="center" vertical="center" wrapText="1"/>
    </xf>
    <xf numFmtId="0" fontId="86" fillId="0" borderId="30" xfId="18" applyFont="1" applyFill="1" applyBorder="1" applyAlignment="1">
      <alignment vertical="center" wrapText="1"/>
    </xf>
    <xf numFmtId="0" fontId="86" fillId="0" borderId="30" xfId="0" applyFont="1" applyFill="1" applyBorder="1" applyAlignment="1">
      <alignment horizontal="center" vertical="center"/>
    </xf>
    <xf numFmtId="9" fontId="86" fillId="0" borderId="30" xfId="16" applyFont="1" applyFill="1" applyBorder="1" applyAlignment="1">
      <alignment horizontal="center" vertical="center" wrapText="1"/>
    </xf>
    <xf numFmtId="43" fontId="86" fillId="0" borderId="30" xfId="17" applyFont="1" applyFill="1" applyBorder="1" applyAlignment="1">
      <alignment vertical="center" wrapText="1"/>
    </xf>
    <xf numFmtId="1" fontId="86" fillId="0" borderId="30" xfId="18" applyNumberFormat="1" applyFont="1" applyFill="1" applyBorder="1" applyAlignment="1">
      <alignment vertical="center" wrapText="1"/>
    </xf>
    <xf numFmtId="172" fontId="86" fillId="0" borderId="30" xfId="16" applyNumberFormat="1" applyFont="1" applyFill="1" applyBorder="1" applyAlignment="1">
      <alignment vertical="center" wrapText="1"/>
    </xf>
    <xf numFmtId="0" fontId="86" fillId="0" borderId="28" xfId="18" applyFont="1" applyFill="1" applyBorder="1" applyAlignment="1">
      <alignment horizontal="left" vertical="center" wrapText="1"/>
    </xf>
    <xf numFmtId="0" fontId="86" fillId="0" borderId="0" xfId="0" applyFont="1" applyFill="1" applyAlignment="1">
      <alignment vertical="center" wrapText="1"/>
    </xf>
    <xf numFmtId="0" fontId="86" fillId="0" borderId="0" xfId="0" applyFont="1" applyFill="1"/>
    <xf numFmtId="0" fontId="86" fillId="0" borderId="26" xfId="0" applyFont="1" applyFill="1" applyBorder="1"/>
    <xf numFmtId="0" fontId="86" fillId="0" borderId="26" xfId="0" applyFont="1" applyFill="1" applyBorder="1" applyAlignment="1"/>
    <xf numFmtId="43" fontId="86" fillId="0" borderId="26" xfId="17" applyFont="1" applyFill="1" applyBorder="1"/>
    <xf numFmtId="0" fontId="86" fillId="0" borderId="26" xfId="0" applyFont="1" applyFill="1" applyBorder="1" applyAlignment="1">
      <alignment wrapText="1"/>
    </xf>
    <xf numFmtId="0" fontId="86" fillId="0" borderId="30" xfId="0" applyFont="1" applyFill="1" applyBorder="1" applyAlignment="1">
      <alignment horizontal="center" wrapText="1"/>
    </xf>
    <xf numFmtId="0" fontId="86" fillId="0" borderId="26" xfId="18" applyFont="1" applyFill="1" applyBorder="1" applyAlignment="1">
      <alignment horizontal="center" vertical="top" wrapText="1"/>
    </xf>
    <xf numFmtId="43" fontId="86" fillId="0" borderId="26" xfId="18" applyNumberFormat="1" applyFont="1" applyFill="1" applyBorder="1" applyAlignment="1">
      <alignment horizontal="center" vertical="center" wrapText="1"/>
    </xf>
    <xf numFmtId="9" fontId="86" fillId="0" borderId="26" xfId="0" applyNumberFormat="1" applyFont="1" applyFill="1" applyBorder="1" applyAlignment="1">
      <alignment vertical="top"/>
    </xf>
    <xf numFmtId="44" fontId="86" fillId="0" borderId="26" xfId="10" applyFont="1" applyFill="1" applyBorder="1" applyAlignment="1">
      <alignment vertical="center" wrapText="1"/>
    </xf>
    <xf numFmtId="9" fontId="86" fillId="0" borderId="26" xfId="0" applyNumberFormat="1" applyFont="1" applyFill="1" applyBorder="1" applyAlignment="1">
      <alignment vertical="center"/>
    </xf>
    <xf numFmtId="0" fontId="29" fillId="21" borderId="28" xfId="0" applyFont="1" applyFill="1" applyBorder="1" applyAlignment="1" applyProtection="1">
      <alignment horizontal="center" vertical="center" wrapText="1"/>
      <protection locked="0"/>
    </xf>
    <xf numFmtId="0" fontId="61" fillId="21" borderId="28" xfId="0" applyFont="1" applyFill="1" applyBorder="1" applyAlignment="1" applyProtection="1">
      <alignment horizontal="center" vertical="center" wrapText="1"/>
      <protection locked="0"/>
    </xf>
    <xf numFmtId="0" fontId="28" fillId="21" borderId="30" xfId="0" applyFont="1" applyFill="1" applyBorder="1" applyAlignment="1" applyProtection="1">
      <alignment horizontal="center" vertical="center" wrapText="1"/>
      <protection locked="0"/>
    </xf>
    <xf numFmtId="0" fontId="28" fillId="21" borderId="28" xfId="0" applyFont="1" applyFill="1" applyBorder="1" applyAlignment="1" applyProtection="1">
      <alignment horizontal="center" vertical="center" wrapText="1"/>
      <protection locked="0"/>
    </xf>
    <xf numFmtId="0" fontId="29" fillId="10" borderId="42" xfId="18" applyFont="1" applyFill="1" applyBorder="1" applyAlignment="1">
      <alignment vertical="center"/>
    </xf>
    <xf numFmtId="0" fontId="29" fillId="10" borderId="13" xfId="18" applyFont="1" applyFill="1" applyBorder="1" applyAlignment="1">
      <alignment vertical="center"/>
    </xf>
    <xf numFmtId="0" fontId="29" fillId="10" borderId="43" xfId="18" applyFont="1" applyFill="1" applyBorder="1" applyAlignment="1">
      <alignment vertical="center"/>
    </xf>
    <xf numFmtId="0" fontId="33" fillId="10" borderId="27" xfId="18" applyFont="1" applyFill="1" applyBorder="1" applyAlignment="1">
      <alignment horizontal="right" wrapText="1"/>
    </xf>
    <xf numFmtId="43" fontId="33" fillId="10" borderId="27" xfId="17" applyFont="1" applyFill="1" applyBorder="1" applyAlignment="1">
      <alignment horizontal="right" wrapText="1"/>
    </xf>
    <xf numFmtId="0" fontId="33" fillId="10" borderId="27" xfId="18" applyFont="1" applyFill="1" applyBorder="1" applyAlignment="1">
      <alignment vertical="top" wrapText="1"/>
    </xf>
    <xf numFmtId="0" fontId="86" fillId="0" borderId="26" xfId="0" applyFont="1" applyFill="1" applyBorder="1" applyAlignment="1">
      <alignment horizontal="center" wrapText="1"/>
    </xf>
    <xf numFmtId="43" fontId="86" fillId="0" borderId="30" xfId="18" applyNumberFormat="1" applyFont="1" applyFill="1" applyBorder="1" applyAlignment="1">
      <alignment vertical="center" wrapText="1"/>
    </xf>
    <xf numFmtId="43" fontId="86" fillId="0" borderId="30" xfId="17" applyFont="1" applyFill="1" applyBorder="1" applyAlignment="1">
      <alignment vertical="center"/>
    </xf>
    <xf numFmtId="0" fontId="86" fillId="0" borderId="28" xfId="0" applyFont="1" applyFill="1" applyBorder="1" applyAlignment="1">
      <alignment vertical="center" wrapText="1"/>
    </xf>
    <xf numFmtId="9" fontId="86" fillId="0" borderId="28" xfId="16" applyFont="1" applyFill="1" applyBorder="1" applyAlignment="1">
      <alignment vertical="center" wrapText="1"/>
    </xf>
    <xf numFmtId="43" fontId="86" fillId="0" borderId="28" xfId="17" applyFont="1" applyFill="1" applyBorder="1" applyAlignment="1">
      <alignment vertical="center" wrapText="1"/>
    </xf>
    <xf numFmtId="43" fontId="86" fillId="0" borderId="28" xfId="18" applyNumberFormat="1" applyFont="1" applyFill="1" applyBorder="1" applyAlignment="1">
      <alignment vertical="center" wrapText="1"/>
    </xf>
    <xf numFmtId="43" fontId="86" fillId="0" borderId="28" xfId="17" applyFont="1" applyFill="1" applyBorder="1" applyAlignment="1">
      <alignment vertical="center"/>
    </xf>
    <xf numFmtId="43" fontId="86" fillId="0" borderId="27" xfId="18" applyNumberFormat="1" applyFont="1" applyFill="1" applyBorder="1" applyAlignment="1">
      <alignment vertical="center" wrapText="1"/>
    </xf>
    <xf numFmtId="43" fontId="86" fillId="0" borderId="27" xfId="17" applyFont="1" applyFill="1" applyBorder="1" applyAlignment="1">
      <alignment vertical="center"/>
    </xf>
    <xf numFmtId="0" fontId="86" fillId="0" borderId="26" xfId="15" applyFont="1" applyFill="1" applyBorder="1" applyAlignment="1">
      <alignment horizontal="center" vertical="top" wrapText="1"/>
    </xf>
    <xf numFmtId="4" fontId="86" fillId="0" borderId="26" xfId="15" applyNumberFormat="1" applyFont="1" applyFill="1" applyBorder="1" applyAlignment="1">
      <alignment horizontal="center" vertical="center" wrapText="1"/>
    </xf>
    <xf numFmtId="9" fontId="86" fillId="0" borderId="26" xfId="15" applyNumberFormat="1" applyFont="1" applyFill="1" applyBorder="1" applyAlignment="1">
      <alignment horizontal="center" vertical="center" wrapText="1"/>
    </xf>
    <xf numFmtId="43" fontId="86" fillId="0" borderId="26" xfId="15" applyNumberFormat="1" applyFont="1" applyFill="1" applyBorder="1" applyAlignment="1">
      <alignment horizontal="center" vertical="center" wrapText="1"/>
    </xf>
    <xf numFmtId="0" fontId="86" fillId="0" borderId="26" xfId="15" applyFont="1" applyFill="1" applyBorder="1" applyAlignment="1">
      <alignment horizontal="center" vertical="center" wrapText="1"/>
    </xf>
    <xf numFmtId="9" fontId="86" fillId="0" borderId="26" xfId="0" applyNumberFormat="1" applyFont="1" applyFill="1" applyBorder="1" applyAlignment="1">
      <alignment horizontal="left" vertical="center" wrapText="1"/>
    </xf>
    <xf numFmtId="43" fontId="86" fillId="0" borderId="26" xfId="17" applyFont="1" applyFill="1" applyBorder="1" applyAlignment="1">
      <alignment horizontal="left" vertical="center" wrapText="1"/>
    </xf>
    <xf numFmtId="9" fontId="86" fillId="0" borderId="26" xfId="16" applyFont="1" applyFill="1" applyBorder="1" applyAlignment="1">
      <alignment horizontal="left" vertical="center" wrapText="1"/>
    </xf>
    <xf numFmtId="43" fontId="86" fillId="0" borderId="26" xfId="17" applyNumberFormat="1" applyFont="1" applyFill="1" applyBorder="1" applyAlignment="1">
      <alignment horizontal="left"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59" fillId="0" borderId="48" xfId="0" applyFont="1" applyBorder="1" applyAlignment="1">
      <alignment horizontal="center" vertical="center"/>
    </xf>
    <xf numFmtId="0" fontId="59" fillId="0" borderId="0" xfId="0" applyFont="1" applyFill="1" applyBorder="1" applyAlignment="1">
      <alignment horizontal="center" vertical="center"/>
    </xf>
    <xf numFmtId="0" fontId="59"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5" fillId="11" borderId="48" xfId="17"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67" fillId="18" borderId="28" xfId="0" applyFont="1" applyFill="1" applyBorder="1" applyAlignment="1">
      <alignment horizontal="center" vertical="center" wrapText="1"/>
    </xf>
    <xf numFmtId="0" fontId="67" fillId="18" borderId="27" xfId="0" applyFont="1" applyFill="1" applyBorder="1" applyAlignment="1">
      <alignment horizontal="center" vertical="center" wrapText="1"/>
    </xf>
    <xf numFmtId="0" fontId="67" fillId="18" borderId="30" xfId="0" applyFont="1" applyFill="1" applyBorder="1" applyAlignment="1">
      <alignment horizontal="center" vertical="center" wrapText="1"/>
    </xf>
    <xf numFmtId="0" fontId="85" fillId="0" borderId="30" xfId="15" applyFont="1" applyFill="1" applyBorder="1" applyAlignment="1">
      <alignment horizontal="center" vertical="center" wrapText="1"/>
    </xf>
    <xf numFmtId="0" fontId="85" fillId="0" borderId="28" xfId="15" applyFont="1" applyFill="1" applyBorder="1" applyAlignment="1">
      <alignment horizontal="center" vertical="center" wrapText="1"/>
    </xf>
    <xf numFmtId="0" fontId="85" fillId="0" borderId="30" xfId="18" applyFont="1" applyFill="1" applyBorder="1" applyAlignment="1">
      <alignment horizontal="center" vertical="center" wrapText="1"/>
    </xf>
    <xf numFmtId="0" fontId="85" fillId="0" borderId="28" xfId="18" applyFont="1" applyFill="1" applyBorder="1" applyAlignment="1">
      <alignment horizontal="center" vertical="center" wrapText="1"/>
    </xf>
    <xf numFmtId="0" fontId="29" fillId="0" borderId="31" xfId="15" applyFont="1" applyBorder="1" applyAlignment="1">
      <alignment horizontal="center" vertical="center" wrapText="1"/>
    </xf>
    <xf numFmtId="0" fontId="29" fillId="0" borderId="44" xfId="15" applyFont="1" applyBorder="1" applyAlignment="1">
      <alignment horizontal="center" vertical="center" wrapText="1"/>
    </xf>
    <xf numFmtId="0" fontId="29" fillId="0" borderId="30" xfId="15" applyFont="1" applyBorder="1" applyAlignment="1">
      <alignment horizontal="center" vertical="center" wrapText="1"/>
    </xf>
    <xf numFmtId="0" fontId="29" fillId="0" borderId="28" xfId="15" applyFont="1" applyBorder="1" applyAlignment="1">
      <alignment horizontal="center" vertical="center" wrapText="1"/>
    </xf>
    <xf numFmtId="0" fontId="61" fillId="19" borderId="30" xfId="0" applyFont="1" applyFill="1" applyBorder="1" applyAlignment="1" applyProtection="1">
      <alignment horizontal="center" vertical="center" wrapText="1"/>
      <protection locked="0"/>
    </xf>
    <xf numFmtId="0" fontId="61" fillId="19" borderId="28" xfId="0" applyFont="1" applyFill="1" applyBorder="1" applyAlignment="1" applyProtection="1">
      <alignment horizontal="center" vertical="center" wrapText="1"/>
      <protection locked="0"/>
    </xf>
    <xf numFmtId="0" fontId="61" fillId="19" borderId="27" xfId="0" applyFont="1" applyFill="1" applyBorder="1" applyAlignment="1" applyProtection="1">
      <alignment horizontal="center" vertical="center" wrapText="1"/>
      <protection locked="0"/>
    </xf>
    <xf numFmtId="0" fontId="67" fillId="18" borderId="37" xfId="0" applyFont="1" applyFill="1" applyBorder="1" applyAlignment="1">
      <alignment horizontal="center" vertical="center" wrapText="1"/>
    </xf>
    <xf numFmtId="0" fontId="67" fillId="18" borderId="36" xfId="0" applyFont="1" applyFill="1" applyBorder="1" applyAlignment="1">
      <alignment horizontal="center" vertical="center" wrapText="1"/>
    </xf>
    <xf numFmtId="0" fontId="67" fillId="18" borderId="16" xfId="0" applyFont="1" applyFill="1" applyBorder="1" applyAlignment="1">
      <alignment horizontal="center" vertical="center" wrapText="1"/>
    </xf>
    <xf numFmtId="0" fontId="68" fillId="19" borderId="30" xfId="0" applyFont="1" applyFill="1" applyBorder="1" applyAlignment="1" applyProtection="1">
      <alignment horizontal="center" vertical="center" wrapText="1"/>
      <protection locked="0"/>
    </xf>
    <xf numFmtId="0" fontId="68" fillId="19" borderId="28" xfId="0" applyFont="1" applyFill="1" applyBorder="1" applyAlignment="1" applyProtection="1">
      <alignment horizontal="center" vertical="center" wrapText="1"/>
      <protection locked="0"/>
    </xf>
    <xf numFmtId="0" fontId="68" fillId="19" borderId="27" xfId="0" applyFont="1" applyFill="1" applyBorder="1" applyAlignment="1" applyProtection="1">
      <alignment horizontal="center" vertical="center" wrapText="1"/>
      <protection locked="0"/>
    </xf>
    <xf numFmtId="0" fontId="67" fillId="19" borderId="29" xfId="0" applyFont="1" applyFill="1" applyBorder="1" applyAlignment="1" applyProtection="1">
      <alignment horizontal="center" vertical="center" wrapText="1"/>
      <protection locked="0"/>
    </xf>
    <xf numFmtId="0" fontId="67" fillId="19" borderId="31" xfId="0" applyFont="1" applyFill="1" applyBorder="1" applyAlignment="1" applyProtection="1">
      <alignment horizontal="center" vertical="center" wrapText="1"/>
      <protection locked="0"/>
    </xf>
    <xf numFmtId="0" fontId="67" fillId="19" borderId="42" xfId="0" applyFont="1" applyFill="1" applyBorder="1" applyAlignment="1" applyProtection="1">
      <alignment horizontal="center" vertical="center" wrapText="1"/>
      <protection locked="0"/>
    </xf>
    <xf numFmtId="0" fontId="67" fillId="19" borderId="43" xfId="0" applyFont="1" applyFill="1" applyBorder="1" applyAlignment="1" applyProtection="1">
      <alignment horizontal="center" vertical="center" wrapText="1"/>
      <protection locked="0"/>
    </xf>
    <xf numFmtId="0" fontId="25" fillId="0" borderId="30" xfId="18" applyFont="1" applyBorder="1" applyAlignment="1">
      <alignment horizontal="center" vertical="center" wrapText="1"/>
    </xf>
    <xf numFmtId="0" fontId="25" fillId="0" borderId="28" xfId="18" applyFont="1" applyBorder="1" applyAlignment="1">
      <alignment horizontal="center" vertical="center" wrapText="1"/>
    </xf>
    <xf numFmtId="0" fontId="25" fillId="0" borderId="27" xfId="18" applyFont="1" applyBorder="1" applyAlignment="1">
      <alignment horizontal="center" vertical="center" wrapText="1"/>
    </xf>
    <xf numFmtId="0" fontId="83" fillId="0" borderId="59" xfId="0" applyFont="1" applyFill="1" applyBorder="1" applyAlignment="1">
      <alignment horizontal="center" vertical="center" wrapText="1"/>
    </xf>
    <xf numFmtId="0" fontId="38" fillId="0" borderId="60" xfId="0" applyFont="1" applyFill="1" applyBorder="1"/>
    <xf numFmtId="0" fontId="83" fillId="0" borderId="59" xfId="0" applyFont="1" applyFill="1" applyBorder="1" applyAlignment="1">
      <alignment horizontal="center" vertical="center"/>
    </xf>
    <xf numFmtId="0" fontId="29" fillId="0" borderId="26" xfId="18" applyFont="1" applyBorder="1" applyAlignment="1">
      <alignment horizontal="center" vertical="center" wrapText="1"/>
    </xf>
    <xf numFmtId="0" fontId="29" fillId="0" borderId="30" xfId="18" applyFont="1" applyBorder="1" applyAlignment="1">
      <alignment horizontal="center" vertical="center" wrapText="1"/>
    </xf>
    <xf numFmtId="0" fontId="29" fillId="0" borderId="28" xfId="18" applyFont="1" applyBorder="1" applyAlignment="1">
      <alignment horizontal="center" vertical="center" wrapText="1"/>
    </xf>
    <xf numFmtId="0" fontId="29" fillId="0" borderId="27" xfId="18" applyFont="1" applyBorder="1" applyAlignment="1">
      <alignment horizontal="center" vertical="center" wrapText="1"/>
    </xf>
    <xf numFmtId="0" fontId="63" fillId="0" borderId="26" xfId="0" applyFont="1" applyBorder="1" applyAlignment="1">
      <alignment horizontal="center" vertical="center" wrapText="1"/>
    </xf>
    <xf numFmtId="0" fontId="63" fillId="0" borderId="30" xfId="0" applyFont="1" applyBorder="1" applyAlignment="1">
      <alignment horizontal="center" vertical="center" wrapText="1"/>
    </xf>
    <xf numFmtId="0" fontId="63" fillId="0" borderId="28" xfId="0" applyFont="1" applyBorder="1" applyAlignment="1">
      <alignment horizontal="center" vertical="center" wrapText="1"/>
    </xf>
    <xf numFmtId="0" fontId="63" fillId="0" borderId="27" xfId="0" applyFont="1" applyBorder="1" applyAlignment="1">
      <alignment horizontal="center" vertical="center" wrapText="1"/>
    </xf>
    <xf numFmtId="0" fontId="86" fillId="0" borderId="30" xfId="0" applyFont="1" applyFill="1" applyBorder="1" applyAlignment="1">
      <alignment horizontal="center" vertical="center" wrapText="1"/>
    </xf>
    <xf numFmtId="0" fontId="86" fillId="0" borderId="27" xfId="0" applyFont="1" applyFill="1" applyBorder="1" applyAlignment="1">
      <alignment horizontal="center" vertical="center" wrapText="1"/>
    </xf>
    <xf numFmtId="0" fontId="87" fillId="0" borderId="30" xfId="18" applyFont="1" applyFill="1" applyBorder="1" applyAlignment="1">
      <alignment horizontal="left" vertical="top" wrapText="1"/>
    </xf>
    <xf numFmtId="0" fontId="87" fillId="0" borderId="27" xfId="18" applyFont="1" applyFill="1" applyBorder="1" applyAlignment="1">
      <alignment horizontal="left" vertical="top" wrapText="1"/>
    </xf>
    <xf numFmtId="0" fontId="29" fillId="10" borderId="37" xfId="18" applyFont="1" applyFill="1" applyBorder="1" applyAlignment="1">
      <alignment horizontal="center" vertical="center" wrapText="1"/>
    </xf>
    <xf numFmtId="0" fontId="29" fillId="10" borderId="16" xfId="18" applyFont="1" applyFill="1" applyBorder="1" applyAlignment="1">
      <alignment horizontal="center" vertical="center" wrapText="1"/>
    </xf>
    <xf numFmtId="0" fontId="29" fillId="10" borderId="36" xfId="18" applyFont="1" applyFill="1" applyBorder="1" applyAlignment="1">
      <alignment horizontal="center" vertical="center" wrapText="1"/>
    </xf>
    <xf numFmtId="0" fontId="86" fillId="0" borderId="28" xfId="0" applyFont="1" applyFill="1" applyBorder="1" applyAlignment="1">
      <alignment horizontal="center" vertical="center" wrapText="1"/>
    </xf>
    <xf numFmtId="0" fontId="29" fillId="0" borderId="30" xfId="18" applyFont="1" applyBorder="1" applyAlignment="1">
      <alignment horizontal="center" vertical="top" wrapText="1"/>
    </xf>
    <xf numFmtId="0" fontId="29" fillId="0" borderId="28" xfId="18" applyFont="1" applyBorder="1" applyAlignment="1">
      <alignment horizontal="center" vertical="top" wrapText="1"/>
    </xf>
    <xf numFmtId="0" fontId="29" fillId="0" borderId="27" xfId="18" applyFont="1" applyBorder="1" applyAlignment="1">
      <alignment horizontal="center" vertical="top" wrapText="1"/>
    </xf>
    <xf numFmtId="0" fontId="58" fillId="0" borderId="30" xfId="18" applyFont="1" applyBorder="1" applyAlignment="1">
      <alignment horizontal="center" vertical="top" wrapText="1"/>
    </xf>
    <xf numFmtId="0" fontId="58" fillId="0" borderId="28" xfId="18" applyFont="1" applyBorder="1" applyAlignment="1">
      <alignment horizontal="center" vertical="top" wrapText="1"/>
    </xf>
    <xf numFmtId="0" fontId="29" fillId="0" borderId="26" xfId="18" applyFont="1" applyFill="1" applyBorder="1" applyAlignment="1">
      <alignment horizontal="center" vertical="center" wrapText="1"/>
    </xf>
    <xf numFmtId="0" fontId="27" fillId="9" borderId="13" xfId="18" applyFont="1" applyFill="1" applyBorder="1" applyAlignment="1" applyProtection="1">
      <alignment horizontal="left" vertical="center" wrapText="1"/>
      <protection locked="0"/>
    </xf>
    <xf numFmtId="0" fontId="39" fillId="0" borderId="26" xfId="0" applyFont="1" applyBorder="1" applyAlignment="1">
      <alignment horizontal="center" vertical="top" wrapText="1"/>
    </xf>
    <xf numFmtId="0" fontId="39" fillId="0" borderId="26" xfId="0" applyFont="1" applyBorder="1" applyAlignment="1">
      <alignment horizontal="center" vertical="center" wrapText="1"/>
    </xf>
    <xf numFmtId="0" fontId="29" fillId="0" borderId="26" xfId="18" applyFont="1" applyBorder="1" applyAlignment="1">
      <alignment horizontal="center" vertical="top" wrapText="1"/>
    </xf>
    <xf numFmtId="0" fontId="86" fillId="0" borderId="30" xfId="0" applyFont="1" applyFill="1" applyBorder="1" applyAlignment="1">
      <alignment horizontal="center" vertical="top" wrapText="1"/>
    </xf>
    <xf numFmtId="0" fontId="86" fillId="0" borderId="28" xfId="0" applyFont="1" applyFill="1" applyBorder="1" applyAlignment="1">
      <alignment horizontal="center" vertical="top" wrapText="1"/>
    </xf>
    <xf numFmtId="0" fontId="86" fillId="0" borderId="27" xfId="0" applyFont="1" applyFill="1" applyBorder="1" applyAlignment="1">
      <alignment horizontal="center" vertical="top" wrapText="1"/>
    </xf>
    <xf numFmtId="0" fontId="92" fillId="0" borderId="30" xfId="18" applyFont="1" applyFill="1" applyBorder="1" applyAlignment="1">
      <alignment horizontal="center" vertical="center" wrapText="1"/>
    </xf>
    <xf numFmtId="0" fontId="92" fillId="0" borderId="27" xfId="18" applyFont="1" applyFill="1" applyBorder="1" applyAlignment="1">
      <alignment horizontal="center" vertical="center" wrapText="1"/>
    </xf>
    <xf numFmtId="0" fontId="27" fillId="9" borderId="0" xfId="18" applyFont="1" applyFill="1" applyBorder="1" applyAlignment="1" applyProtection="1">
      <alignment horizontal="left" vertical="top" wrapText="1"/>
      <protection locked="0"/>
    </xf>
    <xf numFmtId="0" fontId="29" fillId="0" borderId="30" xfId="18" applyFont="1" applyFill="1" applyBorder="1" applyAlignment="1">
      <alignment horizontal="center" vertical="center" wrapText="1"/>
    </xf>
    <xf numFmtId="0" fontId="29" fillId="0" borderId="28" xfId="18" applyFont="1" applyFill="1" applyBorder="1" applyAlignment="1">
      <alignment horizontal="center" vertical="center" wrapText="1"/>
    </xf>
    <xf numFmtId="43" fontId="86" fillId="0" borderId="26" xfId="17" applyFont="1" applyFill="1" applyBorder="1" applyAlignment="1">
      <alignment horizontal="center" vertical="center" wrapText="1"/>
    </xf>
    <xf numFmtId="0" fontId="29" fillId="0" borderId="27" xfId="18" applyFont="1" applyFill="1" applyBorder="1" applyAlignment="1">
      <alignment horizontal="center" vertical="center" wrapText="1"/>
    </xf>
    <xf numFmtId="0" fontId="29" fillId="0" borderId="30" xfId="18" applyFont="1" applyFill="1" applyBorder="1" applyAlignment="1">
      <alignment horizontal="center" vertical="top" wrapText="1"/>
    </xf>
    <xf numFmtId="0" fontId="29" fillId="0" borderId="28" xfId="18" applyFont="1" applyFill="1" applyBorder="1" applyAlignment="1">
      <alignment horizontal="center" vertical="top" wrapText="1"/>
    </xf>
    <xf numFmtId="0" fontId="29" fillId="0" borderId="27" xfId="18" applyFont="1" applyFill="1" applyBorder="1" applyAlignment="1">
      <alignment horizontal="center" vertical="top" wrapText="1"/>
    </xf>
    <xf numFmtId="0" fontId="86" fillId="0" borderId="30" xfId="18" applyFont="1" applyFill="1" applyBorder="1" applyAlignment="1">
      <alignment horizontal="center" vertical="center" wrapText="1"/>
    </xf>
    <xf numFmtId="0" fontId="86" fillId="0" borderId="27" xfId="18" applyFont="1" applyFill="1" applyBorder="1" applyAlignment="1">
      <alignment horizontal="center" vertical="center" wrapText="1"/>
    </xf>
    <xf numFmtId="0" fontId="86" fillId="0" borderId="26" xfId="0" applyFont="1" applyFill="1" applyBorder="1" applyAlignment="1">
      <alignment horizontal="center"/>
    </xf>
    <xf numFmtId="0" fontId="86" fillId="0" borderId="28" xfId="18" applyFont="1" applyFill="1" applyBorder="1" applyAlignment="1">
      <alignment horizontal="center" vertical="center" wrapText="1"/>
    </xf>
    <xf numFmtId="0" fontId="86" fillId="0" borderId="30" xfId="18" applyFont="1" applyFill="1" applyBorder="1" applyAlignment="1">
      <alignment horizontal="left" vertical="top" wrapText="1"/>
    </xf>
    <xf numFmtId="0" fontId="86" fillId="0" borderId="28" xfId="18" applyFont="1" applyFill="1" applyBorder="1" applyAlignment="1">
      <alignment horizontal="left" vertical="top" wrapText="1"/>
    </xf>
    <xf numFmtId="0" fontId="86" fillId="0" borderId="27" xfId="18" applyFont="1" applyFill="1" applyBorder="1" applyAlignment="1">
      <alignment horizontal="left" vertical="top" wrapText="1"/>
    </xf>
    <xf numFmtId="172" fontId="86" fillId="0" borderId="30" xfId="16" applyNumberFormat="1" applyFont="1" applyFill="1" applyBorder="1" applyAlignment="1">
      <alignment horizontal="center" vertical="center" wrapText="1"/>
    </xf>
    <xf numFmtId="172" fontId="86" fillId="0" borderId="28" xfId="16" applyNumberFormat="1" applyFont="1" applyFill="1" applyBorder="1" applyAlignment="1">
      <alignment horizontal="center" vertical="center" wrapText="1"/>
    </xf>
    <xf numFmtId="172" fontId="86" fillId="0" borderId="27" xfId="16" applyNumberFormat="1" applyFont="1" applyFill="1" applyBorder="1" applyAlignment="1">
      <alignment horizontal="center" vertical="center" wrapText="1"/>
    </xf>
    <xf numFmtId="43" fontId="86" fillId="0" borderId="30" xfId="17" applyNumberFormat="1" applyFont="1" applyFill="1" applyBorder="1" applyAlignment="1">
      <alignment horizontal="center" vertical="center" wrapText="1"/>
    </xf>
    <xf numFmtId="43" fontId="86" fillId="0" borderId="28" xfId="17" applyNumberFormat="1" applyFont="1" applyFill="1" applyBorder="1" applyAlignment="1">
      <alignment horizontal="center" vertical="center" wrapText="1"/>
    </xf>
    <xf numFmtId="43" fontId="86" fillId="0" borderId="27" xfId="17" applyNumberFormat="1" applyFont="1" applyFill="1" applyBorder="1" applyAlignment="1">
      <alignment horizontal="center" vertical="center" wrapText="1"/>
    </xf>
    <xf numFmtId="43" fontId="86" fillId="0" borderId="26" xfId="17" applyFont="1" applyFill="1" applyBorder="1" applyAlignment="1">
      <alignment horizontal="center" vertical="center"/>
    </xf>
    <xf numFmtId="0" fontId="86" fillId="0" borderId="26" xfId="0" applyFont="1" applyFill="1" applyBorder="1" applyAlignment="1">
      <alignment horizontal="center" vertical="center"/>
    </xf>
    <xf numFmtId="0" fontId="86" fillId="0" borderId="26" xfId="0" applyFont="1" applyFill="1" applyBorder="1" applyAlignment="1">
      <alignment horizontal="center" wrapText="1"/>
    </xf>
    <xf numFmtId="0" fontId="86" fillId="0" borderId="26" xfId="0" applyFont="1" applyFill="1" applyBorder="1" applyAlignment="1">
      <alignment horizontal="center" vertical="top" wrapText="1"/>
    </xf>
    <xf numFmtId="43" fontId="86" fillId="0" borderId="30" xfId="17" applyFont="1" applyFill="1" applyBorder="1" applyAlignment="1">
      <alignment horizontal="center" vertical="center" wrapText="1"/>
    </xf>
    <xf numFmtId="43" fontId="86" fillId="0" borderId="28" xfId="17" applyFont="1" applyFill="1" applyBorder="1" applyAlignment="1">
      <alignment horizontal="center" vertical="center" wrapText="1"/>
    </xf>
    <xf numFmtId="43" fontId="86" fillId="0" borderId="27" xfId="17" applyFont="1" applyFill="1" applyBorder="1" applyAlignment="1">
      <alignment horizontal="center" vertical="center" wrapText="1"/>
    </xf>
    <xf numFmtId="9" fontId="86" fillId="0" borderId="30" xfId="16" applyFont="1" applyFill="1" applyBorder="1" applyAlignment="1">
      <alignment horizontal="center" vertical="center" wrapText="1"/>
    </xf>
    <xf numFmtId="9" fontId="86" fillId="0" borderId="28" xfId="16" applyFont="1" applyFill="1" applyBorder="1" applyAlignment="1">
      <alignment horizontal="center" vertical="center" wrapText="1"/>
    </xf>
    <xf numFmtId="9" fontId="86" fillId="0" borderId="27" xfId="16" applyFont="1" applyFill="1" applyBorder="1" applyAlignment="1">
      <alignment horizontal="center" vertical="center" wrapText="1"/>
    </xf>
    <xf numFmtId="0" fontId="86" fillId="0" borderId="30" xfId="18" applyFont="1" applyFill="1" applyBorder="1" applyAlignment="1">
      <alignment horizontal="left" vertical="center" wrapText="1"/>
    </xf>
    <xf numFmtId="0" fontId="86" fillId="0" borderId="28" xfId="18" applyFont="1" applyFill="1" applyBorder="1" applyAlignment="1">
      <alignment horizontal="left" vertical="center" wrapText="1"/>
    </xf>
    <xf numFmtId="0" fontId="86" fillId="0" borderId="27" xfId="18" applyFont="1" applyFill="1" applyBorder="1" applyAlignment="1">
      <alignment horizontal="left" vertical="center" wrapText="1"/>
    </xf>
    <xf numFmtId="0" fontId="86" fillId="0" borderId="30" xfId="18" applyFont="1" applyFill="1" applyBorder="1" applyAlignment="1">
      <alignment horizontal="center" vertical="top" wrapText="1"/>
    </xf>
    <xf numFmtId="0" fontId="86" fillId="0" borderId="28" xfId="18" applyFont="1" applyFill="1" applyBorder="1" applyAlignment="1">
      <alignment horizontal="center" vertical="top" wrapText="1"/>
    </xf>
    <xf numFmtId="0" fontId="86" fillId="0" borderId="27" xfId="18" applyFont="1" applyFill="1" applyBorder="1" applyAlignment="1">
      <alignment horizontal="center" vertical="top" wrapText="1"/>
    </xf>
    <xf numFmtId="0" fontId="86" fillId="0" borderId="30" xfId="18" applyFont="1" applyFill="1" applyBorder="1" applyAlignment="1">
      <alignment vertical="center" wrapText="1"/>
    </xf>
    <xf numFmtId="0" fontId="86" fillId="0" borderId="27" xfId="18" applyFont="1" applyFill="1" applyBorder="1" applyAlignment="1">
      <alignment vertical="center" wrapText="1"/>
    </xf>
    <xf numFmtId="0" fontId="86" fillId="0" borderId="30" xfId="0" applyFont="1" applyFill="1" applyBorder="1" applyAlignment="1">
      <alignment horizontal="left" vertical="center" wrapText="1"/>
    </xf>
    <xf numFmtId="0" fontId="86" fillId="0" borderId="28" xfId="0" applyFont="1" applyFill="1" applyBorder="1" applyAlignment="1">
      <alignment horizontal="left" vertical="center" wrapText="1"/>
    </xf>
    <xf numFmtId="0" fontId="86" fillId="0" borderId="27" xfId="0" applyFont="1" applyFill="1" applyBorder="1" applyAlignment="1">
      <alignment horizontal="left" vertical="center" wrapText="1"/>
    </xf>
    <xf numFmtId="0" fontId="86" fillId="0" borderId="26" xfId="18" applyFont="1" applyFill="1" applyBorder="1" applyAlignment="1">
      <alignment horizontal="center" vertical="top" wrapText="1"/>
    </xf>
    <xf numFmtId="0" fontId="86" fillId="0" borderId="30" xfId="0" applyFont="1" applyFill="1" applyBorder="1" applyAlignment="1">
      <alignment horizontal="center" wrapText="1"/>
    </xf>
    <xf numFmtId="0" fontId="86" fillId="0" borderId="27" xfId="0" applyFont="1" applyFill="1" applyBorder="1" applyAlignment="1">
      <alignment horizontal="center" wrapText="1"/>
    </xf>
    <xf numFmtId="0" fontId="86" fillId="0" borderId="26" xfId="18" applyFont="1" applyFill="1" applyBorder="1" applyAlignment="1">
      <alignment horizontal="center" vertical="center" wrapText="1"/>
    </xf>
    <xf numFmtId="0" fontId="57" fillId="0" borderId="0" xfId="18" applyFont="1" applyAlignment="1">
      <alignment horizontal="left" vertical="center" wrapText="1"/>
    </xf>
    <xf numFmtId="0" fontId="57" fillId="8" borderId="13" xfId="18" applyFont="1" applyFill="1" applyBorder="1" applyAlignment="1">
      <alignment horizontal="left" vertical="top" wrapText="1"/>
    </xf>
    <xf numFmtId="0" fontId="27" fillId="0" borderId="30" xfId="15" applyFont="1" applyBorder="1" applyAlignment="1">
      <alignment horizontal="center" vertical="center" wrapText="1"/>
    </xf>
    <xf numFmtId="0" fontId="27" fillId="0" borderId="28" xfId="15" applyFont="1" applyBorder="1" applyAlignment="1">
      <alignment horizontal="center" vertical="center" wrapText="1"/>
    </xf>
    <xf numFmtId="0" fontId="27" fillId="0" borderId="27" xfId="15" applyFont="1" applyBorder="1" applyAlignment="1">
      <alignment horizontal="center" vertical="center" wrapText="1"/>
    </xf>
    <xf numFmtId="0" fontId="29" fillId="0" borderId="27" xfId="15" applyFont="1" applyBorder="1" applyAlignment="1">
      <alignment horizontal="center" vertical="center" wrapText="1"/>
    </xf>
    <xf numFmtId="0" fontId="27" fillId="9" borderId="13" xfId="15" applyFont="1" applyFill="1" applyBorder="1" applyAlignment="1" applyProtection="1">
      <alignment horizontal="left" vertical="top" wrapText="1"/>
      <protection locked="0"/>
    </xf>
    <xf numFmtId="0" fontId="27" fillId="0" borderId="30" xfId="18" applyFont="1" applyBorder="1" applyAlignment="1">
      <alignment horizontal="center" vertical="top" wrapText="1"/>
    </xf>
    <xf numFmtId="0" fontId="27" fillId="0" borderId="28" xfId="18" applyFont="1" applyBorder="1" applyAlignment="1">
      <alignment horizontal="center" vertical="top" wrapText="1"/>
    </xf>
    <xf numFmtId="0" fontId="27" fillId="0" borderId="27" xfId="18" applyFont="1" applyBorder="1" applyAlignment="1">
      <alignment horizontal="center" vertical="top" wrapText="1"/>
    </xf>
    <xf numFmtId="0" fontId="29" fillId="10" borderId="37" xfId="18" applyFont="1" applyFill="1" applyBorder="1" applyAlignment="1">
      <alignment horizontal="center" vertical="top"/>
    </xf>
    <xf numFmtId="0" fontId="29" fillId="10" borderId="16" xfId="18" applyFont="1" applyFill="1" applyBorder="1" applyAlignment="1">
      <alignment horizontal="center" vertical="top"/>
    </xf>
    <xf numFmtId="0" fontId="29" fillId="10" borderId="36" xfId="18" applyFont="1" applyFill="1" applyBorder="1" applyAlignment="1">
      <alignment horizontal="center" vertical="top"/>
    </xf>
    <xf numFmtId="0" fontId="25" fillId="8" borderId="0" xfId="18" applyFont="1" applyFill="1" applyBorder="1" applyAlignment="1">
      <alignment horizontal="center"/>
    </xf>
    <xf numFmtId="0" fontId="27" fillId="8" borderId="0" xfId="18" applyFont="1" applyFill="1" applyBorder="1" applyAlignment="1">
      <alignment horizontal="left" vertical="top"/>
    </xf>
    <xf numFmtId="0" fontId="29" fillId="0" borderId="26" xfId="15" applyFont="1" applyBorder="1" applyAlignment="1">
      <alignment horizontal="center" vertical="center" wrapText="1"/>
    </xf>
    <xf numFmtId="0" fontId="58" fillId="8" borderId="0" xfId="15" applyFont="1" applyFill="1" applyBorder="1" applyAlignment="1">
      <alignment horizontal="center" vertical="top" wrapText="1"/>
    </xf>
    <xf numFmtId="0" fontId="27" fillId="9" borderId="13" xfId="15" applyFont="1" applyFill="1" applyBorder="1" applyAlignment="1" applyProtection="1">
      <alignment horizontal="left" vertical="top"/>
      <protection locked="0"/>
    </xf>
    <xf numFmtId="0" fontId="58" fillId="0" borderId="0" xfId="15" applyFont="1" applyFill="1" applyBorder="1" applyAlignment="1">
      <alignment horizontal="center" vertical="top" wrapText="1"/>
    </xf>
    <xf numFmtId="0" fontId="29" fillId="0" borderId="30" xfId="15" applyFont="1" applyBorder="1" applyAlignment="1">
      <alignment horizontal="center" vertical="top" wrapText="1"/>
    </xf>
    <xf numFmtId="0" fontId="29" fillId="0" borderId="28" xfId="15" applyFont="1" applyBorder="1" applyAlignment="1">
      <alignment horizontal="center" vertical="top" wrapText="1"/>
    </xf>
    <xf numFmtId="0" fontId="29" fillId="0" borderId="27" xfId="15" applyFont="1" applyBorder="1" applyAlignment="1">
      <alignment horizontal="center" vertical="top" wrapText="1"/>
    </xf>
    <xf numFmtId="0" fontId="29" fillId="0" borderId="26" xfId="15" applyFont="1" applyBorder="1" applyAlignment="1">
      <alignment horizontal="center" vertical="top" wrapText="1"/>
    </xf>
    <xf numFmtId="41" fontId="22" fillId="3" borderId="12" xfId="0" applyNumberFormat="1" applyFont="1" applyFill="1" applyBorder="1" applyAlignment="1">
      <alignment vertical="center"/>
    </xf>
    <xf numFmtId="41" fontId="22" fillId="3" borderId="11" xfId="0" applyNumberFormat="1" applyFont="1" applyFill="1" applyBorder="1" applyAlignment="1">
      <alignment vertical="center"/>
    </xf>
  </cellXfs>
  <cellStyles count="19">
    <cellStyle name="Comma 2" xfId="2"/>
    <cellStyle name="Comma 3" xfId="8"/>
    <cellStyle name="Comma 4" xfId="9"/>
    <cellStyle name="Currency 2" xfId="3"/>
    <cellStyle name="Dezimal [0]_Hoja1" xfId="4"/>
    <cellStyle name="Dezimal_Hoja1" xfId="5"/>
    <cellStyle name="Millares" xfId="17" builtinId="3"/>
    <cellStyle name="Millares 2" xfId="11"/>
    <cellStyle name="Moneda" xfId="10" builtinId="4"/>
    <cellStyle name="Moneda 2" xfId="12"/>
    <cellStyle name="Moneda 3" xfId="13"/>
    <cellStyle name="Normal" xfId="0" builtinId="0"/>
    <cellStyle name="Normal 2" xfId="1"/>
    <cellStyle name="Normal 2 2" xfId="14"/>
    <cellStyle name="Normal 3" xfId="15"/>
    <cellStyle name="Normal 3 2" xfId="18"/>
    <cellStyle name="Porcentaje" xfId="16" builtinId="5"/>
    <cellStyle name="Währung [0]_Hoja1" xfId="6"/>
    <cellStyle name="Währung_Hoja1" xfId="7"/>
  </cellStyles>
  <dxfs count="42">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FFFF66"/>
      <color rgb="FFCCCCFF"/>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56</c:v>
                </c:pt>
                <c:pt idx="4">
                  <c:v>8</c:v>
                </c:pt>
                <c:pt idx="5">
                  <c:v>15</c:v>
                </c:pt>
                <c:pt idx="6">
                  <c:v>0</c:v>
                </c:pt>
                <c:pt idx="7">
                  <c:v>0</c:v>
                </c:pt>
                <c:pt idx="8">
                  <c:v>0</c:v>
                </c:pt>
                <c:pt idx="9">
                  <c:v>3</c:v>
                </c:pt>
                <c:pt idx="10">
                  <c:v>0</c:v>
                </c:pt>
                <c:pt idx="11">
                  <c:v>0</c:v>
                </c:pt>
                <c:pt idx="12">
                  <c:v>0</c:v>
                </c:pt>
                <c:pt idx="13">
                  <c:v>0</c:v>
                </c:pt>
                <c:pt idx="14">
                  <c:v>31</c:v>
                </c:pt>
                <c:pt idx="15">
                  <c:v>0</c:v>
                </c:pt>
                <c:pt idx="16">
                  <c:v>27</c:v>
                </c:pt>
              </c:numCache>
            </c:numRef>
          </c:val>
        </c:ser>
        <c:dLbls>
          <c:showLegendKey val="0"/>
          <c:showVal val="0"/>
          <c:showCatName val="0"/>
          <c:showSerName val="0"/>
          <c:showPercent val="0"/>
          <c:showBubbleSize val="0"/>
        </c:dLbls>
        <c:gapWidth val="150"/>
        <c:shape val="box"/>
        <c:axId val="488196352"/>
        <c:axId val="488198144"/>
        <c:axId val="0"/>
      </c:bar3DChart>
      <c:catAx>
        <c:axId val="488196352"/>
        <c:scaling>
          <c:orientation val="minMax"/>
        </c:scaling>
        <c:delete val="0"/>
        <c:axPos val="b"/>
        <c:numFmt formatCode="General" sourceLinked="0"/>
        <c:majorTickMark val="none"/>
        <c:minorTickMark val="none"/>
        <c:tickLblPos val="nextTo"/>
        <c:txPr>
          <a:bodyPr/>
          <a:lstStyle/>
          <a:p>
            <a:pPr>
              <a:defRPr lang="es-HN"/>
            </a:pPr>
            <a:endParaRPr lang="es-HN"/>
          </a:p>
        </c:txPr>
        <c:crossAx val="488198144"/>
        <c:crosses val="autoZero"/>
        <c:auto val="1"/>
        <c:lblAlgn val="ctr"/>
        <c:lblOffset val="100"/>
        <c:noMultiLvlLbl val="0"/>
      </c:catAx>
      <c:valAx>
        <c:axId val="48819814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8819635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311" l="0.70000000000000062" r="0.70000000000000062" t="0.750000000000003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145</c:v>
                </c:pt>
                <c:pt idx="1">
                  <c:v>212</c:v>
                </c:pt>
                <c:pt idx="2">
                  <c:v>140</c:v>
                </c:pt>
                <c:pt idx="3">
                  <c:v>71</c:v>
                </c:pt>
                <c:pt idx="4">
                  <c:v>49</c:v>
                </c:pt>
                <c:pt idx="5">
                  <c:v>22</c:v>
                </c:pt>
                <c:pt idx="6">
                  <c:v>70</c:v>
                </c:pt>
                <c:pt idx="7">
                  <c:v>0</c:v>
                </c:pt>
                <c:pt idx="8">
                  <c:v>0</c:v>
                </c:pt>
                <c:pt idx="9">
                  <c:v>1</c:v>
                </c:pt>
              </c:numCache>
            </c:numRef>
          </c:val>
        </c:ser>
        <c:dLbls>
          <c:showLegendKey val="0"/>
          <c:showVal val="0"/>
          <c:showCatName val="0"/>
          <c:showSerName val="0"/>
          <c:showPercent val="0"/>
          <c:showBubbleSize val="0"/>
        </c:dLbls>
        <c:gapWidth val="150"/>
        <c:shape val="box"/>
        <c:axId val="488224640"/>
        <c:axId val="488226176"/>
        <c:axId val="0"/>
      </c:bar3DChart>
      <c:catAx>
        <c:axId val="488224640"/>
        <c:scaling>
          <c:orientation val="minMax"/>
        </c:scaling>
        <c:delete val="0"/>
        <c:axPos val="b"/>
        <c:numFmt formatCode="General" sourceLinked="0"/>
        <c:majorTickMark val="none"/>
        <c:minorTickMark val="none"/>
        <c:tickLblPos val="nextTo"/>
        <c:txPr>
          <a:bodyPr/>
          <a:lstStyle/>
          <a:p>
            <a:pPr>
              <a:defRPr lang="es-HN"/>
            </a:pPr>
            <a:endParaRPr lang="es-HN"/>
          </a:p>
        </c:txPr>
        <c:crossAx val="488226176"/>
        <c:crosses val="autoZero"/>
        <c:auto val="1"/>
        <c:lblAlgn val="ctr"/>
        <c:lblOffset val="100"/>
        <c:noMultiLvlLbl val="0"/>
      </c:catAx>
      <c:valAx>
        <c:axId val="48822617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8822464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311" l="0.70000000000000062" r="0.70000000000000062" t="0.750000000000003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442"/>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7</c:v>
                </c:pt>
                <c:pt idx="1">
                  <c:v>6</c:v>
                </c:pt>
                <c:pt idx="2">
                  <c:v>0</c:v>
                </c:pt>
                <c:pt idx="3">
                  <c:v>155</c:v>
                </c:pt>
                <c:pt idx="4">
                  <c:v>0</c:v>
                </c:pt>
                <c:pt idx="5">
                  <c:v>3</c:v>
                </c:pt>
                <c:pt idx="6">
                  <c:v>33</c:v>
                </c:pt>
                <c:pt idx="7">
                  <c:v>10</c:v>
                </c:pt>
                <c:pt idx="8">
                  <c:v>29</c:v>
                </c:pt>
                <c:pt idx="9">
                  <c:v>4</c:v>
                </c:pt>
                <c:pt idx="10">
                  <c:v>5</c:v>
                </c:pt>
                <c:pt idx="11">
                  <c:v>60</c:v>
                </c:pt>
                <c:pt idx="12">
                  <c:v>7</c:v>
                </c:pt>
                <c:pt idx="13">
                  <c:v>126</c:v>
                </c:pt>
                <c:pt idx="14">
                  <c:v>2</c:v>
                </c:pt>
                <c:pt idx="15">
                  <c:v>0</c:v>
                </c:pt>
                <c:pt idx="16">
                  <c:v>0</c:v>
                </c:pt>
              </c:numCache>
            </c:numRef>
          </c:val>
        </c:ser>
        <c:dLbls>
          <c:showLegendKey val="0"/>
          <c:showVal val="0"/>
          <c:showCatName val="0"/>
          <c:showSerName val="0"/>
          <c:showPercent val="0"/>
          <c:showBubbleSize val="0"/>
        </c:dLbls>
        <c:gapWidth val="150"/>
        <c:shape val="box"/>
        <c:axId val="488245120"/>
        <c:axId val="488246656"/>
        <c:axId val="0"/>
      </c:bar3DChart>
      <c:catAx>
        <c:axId val="488245120"/>
        <c:scaling>
          <c:orientation val="minMax"/>
        </c:scaling>
        <c:delete val="0"/>
        <c:axPos val="b"/>
        <c:numFmt formatCode="General" sourceLinked="0"/>
        <c:majorTickMark val="none"/>
        <c:minorTickMark val="none"/>
        <c:tickLblPos val="nextTo"/>
        <c:txPr>
          <a:bodyPr/>
          <a:lstStyle/>
          <a:p>
            <a:pPr>
              <a:defRPr lang="es-HN"/>
            </a:pPr>
            <a:endParaRPr lang="es-HN"/>
          </a:p>
        </c:txPr>
        <c:crossAx val="488246656"/>
        <c:crosses val="autoZero"/>
        <c:auto val="1"/>
        <c:lblAlgn val="ctr"/>
        <c:lblOffset val="100"/>
        <c:noMultiLvlLbl val="0"/>
      </c:catAx>
      <c:valAx>
        <c:axId val="48824665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8824512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311" l="0.70000000000000062" r="0.70000000000000062" t="0.750000000000003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973592</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12</xdr:col>
      <xdr:colOff>6182</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1" dataDxfId="40">
  <autoFilter ref="B3:C13"/>
  <tableColumns count="2">
    <tableColumn id="1" name="Descripción" dataDxfId="39"/>
    <tableColumn id="2" name="Monto" dataDxfId="38"/>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37" dataDxfId="36">
  <autoFilter ref="B39:D57"/>
  <tableColumns count="3">
    <tableColumn id="1" name="Descripción" dataDxfId="35"/>
    <tableColumn id="2" name="Cantidad" dataDxfId="34"/>
    <tableColumn id="3" name="Montos" dataDxfId="33">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2" dataDxfId="31">
  <autoFilter ref="B68:D80"/>
  <tableColumns count="3">
    <tableColumn id="1" name="Descripción" dataDxfId="30"/>
    <tableColumn id="2" name="Cantidad" dataDxfId="29"/>
    <tableColumn id="3" name="Montos" dataDxfId="28">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27">
  <autoFilter ref="B85:D103"/>
  <tableColumns count="3">
    <tableColumn id="1" name="Descripción " dataDxfId="26"/>
    <tableColumn id="2" name="Cantidad" dataDxfId="25"/>
    <tableColumn id="3" name="Montos" dataDxfId="24">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3" tableBorderDxfId="22">
  <autoFilter ref="H3:I14"/>
  <tableColumns count="2">
    <tableColumn id="1" name="Dimensión" dataDxfId="21"/>
    <tableColumn id="2" name="Monto" dataDxfId="20"/>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19" tableBorderDxfId="18">
  <autoFilter ref="H17:I25"/>
  <tableColumns count="2">
    <tableColumn id="1" name="Dimensión" dataDxfId="17"/>
    <tableColumn id="2" name="Monto" dataDxfId="16"/>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15" headerRowBorderDxfId="14" tableBorderDxfId="13">
  <autoFilter ref="E7:F11"/>
  <tableColumns count="2">
    <tableColumn id="1" name="Presupuesto" dataDxfId="12"/>
    <tableColumn id="2" name=" Monto " dataDxfId="11">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756"/>
      <c r="U2" s="756"/>
      <c r="V2" s="756"/>
      <c r="W2" s="756"/>
      <c r="X2" s="756"/>
      <c r="Y2" s="756"/>
      <c r="Z2" s="756"/>
      <c r="AA2" s="756"/>
      <c r="AB2" s="756"/>
      <c r="AC2" s="756" t="s">
        <v>25</v>
      </c>
      <c r="AD2" s="756"/>
      <c r="AE2" s="756"/>
      <c r="AF2" s="756"/>
      <c r="AG2" s="756"/>
      <c r="AH2" s="756"/>
      <c r="AI2" s="756"/>
      <c r="AJ2" s="756"/>
    </row>
    <row r="3" spans="2:36" ht="16.5" customHeight="1" x14ac:dyDescent="0.25">
      <c r="B3" s="33" t="s">
        <v>7</v>
      </c>
      <c r="C3" s="33"/>
      <c r="D3" s="33"/>
      <c r="E3" s="33"/>
      <c r="F3" s="33"/>
      <c r="G3" s="33"/>
      <c r="H3" s="33"/>
      <c r="I3" s="33"/>
      <c r="J3" s="33"/>
      <c r="K3" s="33"/>
      <c r="L3" s="33"/>
      <c r="M3" s="33"/>
      <c r="N3" s="33"/>
      <c r="O3" s="33"/>
      <c r="P3" s="33"/>
      <c r="Q3" s="33"/>
      <c r="R3" s="33"/>
      <c r="S3" s="33"/>
      <c r="T3" s="756"/>
      <c r="U3" s="756"/>
      <c r="V3" s="756"/>
      <c r="W3" s="756"/>
      <c r="X3" s="756"/>
      <c r="Y3" s="756"/>
      <c r="Z3" s="756"/>
      <c r="AA3" s="756"/>
      <c r="AB3" s="756"/>
      <c r="AC3" s="756" t="s">
        <v>7</v>
      </c>
      <c r="AD3" s="756"/>
      <c r="AE3" s="756"/>
      <c r="AF3" s="756"/>
      <c r="AG3" s="756"/>
      <c r="AH3" s="756"/>
      <c r="AI3" s="756"/>
      <c r="AJ3" s="756"/>
    </row>
    <row r="4" spans="2:36" ht="12.75" customHeight="1" x14ac:dyDescent="0.25">
      <c r="B4" s="33" t="s">
        <v>36</v>
      </c>
      <c r="C4" s="33"/>
      <c r="D4" s="33"/>
      <c r="E4" s="33"/>
      <c r="F4" s="33"/>
      <c r="G4" s="33"/>
      <c r="H4" s="33"/>
      <c r="I4" s="33"/>
      <c r="J4" s="33"/>
      <c r="K4" s="33"/>
      <c r="L4" s="33"/>
      <c r="M4" s="33"/>
      <c r="N4" s="33"/>
      <c r="O4" s="33"/>
      <c r="P4" s="33"/>
      <c r="Q4" s="33"/>
      <c r="R4" s="33"/>
      <c r="S4" s="33"/>
      <c r="T4" s="756"/>
      <c r="U4" s="756"/>
      <c r="V4" s="756"/>
      <c r="W4" s="756"/>
      <c r="X4" s="756"/>
      <c r="Y4" s="756"/>
      <c r="Z4" s="756"/>
      <c r="AA4" s="756"/>
      <c r="AB4" s="756"/>
      <c r="AC4" s="756" t="s">
        <v>36</v>
      </c>
      <c r="AD4" s="756"/>
      <c r="AE4" s="756"/>
      <c r="AF4" s="756"/>
      <c r="AG4" s="756"/>
      <c r="AH4" s="756"/>
      <c r="AI4" s="756"/>
      <c r="AJ4" s="756"/>
    </row>
    <row r="5" spans="2:36" ht="15.75" x14ac:dyDescent="0.25">
      <c r="B5" s="2"/>
      <c r="C5" s="2"/>
      <c r="D5" s="2"/>
    </row>
    <row r="6" spans="2:36" ht="16.5" thickBot="1" x14ac:dyDescent="0.3">
      <c r="B6" s="2"/>
      <c r="C6" s="2"/>
      <c r="D6" s="2"/>
    </row>
    <row r="7" spans="2:36" ht="75.75" customHeight="1" x14ac:dyDescent="0.25">
      <c r="B7" s="751" t="s">
        <v>20</v>
      </c>
      <c r="C7" s="751" t="s">
        <v>38</v>
      </c>
      <c r="D7" s="751" t="s">
        <v>39</v>
      </c>
      <c r="E7" s="753" t="s">
        <v>40</v>
      </c>
      <c r="F7" s="751" t="s">
        <v>37</v>
      </c>
      <c r="G7" s="753" t="s">
        <v>9</v>
      </c>
      <c r="H7" s="755" t="s">
        <v>0</v>
      </c>
      <c r="I7" s="755" t="s">
        <v>8</v>
      </c>
      <c r="J7" s="755" t="s">
        <v>16</v>
      </c>
      <c r="K7" s="755"/>
      <c r="L7" s="755" t="s">
        <v>13</v>
      </c>
      <c r="M7" s="755"/>
      <c r="N7" s="755"/>
      <c r="O7" s="755"/>
      <c r="P7" s="755"/>
      <c r="Q7" s="755"/>
      <c r="R7" s="755"/>
      <c r="S7" s="755"/>
      <c r="T7" s="751" t="s">
        <v>14</v>
      </c>
      <c r="U7" s="755" t="s">
        <v>18</v>
      </c>
      <c r="V7" s="755" t="s">
        <v>26</v>
      </c>
      <c r="W7" s="755"/>
      <c r="X7" s="755" t="s">
        <v>15</v>
      </c>
      <c r="Y7" s="755" t="s">
        <v>17</v>
      </c>
      <c r="Z7" s="755"/>
      <c r="AA7" s="755" t="s">
        <v>22</v>
      </c>
      <c r="AB7" s="755" t="s">
        <v>32</v>
      </c>
      <c r="AC7" s="757" t="s">
        <v>31</v>
      </c>
      <c r="AD7" s="757"/>
      <c r="AE7" s="757"/>
      <c r="AF7" s="757"/>
      <c r="AG7" s="755" t="s">
        <v>28</v>
      </c>
      <c r="AH7" s="755" t="s">
        <v>29</v>
      </c>
      <c r="AI7" s="755" t="s">
        <v>1</v>
      </c>
      <c r="AJ7" s="755" t="s">
        <v>2</v>
      </c>
    </row>
    <row r="8" spans="2:36" ht="15.75" customHeight="1" x14ac:dyDescent="0.25">
      <c r="B8" s="752"/>
      <c r="C8" s="752"/>
      <c r="D8" s="752"/>
      <c r="E8" s="754"/>
      <c r="F8" s="752"/>
      <c r="G8" s="754"/>
      <c r="H8" s="750"/>
      <c r="I8" s="750"/>
      <c r="J8" s="750" t="s">
        <v>33</v>
      </c>
      <c r="K8" s="750" t="s">
        <v>19</v>
      </c>
      <c r="L8" s="758" t="s">
        <v>3</v>
      </c>
      <c r="M8" s="758"/>
      <c r="N8" s="758" t="s">
        <v>4</v>
      </c>
      <c r="O8" s="758"/>
      <c r="P8" s="758" t="s">
        <v>5</v>
      </c>
      <c r="Q8" s="758"/>
      <c r="R8" s="758" t="s">
        <v>6</v>
      </c>
      <c r="S8" s="758"/>
      <c r="T8" s="752"/>
      <c r="U8" s="750"/>
      <c r="V8" s="750" t="s">
        <v>23</v>
      </c>
      <c r="W8" s="750" t="s">
        <v>21</v>
      </c>
      <c r="X8" s="750"/>
      <c r="Y8" s="750" t="s">
        <v>23</v>
      </c>
      <c r="Z8" s="750" t="s">
        <v>21</v>
      </c>
      <c r="AA8" s="750"/>
      <c r="AB8" s="750"/>
      <c r="AC8" s="14" t="s">
        <v>3</v>
      </c>
      <c r="AD8" s="14" t="s">
        <v>4</v>
      </c>
      <c r="AE8" s="14" t="s">
        <v>5</v>
      </c>
      <c r="AF8" s="14" t="s">
        <v>6</v>
      </c>
      <c r="AG8" s="750"/>
      <c r="AH8" s="750"/>
      <c r="AI8" s="750"/>
      <c r="AJ8" s="750"/>
    </row>
    <row r="9" spans="2:36" ht="78.75" x14ac:dyDescent="0.25">
      <c r="B9" s="752"/>
      <c r="C9" s="752"/>
      <c r="D9" s="752"/>
      <c r="E9" s="754"/>
      <c r="F9" s="752"/>
      <c r="G9" s="754"/>
      <c r="H9" s="750"/>
      <c r="I9" s="750"/>
      <c r="J9" s="750"/>
      <c r="K9" s="750"/>
      <c r="L9" s="32" t="s">
        <v>11</v>
      </c>
      <c r="M9" s="32" t="s">
        <v>12</v>
      </c>
      <c r="N9" s="32" t="s">
        <v>11</v>
      </c>
      <c r="O9" s="32" t="s">
        <v>12</v>
      </c>
      <c r="P9" s="32" t="s">
        <v>11</v>
      </c>
      <c r="Q9" s="32" t="s">
        <v>12</v>
      </c>
      <c r="R9" s="32" t="s">
        <v>11</v>
      </c>
      <c r="S9" s="32" t="s">
        <v>12</v>
      </c>
      <c r="T9" s="752"/>
      <c r="U9" s="750"/>
      <c r="V9" s="750"/>
      <c r="W9" s="750"/>
      <c r="X9" s="750"/>
      <c r="Y9" s="750"/>
      <c r="Z9" s="750"/>
      <c r="AA9" s="750"/>
      <c r="AB9" s="750"/>
      <c r="AC9" s="14" t="s">
        <v>24</v>
      </c>
      <c r="AD9" s="14" t="s">
        <v>24</v>
      </c>
      <c r="AE9" s="14" t="s">
        <v>24</v>
      </c>
      <c r="AF9" s="14" t="s">
        <v>24</v>
      </c>
      <c r="AG9" s="750"/>
      <c r="AH9" s="750"/>
      <c r="AI9" s="750"/>
      <c r="AJ9" s="750"/>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748" t="s">
        <v>10</v>
      </c>
      <c r="K31" s="749"/>
      <c r="L31" s="746"/>
      <c r="M31" s="747"/>
      <c r="N31" s="746"/>
      <c r="O31" s="747"/>
      <c r="P31" s="746"/>
      <c r="Q31" s="747"/>
      <c r="R31" s="746"/>
      <c r="S31" s="747"/>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21"/>
  <sheetViews>
    <sheetView showGridLines="0" topLeftCell="A82" zoomScale="86" zoomScaleNormal="86" zoomScaleSheetLayoutView="80" workbookViewId="0">
      <selection activeCell="H103" sqref="H103"/>
    </sheetView>
  </sheetViews>
  <sheetFormatPr baseColWidth="10" defaultColWidth="11.5703125" defaultRowHeight="15" x14ac:dyDescent="0.25"/>
  <cols>
    <col min="1" max="1" width="3" style="83" customWidth="1"/>
    <col min="2" max="2" width="7.85546875" style="83" customWidth="1"/>
    <col min="3" max="3" width="51.7109375" style="83" customWidth="1"/>
    <col min="4" max="4" width="26.85546875" style="83" bestFit="1" customWidth="1"/>
    <col min="5" max="5" width="36.7109375" style="83" bestFit="1" customWidth="1"/>
    <col min="6" max="6" width="21.85546875" style="83" customWidth="1"/>
    <col min="7" max="7" width="16.5703125" style="74" customWidth="1"/>
    <col min="8" max="8" width="24.140625" style="83" bestFit="1" customWidth="1"/>
    <col min="9" max="9" width="36" style="83" bestFit="1" customWidth="1"/>
    <col min="10" max="10" width="28.140625" style="83" bestFit="1" customWidth="1"/>
    <col min="11" max="11" width="19.85546875" style="83" bestFit="1" customWidth="1"/>
    <col min="12" max="12" width="12.7109375" style="83" bestFit="1" customWidth="1"/>
    <col min="13" max="16384" width="11.5703125" style="83"/>
  </cols>
  <sheetData>
    <row r="1" spans="1:555" ht="26.25" hidden="1" x14ac:dyDescent="0.25">
      <c r="A1" s="184" t="s">
        <v>248</v>
      </c>
      <c r="B1" s="187" t="s">
        <v>249</v>
      </c>
      <c r="C1" s="178" t="s">
        <v>250</v>
      </c>
      <c r="D1" s="178" t="s">
        <v>493</v>
      </c>
      <c r="E1" s="178" t="s">
        <v>495</v>
      </c>
      <c r="F1" s="178" t="s">
        <v>497</v>
      </c>
      <c r="G1" s="178" t="s">
        <v>499</v>
      </c>
      <c r="H1" s="178" t="s">
        <v>501</v>
      </c>
      <c r="I1" s="178" t="s">
        <v>503</v>
      </c>
      <c r="J1" s="178" t="s">
        <v>251</v>
      </c>
      <c r="K1" s="178" t="s">
        <v>506</v>
      </c>
      <c r="L1" s="178" t="s">
        <v>252</v>
      </c>
      <c r="M1" s="178" t="s">
        <v>508</v>
      </c>
      <c r="N1" s="178" t="s">
        <v>510</v>
      </c>
      <c r="O1" s="178" t="s">
        <v>512</v>
      </c>
      <c r="P1" s="178" t="s">
        <v>253</v>
      </c>
      <c r="Q1" s="178" t="s">
        <v>513</v>
      </c>
      <c r="R1" s="178" t="s">
        <v>516</v>
      </c>
      <c r="S1" s="178" t="s">
        <v>254</v>
      </c>
      <c r="T1" s="178" t="s">
        <v>518</v>
      </c>
      <c r="U1" s="178" t="s">
        <v>255</v>
      </c>
      <c r="V1" s="178" t="s">
        <v>519</v>
      </c>
      <c r="W1" s="178" t="s">
        <v>520</v>
      </c>
      <c r="X1" s="178" t="s">
        <v>524</v>
      </c>
      <c r="Y1" s="178" t="s">
        <v>271</v>
      </c>
      <c r="Z1" s="178" t="s">
        <v>525</v>
      </c>
      <c r="AA1" s="178" t="s">
        <v>527</v>
      </c>
      <c r="AB1" s="178" t="s">
        <v>529</v>
      </c>
      <c r="AC1" s="178" t="s">
        <v>272</v>
      </c>
      <c r="AD1" s="178" t="s">
        <v>531</v>
      </c>
      <c r="AE1" s="178" t="s">
        <v>533</v>
      </c>
      <c r="AF1" s="178" t="s">
        <v>535</v>
      </c>
      <c r="AG1" s="178" t="s">
        <v>537</v>
      </c>
      <c r="AH1" s="178" t="s">
        <v>247</v>
      </c>
      <c r="AI1" s="178" t="s">
        <v>539</v>
      </c>
      <c r="AJ1" s="187" t="s">
        <v>256</v>
      </c>
      <c r="AK1" s="178" t="s">
        <v>541</v>
      </c>
      <c r="AL1" s="178" t="s">
        <v>257</v>
      </c>
      <c r="AM1" s="178" t="s">
        <v>543</v>
      </c>
      <c r="AN1" s="178" t="s">
        <v>545</v>
      </c>
      <c r="AO1" s="178" t="s">
        <v>258</v>
      </c>
      <c r="AP1" s="178" t="s">
        <v>547</v>
      </c>
      <c r="AQ1" s="178" t="s">
        <v>549</v>
      </c>
      <c r="AR1" s="178" t="s">
        <v>259</v>
      </c>
      <c r="AS1" s="178" t="s">
        <v>550</v>
      </c>
      <c r="AT1" s="178" t="s">
        <v>552</v>
      </c>
      <c r="AU1" s="178" t="s">
        <v>553</v>
      </c>
      <c r="AV1" s="178" t="s">
        <v>554</v>
      </c>
      <c r="AW1" s="178" t="s">
        <v>556</v>
      </c>
      <c r="AX1" s="178" t="s">
        <v>558</v>
      </c>
      <c r="AY1" s="178" t="s">
        <v>559</v>
      </c>
      <c r="AZ1" s="178" t="s">
        <v>260</v>
      </c>
      <c r="BA1" s="178" t="s">
        <v>561</v>
      </c>
      <c r="BB1" s="178" t="s">
        <v>563</v>
      </c>
      <c r="BC1" s="178" t="s">
        <v>565</v>
      </c>
      <c r="BD1" s="178" t="s">
        <v>567</v>
      </c>
      <c r="BE1" s="178" t="s">
        <v>569</v>
      </c>
      <c r="BF1" s="178" t="s">
        <v>571</v>
      </c>
      <c r="BG1" s="178" t="s">
        <v>573</v>
      </c>
      <c r="BH1" s="178" t="s">
        <v>575</v>
      </c>
      <c r="BI1" s="178" t="s">
        <v>273</v>
      </c>
      <c r="BJ1" s="178" t="s">
        <v>577</v>
      </c>
      <c r="BK1" s="178" t="s">
        <v>579</v>
      </c>
      <c r="BL1" s="178" t="s">
        <v>581</v>
      </c>
      <c r="BM1" s="178" t="s">
        <v>583</v>
      </c>
      <c r="BN1" s="178" t="s">
        <v>585</v>
      </c>
      <c r="BO1" s="178" t="s">
        <v>587</v>
      </c>
      <c r="BP1" s="178" t="s">
        <v>589</v>
      </c>
      <c r="BQ1" s="178" t="s">
        <v>591</v>
      </c>
      <c r="BR1" s="178" t="s">
        <v>593</v>
      </c>
      <c r="BS1" s="178" t="s">
        <v>595</v>
      </c>
      <c r="BT1" s="187" t="s">
        <v>261</v>
      </c>
      <c r="BU1" s="178" t="s">
        <v>262</v>
      </c>
      <c r="BV1" s="178" t="s">
        <v>597</v>
      </c>
      <c r="BW1" s="178" t="s">
        <v>263</v>
      </c>
      <c r="BX1" s="178" t="s">
        <v>599</v>
      </c>
      <c r="BY1" s="178" t="s">
        <v>601</v>
      </c>
      <c r="BZ1" s="187" t="s">
        <v>264</v>
      </c>
      <c r="CA1" s="178" t="s">
        <v>265</v>
      </c>
      <c r="CB1" s="178" t="s">
        <v>603</v>
      </c>
      <c r="CC1" s="178" t="s">
        <v>266</v>
      </c>
      <c r="CD1" s="178" t="s">
        <v>605</v>
      </c>
      <c r="CE1" s="178" t="s">
        <v>607</v>
      </c>
      <c r="CF1" s="178" t="s">
        <v>609</v>
      </c>
      <c r="CG1" s="187" t="s">
        <v>267</v>
      </c>
      <c r="CH1" s="178" t="s">
        <v>615</v>
      </c>
      <c r="CI1" s="178" t="s">
        <v>617</v>
      </c>
      <c r="CJ1" s="178" t="s">
        <v>268</v>
      </c>
      <c r="CK1" s="178" t="s">
        <v>611</v>
      </c>
      <c r="CL1" s="178" t="s">
        <v>613</v>
      </c>
      <c r="CM1" s="178" t="s">
        <v>269</v>
      </c>
      <c r="CN1" s="178" t="s">
        <v>619</v>
      </c>
      <c r="CO1" s="178" t="s">
        <v>270</v>
      </c>
      <c r="CP1" s="178" t="s">
        <v>620</v>
      </c>
      <c r="CQ1" s="175" t="s">
        <v>274</v>
      </c>
      <c r="CR1" s="187" t="s">
        <v>275</v>
      </c>
      <c r="CS1" s="178" t="s">
        <v>621</v>
      </c>
      <c r="CT1" s="178" t="s">
        <v>622</v>
      </c>
      <c r="CU1" s="178" t="s">
        <v>624</v>
      </c>
      <c r="CV1" s="178" t="s">
        <v>276</v>
      </c>
      <c r="CW1" s="178" t="s">
        <v>626</v>
      </c>
      <c r="CX1" s="178" t="s">
        <v>628</v>
      </c>
      <c r="CY1" s="178" t="s">
        <v>630</v>
      </c>
      <c r="CZ1" s="178" t="s">
        <v>632</v>
      </c>
      <c r="DA1" s="178" t="s">
        <v>634</v>
      </c>
      <c r="DB1" s="178" t="s">
        <v>636</v>
      </c>
      <c r="DC1" s="187" t="s">
        <v>277</v>
      </c>
      <c r="DD1" s="178" t="s">
        <v>278</v>
      </c>
      <c r="DE1" s="178" t="s">
        <v>638</v>
      </c>
      <c r="DF1" s="178" t="s">
        <v>279</v>
      </c>
      <c r="DG1" s="178" t="s">
        <v>640</v>
      </c>
      <c r="DH1" s="178" t="s">
        <v>642</v>
      </c>
      <c r="DI1" s="178" t="s">
        <v>644</v>
      </c>
      <c r="DJ1" s="178" t="s">
        <v>646</v>
      </c>
      <c r="DK1" s="178" t="s">
        <v>648</v>
      </c>
      <c r="DL1" s="178" t="s">
        <v>650</v>
      </c>
      <c r="DM1" s="178" t="s">
        <v>652</v>
      </c>
      <c r="DN1" s="178" t="s">
        <v>280</v>
      </c>
      <c r="DO1" s="178" t="s">
        <v>654</v>
      </c>
      <c r="DP1" s="178" t="s">
        <v>656</v>
      </c>
      <c r="DQ1" s="178" t="s">
        <v>658</v>
      </c>
      <c r="DR1" s="187" t="s">
        <v>281</v>
      </c>
      <c r="DS1" s="178" t="s">
        <v>660</v>
      </c>
      <c r="DT1" s="178" t="s">
        <v>282</v>
      </c>
      <c r="DU1" s="178" t="s">
        <v>662</v>
      </c>
      <c r="DV1" s="178" t="s">
        <v>283</v>
      </c>
      <c r="DW1" s="178" t="s">
        <v>664</v>
      </c>
      <c r="DX1" s="178" t="s">
        <v>666</v>
      </c>
      <c r="DY1" s="178" t="s">
        <v>668</v>
      </c>
      <c r="DZ1" s="178" t="s">
        <v>670</v>
      </c>
      <c r="EA1" s="178" t="s">
        <v>672</v>
      </c>
      <c r="EB1" s="178" t="s">
        <v>674</v>
      </c>
      <c r="EC1" s="178" t="s">
        <v>676</v>
      </c>
      <c r="ED1" s="178" t="s">
        <v>678</v>
      </c>
      <c r="EE1" s="178" t="s">
        <v>680</v>
      </c>
      <c r="EF1" s="178" t="s">
        <v>682</v>
      </c>
      <c r="EG1" s="178" t="s">
        <v>684</v>
      </c>
      <c r="EH1" s="187" t="s">
        <v>284</v>
      </c>
      <c r="EI1" s="178" t="s">
        <v>686</v>
      </c>
      <c r="EJ1" s="178" t="s">
        <v>285</v>
      </c>
      <c r="EK1" s="178" t="s">
        <v>688</v>
      </c>
      <c r="EL1" s="178" t="s">
        <v>690</v>
      </c>
      <c r="EM1" s="178" t="s">
        <v>286</v>
      </c>
      <c r="EN1" s="178" t="s">
        <v>692</v>
      </c>
      <c r="EO1" s="178" t="s">
        <v>694</v>
      </c>
      <c r="EP1" s="178" t="s">
        <v>287</v>
      </c>
      <c r="EQ1" s="178" t="s">
        <v>696</v>
      </c>
      <c r="ER1" s="178" t="s">
        <v>698</v>
      </c>
      <c r="ES1" s="178" t="s">
        <v>700</v>
      </c>
      <c r="ET1" s="178" t="s">
        <v>288</v>
      </c>
      <c r="EU1" s="178" t="s">
        <v>702</v>
      </c>
      <c r="EV1" s="178" t="s">
        <v>704</v>
      </c>
      <c r="EW1" s="187" t="s">
        <v>289</v>
      </c>
      <c r="EX1" s="178" t="s">
        <v>290</v>
      </c>
      <c r="EY1" s="178" t="s">
        <v>706</v>
      </c>
      <c r="EZ1" s="178" t="s">
        <v>708</v>
      </c>
      <c r="FA1" s="178" t="s">
        <v>710</v>
      </c>
      <c r="FB1" s="178" t="s">
        <v>712</v>
      </c>
      <c r="FC1" s="178" t="s">
        <v>291</v>
      </c>
      <c r="FD1" s="178" t="s">
        <v>714</v>
      </c>
      <c r="FE1" s="178" t="s">
        <v>716</v>
      </c>
      <c r="FF1" s="178" t="s">
        <v>718</v>
      </c>
      <c r="FG1" s="178" t="s">
        <v>720</v>
      </c>
      <c r="FH1" s="178" t="s">
        <v>722</v>
      </c>
      <c r="FI1" s="178" t="s">
        <v>292</v>
      </c>
      <c r="FJ1" s="178" t="s">
        <v>725</v>
      </c>
      <c r="FK1" s="178" t="s">
        <v>293</v>
      </c>
      <c r="FL1" s="178" t="s">
        <v>728</v>
      </c>
      <c r="FM1" s="178" t="s">
        <v>729</v>
      </c>
      <c r="FN1" s="178" t="s">
        <v>731</v>
      </c>
      <c r="FO1" s="178" t="s">
        <v>294</v>
      </c>
      <c r="FP1" s="178" t="s">
        <v>734</v>
      </c>
      <c r="FQ1" s="178" t="s">
        <v>735</v>
      </c>
      <c r="FR1" s="178" t="s">
        <v>737</v>
      </c>
      <c r="FS1" s="178" t="s">
        <v>295</v>
      </c>
      <c r="FT1" s="178" t="s">
        <v>740</v>
      </c>
      <c r="FU1" s="178" t="s">
        <v>742</v>
      </c>
      <c r="FV1" s="178" t="s">
        <v>744</v>
      </c>
      <c r="FW1" s="187" t="s">
        <v>296</v>
      </c>
      <c r="FX1" s="187" t="s">
        <v>297</v>
      </c>
      <c r="FY1" s="178" t="s">
        <v>303</v>
      </c>
      <c r="FZ1" s="178" t="s">
        <v>746</v>
      </c>
      <c r="GA1" s="178" t="s">
        <v>748</v>
      </c>
      <c r="GB1" s="178" t="s">
        <v>750</v>
      </c>
      <c r="GC1" s="178" t="s">
        <v>752</v>
      </c>
      <c r="GD1" s="178" t="s">
        <v>754</v>
      </c>
      <c r="GE1" s="178" t="s">
        <v>756</v>
      </c>
      <c r="GF1" s="187" t="s">
        <v>298</v>
      </c>
      <c r="GG1" s="178" t="s">
        <v>304</v>
      </c>
      <c r="GH1" s="178" t="s">
        <v>758</v>
      </c>
      <c r="GI1" s="178" t="s">
        <v>760</v>
      </c>
      <c r="GJ1" s="178" t="s">
        <v>761</v>
      </c>
      <c r="GK1" s="178" t="s">
        <v>305</v>
      </c>
      <c r="GL1" s="178" t="s">
        <v>764</v>
      </c>
      <c r="GM1" s="178" t="s">
        <v>765</v>
      </c>
      <c r="GN1" s="187" t="s">
        <v>299</v>
      </c>
      <c r="GO1" s="178" t="s">
        <v>300</v>
      </c>
      <c r="GP1" s="178" t="s">
        <v>767</v>
      </c>
      <c r="GQ1" s="178" t="s">
        <v>769</v>
      </c>
      <c r="GR1" s="178" t="s">
        <v>771</v>
      </c>
      <c r="GS1" s="178" t="s">
        <v>773</v>
      </c>
      <c r="GT1" s="178" t="s">
        <v>775</v>
      </c>
      <c r="GU1" s="187" t="s">
        <v>301</v>
      </c>
      <c r="GV1" s="178" t="s">
        <v>302</v>
      </c>
      <c r="GW1" s="178" t="s">
        <v>777</v>
      </c>
      <c r="GX1" s="178" t="s">
        <v>779</v>
      </c>
      <c r="GY1" s="178" t="s">
        <v>781</v>
      </c>
      <c r="GZ1" s="178" t="s">
        <v>783</v>
      </c>
      <c r="HA1" s="178" t="s">
        <v>785</v>
      </c>
      <c r="HB1" s="178" t="s">
        <v>787</v>
      </c>
      <c r="HC1" s="175" t="s">
        <v>306</v>
      </c>
      <c r="HD1" s="187" t="s">
        <v>307</v>
      </c>
      <c r="HE1" s="178" t="s">
        <v>308</v>
      </c>
      <c r="HF1" s="178" t="s">
        <v>789</v>
      </c>
      <c r="HG1" s="178" t="s">
        <v>791</v>
      </c>
      <c r="HH1" s="178" t="s">
        <v>793</v>
      </c>
      <c r="HI1" s="178" t="s">
        <v>795</v>
      </c>
      <c r="HJ1" s="178" t="s">
        <v>309</v>
      </c>
      <c r="HK1" s="178" t="s">
        <v>798</v>
      </c>
      <c r="HL1" s="178" t="s">
        <v>326</v>
      </c>
      <c r="HM1" s="178" t="s">
        <v>836</v>
      </c>
      <c r="HN1" s="178" t="s">
        <v>838</v>
      </c>
      <c r="HO1" s="178" t="s">
        <v>840</v>
      </c>
      <c r="HP1" s="187" t="s">
        <v>310</v>
      </c>
      <c r="HQ1" s="178" t="s">
        <v>800</v>
      </c>
      <c r="HR1" s="178" t="s">
        <v>802</v>
      </c>
      <c r="HS1" s="178" t="s">
        <v>311</v>
      </c>
      <c r="HT1" s="178" t="s">
        <v>805</v>
      </c>
      <c r="HU1" s="178" t="s">
        <v>807</v>
      </c>
      <c r="HV1" s="178" t="s">
        <v>808</v>
      </c>
      <c r="HW1" s="178" t="s">
        <v>810</v>
      </c>
      <c r="HX1" s="187" t="s">
        <v>312</v>
      </c>
      <c r="HY1" s="178" t="s">
        <v>812</v>
      </c>
      <c r="HZ1" s="178" t="s">
        <v>814</v>
      </c>
      <c r="IA1" s="178" t="s">
        <v>816</v>
      </c>
      <c r="IB1" s="178" t="s">
        <v>313</v>
      </c>
      <c r="IC1" s="178" t="s">
        <v>818</v>
      </c>
      <c r="ID1" s="178" t="s">
        <v>820</v>
      </c>
      <c r="IE1" s="178" t="s">
        <v>314</v>
      </c>
      <c r="IF1" s="178" t="s">
        <v>822</v>
      </c>
      <c r="IG1" s="178" t="s">
        <v>824</v>
      </c>
      <c r="IH1" s="178" t="s">
        <v>315</v>
      </c>
      <c r="II1" s="178" t="s">
        <v>826</v>
      </c>
      <c r="IJ1" s="178" t="s">
        <v>828</v>
      </c>
      <c r="IK1" s="178" t="s">
        <v>830</v>
      </c>
      <c r="IL1" s="178" t="s">
        <v>832</v>
      </c>
      <c r="IM1" s="178" t="s">
        <v>316</v>
      </c>
      <c r="IN1" s="178" t="s">
        <v>834</v>
      </c>
      <c r="IO1" s="187" t="s">
        <v>317</v>
      </c>
      <c r="IP1" s="178" t="s">
        <v>842</v>
      </c>
      <c r="IQ1" s="178" t="s">
        <v>844</v>
      </c>
      <c r="IR1" s="178" t="s">
        <v>318</v>
      </c>
      <c r="IS1" s="178" t="s">
        <v>846</v>
      </c>
      <c r="IT1" s="178" t="s">
        <v>848</v>
      </c>
      <c r="IU1" s="178" t="s">
        <v>850</v>
      </c>
      <c r="IV1" s="187" t="s">
        <v>319</v>
      </c>
      <c r="IW1" s="178" t="s">
        <v>852</v>
      </c>
      <c r="IX1" s="178" t="s">
        <v>320</v>
      </c>
      <c r="IY1" s="178" t="s">
        <v>855</v>
      </c>
      <c r="IZ1" s="178" t="s">
        <v>857</v>
      </c>
      <c r="JA1" s="178" t="s">
        <v>859</v>
      </c>
      <c r="JB1" s="178" t="s">
        <v>861</v>
      </c>
      <c r="JC1" s="178" t="s">
        <v>863</v>
      </c>
      <c r="JD1" s="178" t="s">
        <v>865</v>
      </c>
      <c r="JE1" s="178" t="s">
        <v>321</v>
      </c>
      <c r="JF1" s="178" t="s">
        <v>868</v>
      </c>
      <c r="JG1" s="178" t="s">
        <v>870</v>
      </c>
      <c r="JH1" s="178" t="s">
        <v>872</v>
      </c>
      <c r="JI1" s="178" t="s">
        <v>874</v>
      </c>
      <c r="JJ1" s="178" t="s">
        <v>876</v>
      </c>
      <c r="JK1" s="178" t="s">
        <v>878</v>
      </c>
      <c r="JL1" s="178" t="s">
        <v>880</v>
      </c>
      <c r="JM1" s="178" t="s">
        <v>882</v>
      </c>
      <c r="JN1" s="178" t="s">
        <v>322</v>
      </c>
      <c r="JO1" s="178" t="s">
        <v>885</v>
      </c>
      <c r="JP1" s="178" t="s">
        <v>887</v>
      </c>
      <c r="JQ1" s="178" t="s">
        <v>889</v>
      </c>
      <c r="JR1" s="178" t="s">
        <v>891</v>
      </c>
      <c r="JS1" s="178" t="s">
        <v>892</v>
      </c>
      <c r="JT1" s="178" t="s">
        <v>894</v>
      </c>
      <c r="JU1" s="178" t="s">
        <v>896</v>
      </c>
      <c r="JV1" s="178" t="s">
        <v>898</v>
      </c>
      <c r="JW1" s="178" t="s">
        <v>900</v>
      </c>
      <c r="JX1" s="178" t="s">
        <v>902</v>
      </c>
      <c r="JY1" s="178" t="s">
        <v>904</v>
      </c>
      <c r="JZ1" s="178" t="s">
        <v>906</v>
      </c>
      <c r="KA1" s="178" t="s">
        <v>908</v>
      </c>
      <c r="KB1" s="178" t="s">
        <v>910</v>
      </c>
      <c r="KC1" s="178" t="s">
        <v>912</v>
      </c>
      <c r="KD1" s="178" t="s">
        <v>914</v>
      </c>
      <c r="KE1" s="178" t="s">
        <v>916</v>
      </c>
      <c r="KF1" s="178" t="s">
        <v>918</v>
      </c>
      <c r="KG1" s="178" t="s">
        <v>920</v>
      </c>
      <c r="KH1" s="178" t="s">
        <v>922</v>
      </c>
      <c r="KI1" s="178" t="s">
        <v>924</v>
      </c>
      <c r="KJ1" s="178" t="s">
        <v>926</v>
      </c>
      <c r="KK1" s="178" t="s">
        <v>928</v>
      </c>
      <c r="KL1" s="178" t="s">
        <v>930</v>
      </c>
      <c r="KM1" s="178" t="s">
        <v>932</v>
      </c>
      <c r="KN1" s="178" t="s">
        <v>934</v>
      </c>
      <c r="KO1" s="187" t="s">
        <v>323</v>
      </c>
      <c r="KP1" s="178" t="s">
        <v>936</v>
      </c>
      <c r="KQ1" s="178" t="s">
        <v>324</v>
      </c>
      <c r="KR1" s="178" t="s">
        <v>939</v>
      </c>
      <c r="KS1" s="178" t="s">
        <v>941</v>
      </c>
      <c r="KT1" s="178" t="s">
        <v>943</v>
      </c>
      <c r="KU1" s="178" t="s">
        <v>945</v>
      </c>
      <c r="KV1" s="178" t="s">
        <v>325</v>
      </c>
      <c r="KW1" s="178" t="s">
        <v>948</v>
      </c>
      <c r="KX1" s="178" t="s">
        <v>950</v>
      </c>
      <c r="KY1" s="178" t="s">
        <v>952</v>
      </c>
      <c r="KZ1" s="178" t="s">
        <v>954</v>
      </c>
      <c r="LA1" s="178" t="s">
        <v>956</v>
      </c>
      <c r="LB1" s="178" t="s">
        <v>958</v>
      </c>
      <c r="LC1" s="178" t="s">
        <v>960</v>
      </c>
      <c r="LD1" s="175" t="s">
        <v>327</v>
      </c>
      <c r="LE1" s="187" t="s">
        <v>328</v>
      </c>
      <c r="LF1" s="178" t="s">
        <v>329</v>
      </c>
      <c r="LG1" s="178" t="s">
        <v>343</v>
      </c>
      <c r="LH1" s="178" t="s">
        <v>962</v>
      </c>
      <c r="LI1" s="178" t="s">
        <v>964</v>
      </c>
      <c r="LJ1" s="178" t="s">
        <v>966</v>
      </c>
      <c r="LK1" s="178" t="s">
        <v>968</v>
      </c>
      <c r="LL1" s="178" t="s">
        <v>344</v>
      </c>
      <c r="LM1" s="178" t="s">
        <v>970</v>
      </c>
      <c r="LN1" s="178" t="s">
        <v>345</v>
      </c>
      <c r="LO1" s="178" t="s">
        <v>972</v>
      </c>
      <c r="LP1" s="178" t="s">
        <v>330</v>
      </c>
      <c r="LQ1" s="178" t="s">
        <v>974</v>
      </c>
      <c r="LR1" s="178" t="s">
        <v>346</v>
      </c>
      <c r="LS1" s="178" t="s">
        <v>976</v>
      </c>
      <c r="LT1" s="178" t="s">
        <v>978</v>
      </c>
      <c r="LU1" s="178" t="s">
        <v>347</v>
      </c>
      <c r="LV1" s="187" t="s">
        <v>331</v>
      </c>
      <c r="LW1" s="178" t="s">
        <v>332</v>
      </c>
      <c r="LX1" s="178" t="s">
        <v>980</v>
      </c>
      <c r="LY1" s="178" t="s">
        <v>982</v>
      </c>
      <c r="LZ1" s="178" t="s">
        <v>983</v>
      </c>
      <c r="MA1" s="178" t="s">
        <v>985</v>
      </c>
      <c r="MB1" s="178" t="s">
        <v>986</v>
      </c>
      <c r="MC1" s="178" t="s">
        <v>988</v>
      </c>
      <c r="MD1" s="178" t="s">
        <v>990</v>
      </c>
      <c r="ME1" s="178" t="s">
        <v>992</v>
      </c>
      <c r="MF1" s="178" t="s">
        <v>994</v>
      </c>
      <c r="MG1" s="178" t="s">
        <v>333</v>
      </c>
      <c r="MH1" s="178" t="s">
        <v>997</v>
      </c>
      <c r="MI1" s="178" t="s">
        <v>998</v>
      </c>
      <c r="MJ1" s="178" t="s">
        <v>1000</v>
      </c>
      <c r="MK1" s="178" t="s">
        <v>334</v>
      </c>
      <c r="ML1" s="178" t="s">
        <v>1003</v>
      </c>
      <c r="MM1" s="178" t="s">
        <v>1004</v>
      </c>
      <c r="MN1" s="178" t="s">
        <v>1006</v>
      </c>
      <c r="MO1" s="178" t="s">
        <v>1008</v>
      </c>
      <c r="MP1" s="178" t="s">
        <v>335</v>
      </c>
      <c r="MQ1" s="178" t="s">
        <v>1011</v>
      </c>
      <c r="MR1" s="178" t="s">
        <v>1013</v>
      </c>
      <c r="MS1" s="178" t="s">
        <v>1015</v>
      </c>
      <c r="MT1" s="178" t="s">
        <v>1017</v>
      </c>
      <c r="MU1" s="178" t="s">
        <v>336</v>
      </c>
      <c r="MV1" s="178" t="s">
        <v>1020</v>
      </c>
      <c r="MW1" s="178" t="s">
        <v>1022</v>
      </c>
      <c r="MX1" s="178" t="s">
        <v>1024</v>
      </c>
      <c r="MY1" s="178" t="s">
        <v>1026</v>
      </c>
      <c r="MZ1" s="178" t="s">
        <v>1028</v>
      </c>
      <c r="NA1" s="178" t="s">
        <v>1030</v>
      </c>
      <c r="NB1" s="178" t="s">
        <v>1032</v>
      </c>
      <c r="NC1" s="178" t="s">
        <v>1034</v>
      </c>
      <c r="ND1" s="178" t="s">
        <v>1036</v>
      </c>
      <c r="NE1" s="178" t="s">
        <v>1038</v>
      </c>
      <c r="NF1" s="178" t="s">
        <v>1040</v>
      </c>
      <c r="NG1" s="178" t="s">
        <v>1041</v>
      </c>
      <c r="NH1" s="187" t="s">
        <v>337</v>
      </c>
      <c r="NI1" s="178" t="s">
        <v>338</v>
      </c>
      <c r="NJ1" s="178" t="s">
        <v>1043</v>
      </c>
      <c r="NK1" s="178" t="s">
        <v>1045</v>
      </c>
      <c r="NL1" s="178" t="s">
        <v>1047</v>
      </c>
      <c r="NM1" s="178" t="s">
        <v>1049</v>
      </c>
      <c r="NN1" s="187" t="s">
        <v>339</v>
      </c>
      <c r="NO1" s="178" t="s">
        <v>340</v>
      </c>
      <c r="NP1" s="178" t="s">
        <v>1050</v>
      </c>
      <c r="NQ1" s="178" t="s">
        <v>341</v>
      </c>
      <c r="NR1" s="178" t="s">
        <v>1052</v>
      </c>
      <c r="NS1" s="178" t="s">
        <v>1054</v>
      </c>
      <c r="NT1" s="178" t="s">
        <v>342</v>
      </c>
      <c r="NU1" s="178" t="s">
        <v>1056</v>
      </c>
      <c r="NV1" s="175" t="s">
        <v>348</v>
      </c>
      <c r="NW1" s="187" t="s">
        <v>349</v>
      </c>
      <c r="NX1" s="178" t="s">
        <v>350</v>
      </c>
      <c r="NY1" s="178" t="s">
        <v>1059</v>
      </c>
      <c r="NZ1" s="178" t="s">
        <v>1061</v>
      </c>
      <c r="OA1" s="178" t="s">
        <v>351</v>
      </c>
      <c r="OB1" s="178" t="s">
        <v>361</v>
      </c>
      <c r="OC1" s="178" t="s">
        <v>1063</v>
      </c>
      <c r="OD1" s="178" t="s">
        <v>1065</v>
      </c>
      <c r="OE1" s="178" t="s">
        <v>1067</v>
      </c>
      <c r="OF1" s="178" t="s">
        <v>1069</v>
      </c>
      <c r="OG1" s="178" t="s">
        <v>1071</v>
      </c>
      <c r="OH1" s="178" t="s">
        <v>1073</v>
      </c>
      <c r="OI1" s="178" t="s">
        <v>1075</v>
      </c>
      <c r="OJ1" s="178" t="s">
        <v>1077</v>
      </c>
      <c r="OK1" s="178" t="s">
        <v>1079</v>
      </c>
      <c r="OL1" s="178" t="s">
        <v>1081</v>
      </c>
      <c r="OM1" s="178" t="s">
        <v>1083</v>
      </c>
      <c r="ON1" s="178" t="s">
        <v>1085</v>
      </c>
      <c r="OO1" s="178" t="s">
        <v>1087</v>
      </c>
      <c r="OP1" s="178" t="s">
        <v>1089</v>
      </c>
      <c r="OQ1" s="178" t="s">
        <v>1091</v>
      </c>
      <c r="OR1" s="178" t="s">
        <v>1093</v>
      </c>
      <c r="OS1" s="178" t="s">
        <v>1095</v>
      </c>
      <c r="OT1" s="178" t="s">
        <v>1097</v>
      </c>
      <c r="OU1" s="178" t="s">
        <v>1099</v>
      </c>
      <c r="OV1" s="178" t="s">
        <v>1101</v>
      </c>
      <c r="OW1" s="178" t="s">
        <v>1103</v>
      </c>
      <c r="OX1" s="178" t="s">
        <v>1105</v>
      </c>
      <c r="OY1" s="178" t="s">
        <v>362</v>
      </c>
      <c r="OZ1" s="178" t="s">
        <v>1108</v>
      </c>
      <c r="PA1" s="178" t="s">
        <v>1110</v>
      </c>
      <c r="PB1" s="178" t="s">
        <v>1111</v>
      </c>
      <c r="PC1" s="178" t="s">
        <v>1113</v>
      </c>
      <c r="PD1" s="178" t="s">
        <v>1115</v>
      </c>
      <c r="PE1" s="178" t="s">
        <v>1117</v>
      </c>
      <c r="PF1" s="178" t="s">
        <v>1119</v>
      </c>
      <c r="PG1" s="178" t="s">
        <v>1121</v>
      </c>
      <c r="PH1" s="178" t="s">
        <v>1123</v>
      </c>
      <c r="PI1" s="178" t="s">
        <v>1125</v>
      </c>
      <c r="PJ1" s="178" t="s">
        <v>1127</v>
      </c>
      <c r="PK1" s="178" t="s">
        <v>1129</v>
      </c>
      <c r="PL1" s="178" t="s">
        <v>1131</v>
      </c>
      <c r="PM1" s="178" t="s">
        <v>1133</v>
      </c>
      <c r="PN1" s="178" t="s">
        <v>1135</v>
      </c>
      <c r="PO1" s="178" t="s">
        <v>1137</v>
      </c>
      <c r="PP1" s="178" t="s">
        <v>1139</v>
      </c>
      <c r="PQ1" s="178" t="s">
        <v>1141</v>
      </c>
      <c r="PR1" s="178" t="s">
        <v>1143</v>
      </c>
      <c r="PS1" s="178" t="s">
        <v>1145</v>
      </c>
      <c r="PT1" s="178" t="s">
        <v>1147</v>
      </c>
      <c r="PU1" s="178" t="s">
        <v>1149</v>
      </c>
      <c r="PV1" s="178" t="s">
        <v>1151</v>
      </c>
      <c r="PW1" s="178" t="s">
        <v>1153</v>
      </c>
      <c r="PX1" s="178" t="s">
        <v>1155</v>
      </c>
      <c r="PY1" s="178" t="s">
        <v>1157</v>
      </c>
      <c r="PZ1" s="178" t="s">
        <v>352</v>
      </c>
      <c r="QA1" s="178" t="s">
        <v>1159</v>
      </c>
      <c r="QB1" s="178" t="s">
        <v>1161</v>
      </c>
      <c r="QC1" s="178" t="s">
        <v>1163</v>
      </c>
      <c r="QD1" s="178" t="s">
        <v>1165</v>
      </c>
      <c r="QE1" s="178" t="s">
        <v>1167</v>
      </c>
      <c r="QF1" s="187" t="s">
        <v>353</v>
      </c>
      <c r="QG1" s="178" t="s">
        <v>354</v>
      </c>
      <c r="QH1" s="178" t="s">
        <v>1169</v>
      </c>
      <c r="QI1" s="178" t="s">
        <v>1171</v>
      </c>
      <c r="QJ1" s="178" t="s">
        <v>1173</v>
      </c>
      <c r="QK1" s="178" t="s">
        <v>1175</v>
      </c>
      <c r="QL1" s="178" t="s">
        <v>1177</v>
      </c>
      <c r="QM1" s="178" t="s">
        <v>1179</v>
      </c>
      <c r="QN1" s="187" t="s">
        <v>355</v>
      </c>
      <c r="QO1" s="178" t="s">
        <v>1181</v>
      </c>
      <c r="QP1" s="178" t="s">
        <v>356</v>
      </c>
      <c r="QQ1" s="178" t="s">
        <v>363</v>
      </c>
      <c r="QR1" s="178" t="s">
        <v>1183</v>
      </c>
      <c r="QS1" s="178" t="s">
        <v>1185</v>
      </c>
      <c r="QT1" s="178" t="s">
        <v>1187</v>
      </c>
      <c r="QU1" s="178" t="s">
        <v>1189</v>
      </c>
      <c r="QV1" s="178" t="s">
        <v>1191</v>
      </c>
      <c r="QW1" s="178" t="s">
        <v>1193</v>
      </c>
      <c r="QX1" s="178" t="s">
        <v>1195</v>
      </c>
      <c r="QY1" s="178" t="s">
        <v>1197</v>
      </c>
      <c r="QZ1" s="178" t="s">
        <v>1199</v>
      </c>
      <c r="RA1" s="178" t="s">
        <v>1201</v>
      </c>
      <c r="RB1" s="178" t="s">
        <v>1203</v>
      </c>
      <c r="RC1" s="178" t="s">
        <v>1205</v>
      </c>
      <c r="RD1" s="178" t="s">
        <v>1207</v>
      </c>
      <c r="RE1" s="178" t="s">
        <v>1209</v>
      </c>
      <c r="RF1" s="187" t="s">
        <v>357</v>
      </c>
      <c r="RG1" s="178" t="s">
        <v>358</v>
      </c>
      <c r="RH1" s="178" t="s">
        <v>1211</v>
      </c>
      <c r="RI1" s="178" t="s">
        <v>1213</v>
      </c>
      <c r="RJ1" s="187" t="s">
        <v>359</v>
      </c>
      <c r="RK1" s="178" t="s">
        <v>360</v>
      </c>
      <c r="RL1" s="178" t="s">
        <v>1215</v>
      </c>
      <c r="RM1" s="178" t="s">
        <v>1216</v>
      </c>
      <c r="RN1" s="178" t="s">
        <v>1217</v>
      </c>
      <c r="RO1" s="178" t="s">
        <v>1218</v>
      </c>
      <c r="RP1" s="178" t="s">
        <v>1220</v>
      </c>
      <c r="RQ1" s="178" t="s">
        <v>1221</v>
      </c>
      <c r="RR1" s="178" t="s">
        <v>1223</v>
      </c>
      <c r="RS1" s="178" t="s">
        <v>1224</v>
      </c>
      <c r="RT1" s="175" t="s">
        <v>364</v>
      </c>
      <c r="RU1" s="187" t="s">
        <v>365</v>
      </c>
      <c r="RV1" s="178" t="s">
        <v>366</v>
      </c>
      <c r="RW1" s="178" t="s">
        <v>1226</v>
      </c>
      <c r="RX1" s="178" t="s">
        <v>1228</v>
      </c>
      <c r="RY1" s="178" t="s">
        <v>367</v>
      </c>
      <c r="RZ1" s="178" t="s">
        <v>1230</v>
      </c>
      <c r="SA1" s="178" t="s">
        <v>1232</v>
      </c>
      <c r="SB1" s="178" t="s">
        <v>1234</v>
      </c>
      <c r="SC1" s="178" t="s">
        <v>1236</v>
      </c>
      <c r="SD1" s="187" t="s">
        <v>368</v>
      </c>
      <c r="SE1" s="178" t="s">
        <v>369</v>
      </c>
      <c r="SF1" s="178" t="s">
        <v>1238</v>
      </c>
      <c r="SG1" s="178" t="s">
        <v>1240</v>
      </c>
      <c r="SH1" s="178" t="s">
        <v>1242</v>
      </c>
      <c r="SI1" s="178" t="s">
        <v>1244</v>
      </c>
      <c r="SJ1" s="178" t="s">
        <v>1246</v>
      </c>
      <c r="SK1" s="178" t="s">
        <v>1248</v>
      </c>
      <c r="SL1" s="178" t="s">
        <v>1250</v>
      </c>
      <c r="SM1" s="178" t="s">
        <v>1252</v>
      </c>
      <c r="SN1" s="178" t="s">
        <v>1254</v>
      </c>
      <c r="SO1" s="178" t="s">
        <v>1256</v>
      </c>
      <c r="SP1" s="178" t="s">
        <v>1258</v>
      </c>
      <c r="SQ1" s="178" t="s">
        <v>1260</v>
      </c>
      <c r="SR1" s="178" t="s">
        <v>1262</v>
      </c>
      <c r="SS1" s="178" t="s">
        <v>1264</v>
      </c>
      <c r="ST1" s="178" t="s">
        <v>1266</v>
      </c>
      <c r="SU1" s="175" t="s">
        <v>370</v>
      </c>
      <c r="SV1" s="187" t="s">
        <v>371</v>
      </c>
      <c r="SW1" s="178" t="s">
        <v>372</v>
      </c>
      <c r="SX1" s="178" t="s">
        <v>1268</v>
      </c>
      <c r="SY1" s="178" t="s">
        <v>1270</v>
      </c>
      <c r="SZ1" s="178" t="s">
        <v>1272</v>
      </c>
      <c r="TA1" s="178" t="s">
        <v>1274</v>
      </c>
      <c r="TB1" s="178" t="s">
        <v>1276</v>
      </c>
      <c r="TC1" s="178" t="s">
        <v>373</v>
      </c>
      <c r="TD1" s="178" t="s">
        <v>1278</v>
      </c>
      <c r="TE1" s="178" t="s">
        <v>1280</v>
      </c>
      <c r="TF1" s="178" t="s">
        <v>1282</v>
      </c>
      <c r="TG1" s="178" t="s">
        <v>1284</v>
      </c>
      <c r="TH1" s="178" t="s">
        <v>1286</v>
      </c>
      <c r="TI1" s="178" t="s">
        <v>1288</v>
      </c>
      <c r="TJ1" s="187" t="s">
        <v>374</v>
      </c>
      <c r="TK1" s="178" t="s">
        <v>375</v>
      </c>
      <c r="TL1" s="178" t="s">
        <v>376</v>
      </c>
      <c r="TM1" s="178" t="s">
        <v>1290</v>
      </c>
      <c r="TN1" s="178" t="s">
        <v>1292</v>
      </c>
      <c r="TO1" s="178" t="s">
        <v>1293</v>
      </c>
      <c r="TP1" s="178" t="s">
        <v>1295</v>
      </c>
      <c r="TQ1" s="178" t="s">
        <v>1297</v>
      </c>
      <c r="TR1" s="178" t="s">
        <v>1299</v>
      </c>
      <c r="TS1" s="178" t="s">
        <v>1301</v>
      </c>
      <c r="TT1" s="178" t="s">
        <v>1303</v>
      </c>
      <c r="TU1" s="178" t="s">
        <v>1305</v>
      </c>
      <c r="TV1" s="178" t="s">
        <v>1307</v>
      </c>
      <c r="TW1" s="178" t="s">
        <v>1309</v>
      </c>
      <c r="TX1" s="178" t="s">
        <v>1311</v>
      </c>
      <c r="TY1" s="178" t="s">
        <v>1313</v>
      </c>
      <c r="TZ1" s="178" t="s">
        <v>1315</v>
      </c>
      <c r="UA1" s="178" t="s">
        <v>1317</v>
      </c>
      <c r="UB1" s="178" t="s">
        <v>1319</v>
      </c>
      <c r="UC1" s="175" t="s">
        <v>1321</v>
      </c>
      <c r="UD1" s="178" t="s">
        <v>1323</v>
      </c>
      <c r="UE1" s="178" t="s">
        <v>1325</v>
      </c>
      <c r="UF1" s="178" t="s">
        <v>1327</v>
      </c>
      <c r="UG1" s="178" t="s">
        <v>1329</v>
      </c>
      <c r="UH1" s="178" t="s">
        <v>1331</v>
      </c>
      <c r="UI1" s="181"/>
    </row>
    <row r="2" spans="1:555" s="119" customFormat="1" hidden="1" x14ac:dyDescent="0.25">
      <c r="A2" s="119" t="s">
        <v>1354</v>
      </c>
      <c r="B2" s="119" t="s">
        <v>1356</v>
      </c>
      <c r="C2" s="119" t="s">
        <v>468</v>
      </c>
      <c r="D2" s="119" t="s">
        <v>1355</v>
      </c>
      <c r="E2" s="119" t="s">
        <v>1357</v>
      </c>
      <c r="F2" s="119" t="s">
        <v>469</v>
      </c>
      <c r="G2" s="157" t="s">
        <v>1358</v>
      </c>
      <c r="H2" s="119" t="s">
        <v>1359</v>
      </c>
      <c r="I2" s="119" t="s">
        <v>1360</v>
      </c>
      <c r="J2" s="119" t="s">
        <v>1444</v>
      </c>
      <c r="K2" s="119" t="s">
        <v>1361</v>
      </c>
      <c r="L2" s="119" t="s">
        <v>1362</v>
      </c>
      <c r="M2" s="119" t="s">
        <v>1363</v>
      </c>
      <c r="N2" s="119" t="s">
        <v>1364</v>
      </c>
      <c r="O2" s="119" t="s">
        <v>1365</v>
      </c>
      <c r="P2" s="119" t="s">
        <v>1464</v>
      </c>
      <c r="Q2" s="119" t="s">
        <v>1506</v>
      </c>
      <c r="R2" s="400" t="str">
        <f>+Presupuesto!D11</f>
        <v>Recurrente</v>
      </c>
      <c r="S2" s="400" t="str">
        <f>+Presupuesto!E11</f>
        <v>Programa / Proyecto 2016</v>
      </c>
      <c r="U2" s="119" t="s">
        <v>391</v>
      </c>
      <c r="V2" s="119" t="s">
        <v>409</v>
      </c>
      <c r="W2" s="119" t="s">
        <v>392</v>
      </c>
      <c r="X2" s="119" t="s">
        <v>393</v>
      </c>
      <c r="Y2" s="119" t="s">
        <v>394</v>
      </c>
      <c r="Z2" s="119" t="s">
        <v>395</v>
      </c>
      <c r="AA2" s="119" t="s">
        <v>396</v>
      </c>
      <c r="AB2" s="119" t="s">
        <v>397</v>
      </c>
      <c r="AC2" s="119" t="s">
        <v>398</v>
      </c>
      <c r="AD2" s="119" t="s">
        <v>399</v>
      </c>
      <c r="AE2" s="119" t="s">
        <v>400</v>
      </c>
      <c r="AF2" s="119" t="s">
        <v>401</v>
      </c>
      <c r="AH2" s="395" t="s">
        <v>417</v>
      </c>
      <c r="AI2" s="395" t="s">
        <v>418</v>
      </c>
      <c r="AJ2" s="395" t="s">
        <v>419</v>
      </c>
      <c r="AK2" s="395" t="s">
        <v>420</v>
      </c>
      <c r="AL2" s="395" t="s">
        <v>421</v>
      </c>
      <c r="AM2" s="395" t="s">
        <v>424</v>
      </c>
      <c r="AN2" s="395" t="s">
        <v>422</v>
      </c>
      <c r="AO2" s="395" t="s">
        <v>423</v>
      </c>
      <c r="AP2" s="395" t="s">
        <v>425</v>
      </c>
      <c r="AQ2" s="395" t="s">
        <v>426</v>
      </c>
      <c r="AR2" s="395" t="s">
        <v>427</v>
      </c>
      <c r="AS2" s="395" t="s">
        <v>428</v>
      </c>
      <c r="AT2" s="395" t="s">
        <v>429</v>
      </c>
      <c r="AU2" s="395" t="s">
        <v>430</v>
      </c>
      <c r="AV2" s="395" t="s">
        <v>431</v>
      </c>
      <c r="AW2" s="395" t="s">
        <v>432</v>
      </c>
      <c r="AX2" s="395" t="s">
        <v>433</v>
      </c>
      <c r="AY2" s="395" t="s">
        <v>434</v>
      </c>
      <c r="AZ2" s="395" t="s">
        <v>435</v>
      </c>
      <c r="BA2" s="395" t="s">
        <v>436</v>
      </c>
      <c r="BB2" s="395" t="s">
        <v>437</v>
      </c>
      <c r="BC2" s="395" t="s">
        <v>438</v>
      </c>
      <c r="BD2" s="395" t="s">
        <v>439</v>
      </c>
      <c r="BE2" s="395" t="s">
        <v>440</v>
      </c>
      <c r="BF2" s="395" t="s">
        <v>441</v>
      </c>
      <c r="BG2" s="395" t="s">
        <v>442</v>
      </c>
      <c r="BH2" s="395" t="s">
        <v>443</v>
      </c>
      <c r="BI2" s="395" t="s">
        <v>444</v>
      </c>
      <c r="BJ2" s="395" t="s">
        <v>445</v>
      </c>
      <c r="BK2" s="395" t="s">
        <v>446</v>
      </c>
      <c r="BL2" s="395" t="s">
        <v>447</v>
      </c>
      <c r="BM2" s="395" t="s">
        <v>448</v>
      </c>
      <c r="BN2" s="395" t="s">
        <v>449</v>
      </c>
      <c r="BO2" s="395" t="s">
        <v>450</v>
      </c>
      <c r="BP2" s="395" t="s">
        <v>451</v>
      </c>
      <c r="BQ2" s="395" t="s">
        <v>452</v>
      </c>
      <c r="BR2" s="395" t="s">
        <v>453</v>
      </c>
      <c r="BS2" s="395" t="s">
        <v>454</v>
      </c>
      <c r="BT2" s="395" t="s">
        <v>455</v>
      </c>
      <c r="BU2" s="395" t="s">
        <v>456</v>
      </c>
    </row>
    <row r="3" spans="1:555" hidden="1" x14ac:dyDescent="0.25">
      <c r="AH3" s="396">
        <v>2500</v>
      </c>
      <c r="AI3" s="396">
        <v>1900</v>
      </c>
      <c r="AJ3" s="396">
        <v>1650</v>
      </c>
      <c r="AK3" s="396">
        <v>1580</v>
      </c>
      <c r="AL3" s="396">
        <v>2250</v>
      </c>
      <c r="AM3" s="396">
        <v>1650</v>
      </c>
      <c r="AN3" s="396">
        <v>1400</v>
      </c>
      <c r="AO3" s="397">
        <v>1340</v>
      </c>
      <c r="AP3" s="397">
        <v>2000</v>
      </c>
      <c r="AQ3" s="397">
        <v>1400</v>
      </c>
      <c r="AR3" s="397">
        <v>1150</v>
      </c>
      <c r="AS3" s="397">
        <v>1100</v>
      </c>
      <c r="AT3" s="397">
        <v>1750</v>
      </c>
      <c r="AU3" s="397">
        <v>1150</v>
      </c>
      <c r="AV3" s="397">
        <v>900</v>
      </c>
      <c r="AW3" s="397">
        <v>860</v>
      </c>
      <c r="AX3" s="397">
        <v>1200</v>
      </c>
      <c r="AY3" s="398">
        <v>900</v>
      </c>
      <c r="AZ3" s="398">
        <v>650</v>
      </c>
      <c r="BA3" s="398">
        <v>620</v>
      </c>
      <c r="BB3" s="396">
        <f>+'Cuadro Resumen'!C213</f>
        <v>5605.2314999999999</v>
      </c>
      <c r="BC3" s="396">
        <f>+'Cuadro Resumen'!D213</f>
        <v>5165.6055000000006</v>
      </c>
      <c r="BD3" s="396">
        <f>+'Cuadro Resumen'!E213</f>
        <v>6594.39</v>
      </c>
      <c r="BE3" s="396">
        <f>+'Cuadro Resumen'!F213</f>
        <v>6154.7640000000001</v>
      </c>
      <c r="BF3" s="396">
        <f>+'Cuadro Resumen'!C214</f>
        <v>4945.7925000000005</v>
      </c>
      <c r="BG3" s="396">
        <f>+'Cuadro Resumen'!D214</f>
        <v>4506.1665000000003</v>
      </c>
      <c r="BH3" s="396">
        <f>+'Cuadro Resumen'!E214</f>
        <v>5934.951</v>
      </c>
      <c r="BI3" s="396">
        <f>+'Cuadro Resumen'!F214</f>
        <v>5495.3249999999998</v>
      </c>
      <c r="BJ3" s="397">
        <f>+'Cuadro Resumen'!C215</f>
        <v>4286.3535000000002</v>
      </c>
      <c r="BK3" s="397">
        <f>+'Cuadro Resumen'!D215</f>
        <v>3956.634</v>
      </c>
      <c r="BL3" s="397">
        <f>+'Cuadro Resumen'!E215</f>
        <v>5275.5120000000006</v>
      </c>
      <c r="BM3" s="397">
        <f>+'Cuadro Resumen'!F215</f>
        <v>4835.8860000000004</v>
      </c>
      <c r="BN3" s="397">
        <f>+'Cuadro Resumen'!C216</f>
        <v>3626.9145000000003</v>
      </c>
      <c r="BO3" s="397">
        <f>+'Cuadro Resumen'!D216</f>
        <v>3297.1950000000002</v>
      </c>
      <c r="BP3" s="397">
        <f>+'Cuadro Resumen'!E216</f>
        <v>4616.0730000000003</v>
      </c>
      <c r="BQ3" s="397">
        <f>+'Cuadro Resumen'!F216</f>
        <v>4286.3535000000002</v>
      </c>
      <c r="BR3" s="397">
        <f>+'Cuadro Resumen'!C217</f>
        <v>3187.2885000000001</v>
      </c>
      <c r="BS3" s="397">
        <f>+'Cuadro Resumen'!D217</f>
        <v>2967.4755</v>
      </c>
      <c r="BT3" s="397">
        <f>+'Cuadro Resumen'!E217</f>
        <v>4066.5405000000001</v>
      </c>
      <c r="BU3" s="397">
        <f>+'Cuadro Resumen'!F217</f>
        <v>3736.8210000000004</v>
      </c>
    </row>
    <row r="4" spans="1:555" ht="15.75" thickBot="1" x14ac:dyDescent="0.3"/>
    <row r="5" spans="1:555" ht="27" thickBot="1" x14ac:dyDescent="0.3">
      <c r="C5" s="84" t="s">
        <v>386</v>
      </c>
      <c r="D5" s="195">
        <f>SUMIF(C:C,$C$10,D:D)</f>
        <v>4283800</v>
      </c>
    </row>
    <row r="6" spans="1:555" x14ac:dyDescent="0.25">
      <c r="C6" s="104"/>
      <c r="D6" s="104"/>
      <c r="E6" s="104"/>
      <c r="F6" s="104"/>
      <c r="G6" s="75"/>
      <c r="H6" s="104"/>
      <c r="I6" s="104"/>
    </row>
    <row r="7" spans="1:555" x14ac:dyDescent="0.25">
      <c r="C7" s="104"/>
      <c r="D7" s="104"/>
      <c r="E7" s="104"/>
      <c r="F7" s="104"/>
      <c r="G7" s="75"/>
      <c r="H7" s="104"/>
      <c r="I7" s="104"/>
    </row>
    <row r="8" spans="1:555" x14ac:dyDescent="0.25">
      <c r="C8" s="104"/>
      <c r="D8" s="104"/>
      <c r="E8" s="104"/>
      <c r="F8" s="104"/>
      <c r="G8" s="75"/>
      <c r="H8" s="104"/>
      <c r="I8" s="104"/>
    </row>
    <row r="9" spans="1:555" ht="15.75" thickBot="1" x14ac:dyDescent="0.3">
      <c r="C9" s="104"/>
      <c r="D9" s="104"/>
      <c r="E9" s="104"/>
      <c r="F9" s="104"/>
      <c r="G9" s="75"/>
      <c r="H9" s="104"/>
      <c r="I9" s="104"/>
    </row>
    <row r="10" spans="1:555" ht="15.75" thickBot="1" x14ac:dyDescent="0.3">
      <c r="C10" s="154" t="s">
        <v>53</v>
      </c>
      <c r="D10" s="329">
        <f>SUM(F17:F18)</f>
        <v>0</v>
      </c>
      <c r="F10" s="70"/>
      <c r="G10" s="76"/>
      <c r="H10" s="70"/>
      <c r="I10" s="70"/>
    </row>
    <row r="11" spans="1:555" x14ac:dyDescent="0.25">
      <c r="C11" s="70"/>
      <c r="D11" s="31"/>
      <c r="E11" s="90"/>
      <c r="F11" s="90"/>
      <c r="G11" s="90"/>
      <c r="H11" s="73"/>
      <c r="I11" s="73"/>
      <c r="J11" s="73"/>
      <c r="K11" s="109"/>
    </row>
    <row r="12" spans="1:555" ht="15.75" x14ac:dyDescent="0.25">
      <c r="B12" s="90"/>
      <c r="C12" s="283" t="s">
        <v>389</v>
      </c>
      <c r="D12" s="327" t="s">
        <v>1998</v>
      </c>
      <c r="E12" s="90"/>
      <c r="F12" s="90"/>
      <c r="G12" s="90"/>
      <c r="H12" s="73"/>
      <c r="I12" s="73"/>
      <c r="J12" s="73"/>
      <c r="K12" s="109"/>
    </row>
    <row r="13" spans="1:555" ht="18.75" x14ac:dyDescent="0.25">
      <c r="B13" s="90"/>
      <c r="C13" s="204" t="str">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GESTIONAR la Implementación del Proyecto "Centro de  Innovación y Tecnología de la UNAH   (construcción  del edificio) (valor 240 millones de lempiras)</v>
      </c>
      <c r="D13" s="31"/>
      <c r="E13" s="90"/>
      <c r="F13" s="90"/>
      <c r="G13" s="90"/>
      <c r="H13" s="73"/>
      <c r="I13" s="73"/>
      <c r="J13" s="73"/>
      <c r="K13" s="109"/>
    </row>
    <row r="14" spans="1:555" x14ac:dyDescent="0.25">
      <c r="B14" s="90"/>
      <c r="E14" s="90"/>
      <c r="F14" s="90"/>
      <c r="G14" s="90"/>
      <c r="H14" s="73"/>
      <c r="I14" s="73"/>
      <c r="J14" s="73"/>
      <c r="K14" s="109"/>
    </row>
    <row r="15" spans="1:555" ht="15.75" thickBot="1" x14ac:dyDescent="0.3">
      <c r="F15" s="90"/>
      <c r="G15" s="73"/>
      <c r="H15" s="73"/>
      <c r="I15" s="73"/>
    </row>
    <row r="16" spans="1:555" ht="30.75" thickBot="1" x14ac:dyDescent="0.3">
      <c r="C16" s="126" t="s">
        <v>44</v>
      </c>
      <c r="D16" s="131" t="s">
        <v>55</v>
      </c>
      <c r="E16" s="133" t="s">
        <v>57</v>
      </c>
      <c r="F16" s="132" t="s">
        <v>27</v>
      </c>
      <c r="G16" s="130" t="s">
        <v>128</v>
      </c>
      <c r="H16" s="133" t="s">
        <v>46</v>
      </c>
      <c r="I16" s="130" t="s">
        <v>129</v>
      </c>
      <c r="J16" s="130" t="s">
        <v>407</v>
      </c>
      <c r="K16" s="130" t="s">
        <v>408</v>
      </c>
      <c r="L16" s="130" t="s">
        <v>118</v>
      </c>
    </row>
    <row r="17" spans="3:12" x14ac:dyDescent="0.25">
      <c r="C17" s="138" t="s">
        <v>1772</v>
      </c>
      <c r="D17" s="155">
        <v>1</v>
      </c>
      <c r="E17" s="112">
        <v>0</v>
      </c>
      <c r="F17" s="94">
        <f t="shared" ref="F17:F18" si="0">D17*E17</f>
        <v>0</v>
      </c>
      <c r="G17" s="158" t="s">
        <v>1494</v>
      </c>
      <c r="H17" s="408" t="s">
        <v>344</v>
      </c>
      <c r="I17" s="127" t="str">
        <f>VLOOKUP(H17,Presupuesto!$B$11:$C$565,2,0)</f>
        <v>PARA CONSTRUCCION DE BIENES DE DOMINIO PUBLICOS (41120-00)</v>
      </c>
      <c r="J17" s="212" t="s">
        <v>469</v>
      </c>
      <c r="K17" s="95" t="s">
        <v>391</v>
      </c>
      <c r="L17" s="95"/>
    </row>
    <row r="18" spans="3:12" x14ac:dyDescent="0.25">
      <c r="C18" s="138"/>
      <c r="D18" s="155"/>
      <c r="E18" s="120"/>
      <c r="F18" s="94">
        <f t="shared" si="0"/>
        <v>0</v>
      </c>
      <c r="G18" s="158"/>
      <c r="H18" s="139"/>
      <c r="I18" s="127" t="e">
        <f>VLOOKUP(H18,Presupuesto!$B$11:$C$565,2,0)</f>
        <v>#N/A</v>
      </c>
      <c r="J18" s="95" t="str">
        <f>$J$17</f>
        <v>Gestión del Conocimiento</v>
      </c>
      <c r="K18" s="95" t="s">
        <v>409</v>
      </c>
      <c r="L18" s="95"/>
    </row>
    <row r="19" spans="3:12" x14ac:dyDescent="0.25">
      <c r="F19" s="87"/>
      <c r="G19" s="86"/>
      <c r="H19" s="87"/>
      <c r="I19" s="87"/>
    </row>
    <row r="20" spans="3:12" ht="15.75" thickBot="1" x14ac:dyDescent="0.3"/>
    <row r="21" spans="3:12" ht="15.75" thickBot="1" x14ac:dyDescent="0.3">
      <c r="C21" s="154" t="s">
        <v>53</v>
      </c>
      <c r="D21" s="329">
        <f>SUM(F28:F30)</f>
        <v>269300</v>
      </c>
      <c r="F21" s="70"/>
      <c r="G21" s="76"/>
      <c r="H21" s="70"/>
      <c r="I21" s="70"/>
    </row>
    <row r="22" spans="3:12" x14ac:dyDescent="0.25">
      <c r="C22" s="70"/>
      <c r="D22" s="31"/>
      <c r="E22" s="90"/>
      <c r="F22" s="90"/>
      <c r="G22" s="90"/>
      <c r="H22" s="73"/>
      <c r="I22" s="73"/>
      <c r="J22" s="73"/>
      <c r="K22" s="109"/>
    </row>
    <row r="23" spans="3:12" ht="15.75" x14ac:dyDescent="0.25">
      <c r="C23" s="283" t="s">
        <v>389</v>
      </c>
      <c r="D23" s="327" t="s">
        <v>1892</v>
      </c>
      <c r="E23" s="90"/>
      <c r="F23" s="90"/>
      <c r="G23" s="90"/>
      <c r="H23" s="73"/>
      <c r="I23" s="73"/>
      <c r="J23" s="73"/>
      <c r="K23" s="109"/>
    </row>
    <row r="24" spans="3:12" ht="18.75" x14ac:dyDescent="0.25">
      <c r="C24" s="204" t="str">
        <f>IFERROR(VLOOKUP(D23,'1. Desarrollo e Innov. Curricu.'!$E:$F,2,FALSE),IFERROR(VLOOKUP(D23,'2. Investigación Científica'!$E:$F,2,FALSE),IFERROR(VLOOKUP(D23,'3. Vinculación Univ. Sociedad'!$E:$F,2,FALSE),IFERROR(VLOOKUP(D23,'4. Docencia y Profesorado Univ.'!$E:$F,2,FALSE),IFERROR(VLOOKUP(D23,'5. Estudiantes y Graduados'!$E:$F,2,FALSE),IFERROR(VLOOKUP(D23,'11. Gestion Administrativa'!$E:$F,2,FALSE),IFERROR(VLOOKUP(D23,'13. Gestión Académica'!$E:$F,2,FALSE),IFERROR(VLOOKUP(D23,'8. Asegura. de la Calid. y M'!$E:$F,2,FALSE),IFERROR(VLOOKUP(D23,'6. Gestión del Conocimiento'!$E:$F,2,FALSE),IFERROR(VLOOKUP(D23,'15. Gobernabilidad y Proceso...'!$E:$F,2,FALSE),IFERROR(VLOOKUP(D23,'12. Gestión del Talento Humano'!$E:$F,2,FALSE),IFERROR(VLOOKUP(D23,'14. Internacional... de la E.S.'!$E:$F,2,FALSE),IFERROR(VLOOKUP(D23,'10. Posgrado'!$E:$F,2,FALSE),IFERROR(VLOOKUP(D23,'17. Gestión TIC'!$E:$F,2,FALSE),IFERROR(VLOOKUP(D23,'16. Desa. del Sistema Educ.Sup.'!$E:$F,2,FALSE),IFERROR(VLOOKUP(D23,'9. Cultura de Inno. Insti...'!$E:$F,2,FALSE),VLOOKUP(D23,'7. Lo Esencial de la Reforma U.'!$E:$F,2,0)))))))))))))))))</f>
        <v xml:space="preserve">1. GESTIONAR  Construcción de eco parque 2. identificación de nuevos espacios para mejora </v>
      </c>
      <c r="D24" s="31"/>
      <c r="E24" s="90"/>
      <c r="F24" s="90"/>
      <c r="G24" s="90"/>
      <c r="H24" s="73"/>
      <c r="I24" s="73"/>
      <c r="J24" s="73"/>
      <c r="K24" s="109"/>
    </row>
    <row r="25" spans="3:12" x14ac:dyDescent="0.25">
      <c r="E25" s="90"/>
      <c r="F25" s="90"/>
      <c r="G25" s="90"/>
      <c r="H25" s="73"/>
      <c r="I25" s="73"/>
      <c r="J25" s="73"/>
      <c r="K25" s="109"/>
    </row>
    <row r="26" spans="3:12" ht="15.75" thickBot="1" x14ac:dyDescent="0.3">
      <c r="F26" s="90"/>
      <c r="G26" s="73"/>
      <c r="H26" s="73"/>
      <c r="I26" s="73"/>
    </row>
    <row r="27" spans="3:12" ht="30.75" thickBot="1" x14ac:dyDescent="0.3">
      <c r="C27" s="126" t="s">
        <v>44</v>
      </c>
      <c r="D27" s="131" t="s">
        <v>55</v>
      </c>
      <c r="E27" s="133" t="s">
        <v>57</v>
      </c>
      <c r="F27" s="132" t="s">
        <v>27</v>
      </c>
      <c r="G27" s="130" t="s">
        <v>128</v>
      </c>
      <c r="H27" s="133" t="s">
        <v>46</v>
      </c>
      <c r="I27" s="130" t="s">
        <v>129</v>
      </c>
      <c r="J27" s="130" t="s">
        <v>407</v>
      </c>
      <c r="K27" s="130" t="s">
        <v>408</v>
      </c>
      <c r="L27" s="130" t="s">
        <v>118</v>
      </c>
    </row>
    <row r="28" spans="3:12" x14ac:dyDescent="0.25">
      <c r="C28" s="138" t="s">
        <v>1895</v>
      </c>
      <c r="D28" s="155">
        <v>1</v>
      </c>
      <c r="E28" s="112">
        <v>257000</v>
      </c>
      <c r="F28" s="94">
        <v>257000</v>
      </c>
      <c r="G28" s="158" t="s">
        <v>1494</v>
      </c>
      <c r="H28" s="408" t="s">
        <v>976</v>
      </c>
      <c r="I28" s="127" t="str">
        <f>VLOOKUP(H28,Presupuesto!$B$11:$C$565,2,0)</f>
        <v>INSTALACIONES VARIAS</v>
      </c>
      <c r="J28" s="212" t="s">
        <v>1359</v>
      </c>
      <c r="K28" s="95" t="s">
        <v>391</v>
      </c>
      <c r="L28" s="95"/>
    </row>
    <row r="29" spans="3:12" x14ac:dyDescent="0.25">
      <c r="C29" s="138" t="s">
        <v>1896</v>
      </c>
      <c r="D29" s="155">
        <v>1</v>
      </c>
      <c r="E29" s="120">
        <v>12300</v>
      </c>
      <c r="F29" s="94">
        <f t="shared" ref="F29:F30" si="1">D29*E29</f>
        <v>12300</v>
      </c>
      <c r="G29" s="158" t="s">
        <v>1494</v>
      </c>
      <c r="H29" s="408" t="s">
        <v>976</v>
      </c>
      <c r="I29" s="127" t="str">
        <f>VLOOKUP(H29,Presupuesto!$B$11:$C$565,2,0)</f>
        <v>INSTALACIONES VARIAS</v>
      </c>
      <c r="J29" s="212" t="s">
        <v>1359</v>
      </c>
      <c r="K29" s="95" t="s">
        <v>409</v>
      </c>
      <c r="L29" s="95"/>
    </row>
    <row r="30" spans="3:12" x14ac:dyDescent="0.25">
      <c r="C30" s="138"/>
      <c r="D30" s="155"/>
      <c r="E30" s="120"/>
      <c r="F30" s="94">
        <f t="shared" si="1"/>
        <v>0</v>
      </c>
      <c r="G30" s="158"/>
      <c r="H30" s="139"/>
      <c r="I30" s="127" t="e">
        <f>VLOOKUP(H30,Presupuesto!$B$11:$C$565,2,0)</f>
        <v>#N/A</v>
      </c>
      <c r="J30" s="95" t="str">
        <f t="shared" ref="J30" si="2">$J$28</f>
        <v>Aseguramiento de la Calidad</v>
      </c>
      <c r="K30" s="95" t="s">
        <v>409</v>
      </c>
      <c r="L30" s="95"/>
    </row>
    <row r="32" spans="3:12" ht="15.75" thickBot="1" x14ac:dyDescent="0.3"/>
    <row r="33" spans="3:12" ht="15.75" thickBot="1" x14ac:dyDescent="0.3">
      <c r="C33" s="154" t="s">
        <v>53</v>
      </c>
      <c r="D33" s="329">
        <f>SUM(F40:F43)</f>
        <v>244500</v>
      </c>
      <c r="F33" s="70"/>
      <c r="G33" s="76"/>
      <c r="H33" s="70"/>
      <c r="I33" s="70"/>
    </row>
    <row r="34" spans="3:12" x14ac:dyDescent="0.25">
      <c r="C34" s="70"/>
      <c r="D34" s="31"/>
      <c r="E34" s="90"/>
      <c r="F34" s="90"/>
      <c r="G34" s="90"/>
      <c r="H34" s="73"/>
      <c r="I34" s="73"/>
      <c r="J34" s="73"/>
      <c r="K34" s="109"/>
    </row>
    <row r="35" spans="3:12" ht="15.75" x14ac:dyDescent="0.25">
      <c r="C35" s="283" t="s">
        <v>389</v>
      </c>
      <c r="D35" s="327" t="s">
        <v>1930</v>
      </c>
      <c r="E35" s="90"/>
      <c r="F35" s="90"/>
      <c r="G35" s="90"/>
      <c r="H35" s="73"/>
      <c r="I35" s="73"/>
      <c r="J35" s="73"/>
      <c r="K35" s="109"/>
    </row>
    <row r="36" spans="3:12" ht="18.75" x14ac:dyDescent="0.25">
      <c r="C36" s="204" t="str">
        <f>IFERROR(VLOOKUP(D35,'1. Desarrollo e Innov. Curricu.'!$E:$F,2,FALSE),IFERROR(VLOOKUP(D35,'2. Investigación Científica'!$E:$F,2,FALSE),IFERROR(VLOOKUP(D35,'3. Vinculación Univ. Sociedad'!$E:$F,2,FALSE),IFERROR(VLOOKUP(D35,'4. Docencia y Profesorado Univ.'!$E:$F,2,FALSE),IFERROR(VLOOKUP(D35,'5. Estudiantes y Graduados'!$E:$F,2,FALSE),IFERROR(VLOOKUP(D35,'11. Gestion Administrativa'!$E:$F,2,FALSE),IFERROR(VLOOKUP(D35,'13. Gestión Académica'!$E:$F,2,FALSE),IFERROR(VLOOKUP(D35,'8. Asegura. de la Calid. y M'!$E:$F,2,FALSE),IFERROR(VLOOKUP(D35,'6. Gestión del Conocimiento'!$E:$F,2,FALSE),IFERROR(VLOOKUP(D35,'15. Gobernabilidad y Proceso...'!$E:$F,2,FALSE),IFERROR(VLOOKUP(D35,'12. Gestión del Talento Humano'!$E:$F,2,FALSE),IFERROR(VLOOKUP(D35,'14. Internacional... de la E.S.'!$E:$F,2,FALSE),IFERROR(VLOOKUP(D35,'10. Posgrado'!$E:$F,2,FALSE),IFERROR(VLOOKUP(D35,'17. Gestión TIC'!$E:$F,2,FALSE),IFERROR(VLOOKUP(D35,'16. Desa. del Sistema Educ.Sup.'!$E:$F,2,FALSE),IFERROR(VLOOKUP(D35,'9. Cultura de Inno. Insti...'!$E:$F,2,FALSE),VLOOKUP(D35,'7. Lo Esencial de la Reforma U.'!$E:$F,2,0)))))))))))))))))</f>
        <v xml:space="preserve"> mejora de la iluminación de parqueos</v>
      </c>
      <c r="D36" s="31"/>
      <c r="E36" s="90"/>
      <c r="F36" s="90"/>
      <c r="G36" s="90"/>
      <c r="H36" s="73"/>
      <c r="I36" s="73"/>
      <c r="J36" s="73"/>
      <c r="K36" s="109"/>
    </row>
    <row r="37" spans="3:12" x14ac:dyDescent="0.25">
      <c r="E37" s="90"/>
      <c r="F37" s="90"/>
      <c r="G37" s="90"/>
      <c r="H37" s="73"/>
      <c r="I37" s="73"/>
      <c r="J37" s="73"/>
      <c r="K37" s="109"/>
    </row>
    <row r="38" spans="3:12" ht="15.75" thickBot="1" x14ac:dyDescent="0.3">
      <c r="F38" s="90"/>
      <c r="G38" s="73"/>
      <c r="H38" s="73"/>
      <c r="I38" s="73"/>
    </row>
    <row r="39" spans="3:12" ht="30.75" thickBot="1" x14ac:dyDescent="0.3">
      <c r="C39" s="126" t="s">
        <v>44</v>
      </c>
      <c r="D39" s="131" t="s">
        <v>55</v>
      </c>
      <c r="E39" s="133" t="s">
        <v>57</v>
      </c>
      <c r="F39" s="132" t="s">
        <v>27</v>
      </c>
      <c r="G39" s="130" t="s">
        <v>128</v>
      </c>
      <c r="H39" s="133" t="s">
        <v>46</v>
      </c>
      <c r="I39" s="130" t="s">
        <v>129</v>
      </c>
      <c r="J39" s="130" t="s">
        <v>407</v>
      </c>
      <c r="K39" s="130" t="s">
        <v>408</v>
      </c>
      <c r="L39" s="130" t="s">
        <v>118</v>
      </c>
    </row>
    <row r="40" spans="3:12" x14ac:dyDescent="0.25">
      <c r="C40" s="138" t="s">
        <v>1934</v>
      </c>
      <c r="D40" s="155">
        <v>1</v>
      </c>
      <c r="E40" s="112">
        <v>0</v>
      </c>
      <c r="F40" s="94">
        <f t="shared" ref="F40:F43" si="3">D40*E40</f>
        <v>0</v>
      </c>
      <c r="G40" s="158" t="s">
        <v>1494</v>
      </c>
      <c r="H40" s="408" t="s">
        <v>344</v>
      </c>
      <c r="I40" s="127" t="str">
        <f>VLOOKUP(H40,Presupuesto!$B$11:$C$565,2,0)</f>
        <v>PARA CONSTRUCCION DE BIENES DE DOMINIO PUBLICOS (41120-00)</v>
      </c>
      <c r="J40" s="212" t="s">
        <v>1361</v>
      </c>
      <c r="K40" s="95" t="s">
        <v>391</v>
      </c>
      <c r="L40" s="95"/>
    </row>
    <row r="41" spans="3:12" x14ac:dyDescent="0.25">
      <c r="C41" s="138" t="s">
        <v>1935</v>
      </c>
      <c r="D41" s="155">
        <v>1</v>
      </c>
      <c r="E41" s="120">
        <v>0</v>
      </c>
      <c r="F41" s="94">
        <f t="shared" si="3"/>
        <v>0</v>
      </c>
      <c r="G41" s="158" t="s">
        <v>1494</v>
      </c>
      <c r="H41" s="408" t="s">
        <v>344</v>
      </c>
      <c r="I41" s="127" t="str">
        <f>VLOOKUP(H41,Presupuesto!$B$11:$C$565,2,0)</f>
        <v>PARA CONSTRUCCION DE BIENES DE DOMINIO PUBLICOS (41120-00)</v>
      </c>
      <c r="J41" s="95" t="str">
        <f>$J$40</f>
        <v>Gestión Administrativa y  financiera en apoyo al Desarrollo Académico</v>
      </c>
      <c r="K41" s="95" t="s">
        <v>409</v>
      </c>
      <c r="L41" s="95"/>
    </row>
    <row r="42" spans="3:12" s="404" customFormat="1" ht="31.5" x14ac:dyDescent="0.25">
      <c r="C42" s="510" t="s">
        <v>2590</v>
      </c>
      <c r="D42" s="155">
        <v>1</v>
      </c>
      <c r="E42" s="120">
        <v>182500</v>
      </c>
      <c r="F42" s="94">
        <f t="shared" si="3"/>
        <v>182500</v>
      </c>
      <c r="G42" s="158" t="s">
        <v>126</v>
      </c>
      <c r="H42" s="535" t="s">
        <v>344</v>
      </c>
      <c r="I42" s="127" t="str">
        <f>VLOOKUP(H42,Presupuesto!$B$11:$C$565,2,0)</f>
        <v>PARA CONSTRUCCION DE BIENES DE DOMINIO PUBLICOS (41120-00)</v>
      </c>
      <c r="J42" s="95" t="str">
        <f>$J$40</f>
        <v>Gestión Administrativa y  financiera en apoyo al Desarrollo Académico</v>
      </c>
      <c r="K42" s="95" t="s">
        <v>409</v>
      </c>
      <c r="L42" s="95"/>
    </row>
    <row r="43" spans="3:12" x14ac:dyDescent="0.25">
      <c r="C43" s="138"/>
      <c r="D43" s="155">
        <v>1</v>
      </c>
      <c r="E43" s="120">
        <v>62000</v>
      </c>
      <c r="F43" s="94">
        <f t="shared" si="3"/>
        <v>62000</v>
      </c>
      <c r="G43" s="158" t="s">
        <v>126</v>
      </c>
      <c r="H43" s="535" t="s">
        <v>344</v>
      </c>
      <c r="I43" s="127" t="str">
        <f>VLOOKUP(H43,Presupuesto!$B$11:$C$565,2,0)</f>
        <v>PARA CONSTRUCCION DE BIENES DE DOMINIO PUBLICOS (41120-00)</v>
      </c>
      <c r="J43" s="95" t="str">
        <f>$J$40</f>
        <v>Gestión Administrativa y  financiera en apoyo al Desarrollo Académico</v>
      </c>
      <c r="K43" s="95" t="s">
        <v>409</v>
      </c>
      <c r="L43" s="95"/>
    </row>
    <row r="44" spans="3:12" x14ac:dyDescent="0.25">
      <c r="F44" s="87"/>
      <c r="G44" s="86"/>
      <c r="H44" s="87"/>
      <c r="I44" s="87"/>
    </row>
    <row r="45" spans="3:12" ht="15.75" thickBot="1" x14ac:dyDescent="0.3"/>
    <row r="46" spans="3:12" ht="15.75" thickBot="1" x14ac:dyDescent="0.3">
      <c r="C46" s="154" t="s">
        <v>53</v>
      </c>
      <c r="D46" s="329">
        <f>SUM(F53:F55)</f>
        <v>0</v>
      </c>
      <c r="F46" s="70"/>
      <c r="G46" s="76"/>
      <c r="H46" s="70"/>
      <c r="I46" s="70"/>
    </row>
    <row r="47" spans="3:12" x14ac:dyDescent="0.25">
      <c r="C47" s="70"/>
      <c r="D47" s="31"/>
      <c r="E47" s="90"/>
      <c r="F47" s="90"/>
      <c r="G47" s="90"/>
      <c r="H47" s="73"/>
      <c r="I47" s="73"/>
      <c r="J47" s="73"/>
      <c r="K47" s="109"/>
    </row>
    <row r="48" spans="3:12" ht="15.75" x14ac:dyDescent="0.25">
      <c r="C48" s="283" t="s">
        <v>389</v>
      </c>
      <c r="D48" s="327" t="s">
        <v>1938</v>
      </c>
      <c r="E48" s="90"/>
      <c r="F48" s="90"/>
      <c r="G48" s="90"/>
      <c r="H48" s="73"/>
      <c r="I48" s="73"/>
      <c r="J48" s="73"/>
      <c r="K48" s="109"/>
    </row>
    <row r="49" spans="3:12" ht="18.75" x14ac:dyDescent="0.25">
      <c r="C49" s="204" t="str">
        <f>IFERROR(VLOOKUP(D48,'1. Desarrollo e Innov. Curricu.'!$E:$F,2,FALSE),IFERROR(VLOOKUP(D48,'2. Investigación Científica'!$E:$F,2,FALSE),IFERROR(VLOOKUP(D48,'3. Vinculación Univ. Sociedad'!$E:$F,2,FALSE),IFERROR(VLOOKUP(D48,'4. Docencia y Profesorado Univ.'!$E:$F,2,FALSE),IFERROR(VLOOKUP(D48,'5. Estudiantes y Graduados'!$E:$F,2,FALSE),IFERROR(VLOOKUP(D48,'11. Gestion Administrativa'!$E:$F,2,FALSE),IFERROR(VLOOKUP(D48,'13. Gestión Académica'!$E:$F,2,FALSE),IFERROR(VLOOKUP(D48,'8. Asegura. de la Calid. y M'!$E:$F,2,FALSE),IFERROR(VLOOKUP(D48,'6. Gestión del Conocimiento'!$E:$F,2,FALSE),IFERROR(VLOOKUP(D48,'15. Gobernabilidad y Proceso...'!$E:$F,2,FALSE),IFERROR(VLOOKUP(D48,'12. Gestión del Talento Humano'!$E:$F,2,FALSE),IFERROR(VLOOKUP(D48,'14. Internacional... de la E.S.'!$E:$F,2,FALSE),IFERROR(VLOOKUP(D48,'10. Posgrado'!$E:$F,2,FALSE),IFERROR(VLOOKUP(D48,'17. Gestión TIC'!$E:$F,2,FALSE),IFERROR(VLOOKUP(D48,'16. Desa. del Sistema Educ.Sup.'!$E:$F,2,FALSE),IFERROR(VLOOKUP(D48,'9. Cultura de Inno. Insti...'!$E:$F,2,FALSE),VLOOKUP(D48,'7. Lo Esencial de la Reforma U.'!$E:$F,2,0)))))))))))))))))</f>
        <v xml:space="preserve">Gestiones 1. licitación de equipo 2. adjudicación 3 . Compra 4. Equipamiento </v>
      </c>
      <c r="D49" s="31"/>
      <c r="E49" s="90"/>
      <c r="F49" s="90"/>
      <c r="G49" s="90"/>
      <c r="H49" s="73"/>
      <c r="I49" s="73"/>
      <c r="J49" s="73"/>
      <c r="K49" s="109"/>
    </row>
    <row r="50" spans="3:12" x14ac:dyDescent="0.25">
      <c r="E50" s="90"/>
      <c r="F50" s="90"/>
      <c r="G50" s="90"/>
      <c r="H50" s="73"/>
      <c r="I50" s="73"/>
      <c r="J50" s="73"/>
      <c r="K50" s="109"/>
    </row>
    <row r="51" spans="3:12" ht="15.75" thickBot="1" x14ac:dyDescent="0.3">
      <c r="F51" s="90"/>
      <c r="G51" s="73"/>
      <c r="H51" s="73"/>
      <c r="I51" s="73"/>
    </row>
    <row r="52" spans="3:12" ht="30.75" thickBot="1" x14ac:dyDescent="0.3">
      <c r="C52" s="126" t="s">
        <v>44</v>
      </c>
      <c r="D52" s="131" t="s">
        <v>55</v>
      </c>
      <c r="E52" s="133" t="s">
        <v>57</v>
      </c>
      <c r="F52" s="132" t="s">
        <v>27</v>
      </c>
      <c r="G52" s="130" t="s">
        <v>128</v>
      </c>
      <c r="H52" s="133" t="s">
        <v>46</v>
      </c>
      <c r="I52" s="130" t="s">
        <v>129</v>
      </c>
      <c r="J52" s="130" t="s">
        <v>407</v>
      </c>
      <c r="K52" s="130" t="s">
        <v>408</v>
      </c>
      <c r="L52" s="130" t="s">
        <v>118</v>
      </c>
    </row>
    <row r="53" spans="3:12" x14ac:dyDescent="0.25">
      <c r="C53" s="138" t="s">
        <v>1939</v>
      </c>
      <c r="D53" s="155">
        <v>1</v>
      </c>
      <c r="E53" s="112">
        <v>0</v>
      </c>
      <c r="F53" s="94">
        <f t="shared" ref="F53:F55" si="4">D53*E53</f>
        <v>0</v>
      </c>
      <c r="G53" s="158" t="s">
        <v>1494</v>
      </c>
      <c r="H53" s="408" t="s">
        <v>1000</v>
      </c>
      <c r="I53" s="127" t="str">
        <f>VLOOKUP(H53,Presupuesto!$B$11:$C$565,2,0)</f>
        <v>EQUIPO MEDICO Y LABORATORIO</v>
      </c>
      <c r="J53" s="95" t="str">
        <f>$J$40</f>
        <v>Gestión Administrativa y  financiera en apoyo al Desarrollo Académico</v>
      </c>
      <c r="K53" s="95" t="s">
        <v>391</v>
      </c>
      <c r="L53" s="95"/>
    </row>
    <row r="54" spans="3:12" x14ac:dyDescent="0.25">
      <c r="C54" s="138"/>
      <c r="D54" s="155"/>
      <c r="E54" s="120"/>
      <c r="F54" s="94">
        <f t="shared" si="4"/>
        <v>0</v>
      </c>
      <c r="G54" s="158"/>
      <c r="H54" s="139"/>
      <c r="I54" s="127" t="e">
        <f>VLOOKUP(H54,Presupuesto!$B$11:$C$565,2,0)</f>
        <v>#N/A</v>
      </c>
      <c r="J54" s="95" t="str">
        <f>$J$53</f>
        <v>Gestión Administrativa y  financiera en apoyo al Desarrollo Académico</v>
      </c>
      <c r="K54" s="95" t="s">
        <v>409</v>
      </c>
      <c r="L54" s="95"/>
    </row>
    <row r="55" spans="3:12" x14ac:dyDescent="0.25">
      <c r="C55" s="138"/>
      <c r="D55" s="155"/>
      <c r="E55" s="120"/>
      <c r="F55" s="94">
        <f t="shared" si="4"/>
        <v>0</v>
      </c>
      <c r="G55" s="158"/>
      <c r="H55" s="139"/>
      <c r="I55" s="127" t="e">
        <f>VLOOKUP(H55,Presupuesto!$B$11:$C$565,2,0)</f>
        <v>#N/A</v>
      </c>
      <c r="J55" s="95" t="str">
        <f t="shared" ref="J55" si="5">$J$53</f>
        <v>Gestión Administrativa y  financiera en apoyo al Desarrollo Académico</v>
      </c>
      <c r="K55" s="95" t="s">
        <v>409</v>
      </c>
      <c r="L55" s="95"/>
    </row>
    <row r="57" spans="3:12" ht="15.75" thickBot="1" x14ac:dyDescent="0.3"/>
    <row r="58" spans="3:12" ht="15.75" thickBot="1" x14ac:dyDescent="0.3">
      <c r="C58" s="154" t="s">
        <v>53</v>
      </c>
      <c r="D58" s="329">
        <f>SUM(F65:F66)</f>
        <v>1230000</v>
      </c>
      <c r="F58" s="70"/>
      <c r="G58" s="76"/>
      <c r="H58" s="70"/>
      <c r="I58" s="70"/>
    </row>
    <row r="59" spans="3:12" x14ac:dyDescent="0.25">
      <c r="C59" s="70"/>
      <c r="D59" s="31"/>
      <c r="E59" s="90"/>
      <c r="F59" s="90"/>
      <c r="G59" s="90"/>
      <c r="H59" s="73"/>
      <c r="I59" s="73"/>
      <c r="J59" s="73"/>
      <c r="K59" s="109"/>
    </row>
    <row r="60" spans="3:12" ht="15.75" x14ac:dyDescent="0.25">
      <c r="C60" s="283" t="s">
        <v>389</v>
      </c>
      <c r="D60" s="327" t="s">
        <v>1940</v>
      </c>
      <c r="E60" s="90"/>
      <c r="F60" s="90"/>
      <c r="G60" s="90"/>
      <c r="H60" s="73"/>
      <c r="I60" s="73"/>
      <c r="J60" s="73"/>
      <c r="K60" s="109"/>
    </row>
    <row r="61" spans="3:12" ht="18.75" x14ac:dyDescent="0.25">
      <c r="C61" s="204" t="str">
        <f>IFERROR(VLOOKUP(D60,'1. Desarrollo e Innov. Curricu.'!$E:$F,2,FALSE),IFERROR(VLOOKUP(D60,'2. Investigación Científica'!$E:$F,2,FALSE),IFERROR(VLOOKUP(D60,'3. Vinculación Univ. Sociedad'!$E:$F,2,FALSE),IFERROR(VLOOKUP(D60,'4. Docencia y Profesorado Univ.'!$E:$F,2,FALSE),IFERROR(VLOOKUP(D60,'5. Estudiantes y Graduados'!$E:$F,2,FALSE),IFERROR(VLOOKUP(D60,'11. Gestion Administrativa'!$E:$F,2,FALSE),IFERROR(VLOOKUP(D60,'13. Gestión Académica'!$E:$F,2,FALSE),IFERROR(VLOOKUP(D60,'8. Asegura. de la Calid. y M'!$E:$F,2,FALSE),IFERROR(VLOOKUP(D60,'6. Gestión del Conocimiento'!$E:$F,2,FALSE),IFERROR(VLOOKUP(D60,'15. Gobernabilidad y Proceso...'!$E:$F,2,FALSE),IFERROR(VLOOKUP(D60,'12. Gestión del Talento Humano'!$E:$F,2,FALSE),IFERROR(VLOOKUP(D60,'14. Internacional... de la E.S.'!$E:$F,2,FALSE),IFERROR(VLOOKUP(D60,'10. Posgrado'!$E:$F,2,FALSE),IFERROR(VLOOKUP(D60,'17. Gestión TIC'!$E:$F,2,FALSE),IFERROR(VLOOKUP(D60,'16. Desa. del Sistema Educ.Sup.'!$E:$F,2,FALSE),IFERROR(VLOOKUP(D60,'9. Cultura de Inno. Insti...'!$E:$F,2,FALSE),VLOOKUP(D60,'7. Lo Esencial de la Reforma U.'!$E:$F,2,0)))))))))))))))))</f>
        <v>Cambio de techos de asbesto de los anexos, cambio iluminación de Aulas, Seguimiento de Maestría de Informática.</v>
      </c>
      <c r="D61" s="31"/>
      <c r="E61" s="90"/>
      <c r="F61" s="90"/>
      <c r="G61" s="90"/>
      <c r="H61" s="73"/>
      <c r="I61" s="73"/>
      <c r="J61" s="73"/>
      <c r="K61" s="109"/>
    </row>
    <row r="62" spans="3:12" x14ac:dyDescent="0.25">
      <c r="E62" s="90"/>
      <c r="F62" s="90"/>
      <c r="G62" s="90"/>
      <c r="H62" s="73"/>
      <c r="I62" s="73"/>
      <c r="J62" s="73"/>
      <c r="K62" s="109"/>
    </row>
    <row r="63" spans="3:12" ht="15.75" thickBot="1" x14ac:dyDescent="0.3">
      <c r="F63" s="90"/>
      <c r="G63" s="73"/>
      <c r="H63" s="73"/>
      <c r="I63" s="73"/>
    </row>
    <row r="64" spans="3:12" ht="30.75" thickBot="1" x14ac:dyDescent="0.3">
      <c r="C64" s="126" t="s">
        <v>44</v>
      </c>
      <c r="D64" s="131" t="s">
        <v>55</v>
      </c>
      <c r="E64" s="133" t="s">
        <v>57</v>
      </c>
      <c r="F64" s="132" t="s">
        <v>27</v>
      </c>
      <c r="G64" s="130" t="s">
        <v>128</v>
      </c>
      <c r="H64" s="133" t="s">
        <v>46</v>
      </c>
      <c r="I64" s="130" t="s">
        <v>129</v>
      </c>
      <c r="J64" s="130" t="s">
        <v>407</v>
      </c>
      <c r="K64" s="130" t="s">
        <v>408</v>
      </c>
      <c r="L64" s="130" t="s">
        <v>118</v>
      </c>
    </row>
    <row r="65" spans="3:12" ht="47.25" x14ac:dyDescent="0.25">
      <c r="C65" s="497" t="s">
        <v>2584</v>
      </c>
      <c r="D65" s="155">
        <v>1</v>
      </c>
      <c r="E65" s="112">
        <f>973013+10000</f>
        <v>983013</v>
      </c>
      <c r="F65" s="94">
        <f t="shared" ref="F65:F66" si="6">D65*E65</f>
        <v>983013</v>
      </c>
      <c r="G65" s="158" t="s">
        <v>126</v>
      </c>
      <c r="H65" s="408" t="s">
        <v>344</v>
      </c>
      <c r="I65" s="127" t="str">
        <f>VLOOKUP(H65,Presupuesto!$B$11:$C$565,2,0)</f>
        <v>PARA CONSTRUCCION DE BIENES DE DOMINIO PUBLICOS (41120-00)</v>
      </c>
      <c r="J65" s="95" t="str">
        <f>$J$53</f>
        <v>Gestión Administrativa y  financiera en apoyo al Desarrollo Académico</v>
      </c>
      <c r="K65" s="95" t="s">
        <v>391</v>
      </c>
      <c r="L65" s="95"/>
    </row>
    <row r="66" spans="3:12" ht="15.75" thickBot="1" x14ac:dyDescent="0.3">
      <c r="C66" s="144"/>
      <c r="D66" s="216">
        <v>1</v>
      </c>
      <c r="E66" s="100">
        <f>256987-10000</f>
        <v>246987</v>
      </c>
      <c r="F66" s="102">
        <f t="shared" si="6"/>
        <v>246987</v>
      </c>
      <c r="G66" s="158" t="s">
        <v>126</v>
      </c>
      <c r="H66" s="538" t="s">
        <v>344</v>
      </c>
      <c r="I66" s="129" t="str">
        <f>VLOOKUP(H66,Presupuesto!$B$11:$C$565,2,0)</f>
        <v>PARA CONSTRUCCION DE BIENES DE DOMINIO PUBLICOS (41120-00)</v>
      </c>
      <c r="J66" s="103" t="str">
        <f t="shared" ref="J66" si="7">$J$65</f>
        <v>Gestión Administrativa y  financiera en apoyo al Desarrollo Académico</v>
      </c>
      <c r="K66" s="121" t="s">
        <v>391</v>
      </c>
      <c r="L66" s="103"/>
    </row>
    <row r="67" spans="3:12" x14ac:dyDescent="0.25">
      <c r="F67" s="87"/>
      <c r="G67" s="86"/>
      <c r="H67" s="87"/>
      <c r="I67" s="87"/>
    </row>
    <row r="68" spans="3:12" ht="15.75" thickBot="1" x14ac:dyDescent="0.3"/>
    <row r="69" spans="3:12" ht="15.75" thickBot="1" x14ac:dyDescent="0.3">
      <c r="C69" s="154" t="s">
        <v>53</v>
      </c>
      <c r="D69" s="329">
        <f>SUM(F76:F77)</f>
        <v>250000</v>
      </c>
      <c r="F69" s="70"/>
      <c r="G69" s="76"/>
      <c r="H69" s="70"/>
      <c r="I69" s="70"/>
    </row>
    <row r="70" spans="3:12" x14ac:dyDescent="0.25">
      <c r="C70" s="70"/>
      <c r="D70" s="31"/>
      <c r="E70" s="90"/>
      <c r="F70" s="90"/>
      <c r="G70" s="90"/>
      <c r="H70" s="73"/>
      <c r="I70" s="73"/>
      <c r="J70" s="73"/>
      <c r="K70" s="109"/>
    </row>
    <row r="71" spans="3:12" ht="15.75" x14ac:dyDescent="0.25">
      <c r="C71" s="283" t="s">
        <v>389</v>
      </c>
      <c r="D71" s="327" t="s">
        <v>1769</v>
      </c>
      <c r="E71" s="90"/>
      <c r="F71" s="90"/>
      <c r="G71" s="90"/>
      <c r="H71" s="73"/>
      <c r="I71" s="73"/>
      <c r="J71" s="73"/>
      <c r="K71" s="109"/>
    </row>
    <row r="72" spans="3:12" ht="18.75" x14ac:dyDescent="0.25">
      <c r="C72" s="204" t="str">
        <f>IFERROR(VLOOKUP(D71,'1. Desarrollo e Innov. Curricu.'!$E:$F,2,FALSE),IFERROR(VLOOKUP(D71,'2. Investigación Científica'!$E:$F,2,FALSE),IFERROR(VLOOKUP(D71,'3. Vinculación Univ. Sociedad'!$E:$F,2,FALSE),IFERROR(VLOOKUP(D71,'4. Docencia y Profesorado Univ.'!$E:$F,2,FALSE),IFERROR(VLOOKUP(D71,'5. Estudiantes y Graduados'!$E:$F,2,FALSE),IFERROR(VLOOKUP(D71,'11. Gestion Administrativa'!$E:$F,2,FALSE),IFERROR(VLOOKUP(D71,'13. Gestión Académica'!$E:$F,2,FALSE),IFERROR(VLOOKUP(D71,'8. Asegura. de la Calid. y M'!$E:$F,2,FALSE),IFERROR(VLOOKUP(D71,'6. Gestión del Conocimiento'!$E:$F,2,FALSE),IFERROR(VLOOKUP(D71,'15. Gobernabilidad y Proceso...'!$E:$F,2,FALSE),IFERROR(VLOOKUP(D71,'12. Gestión del Talento Humano'!$E:$F,2,FALSE),IFERROR(VLOOKUP(D71,'14. Internacional... de la E.S.'!$E:$F,2,FALSE),IFERROR(VLOOKUP(D71,'10. Posgrado'!$E:$F,2,FALSE),IFERROR(VLOOKUP(D71,'17. Gestión TIC'!$E:$F,2,FALSE),IFERROR(VLOOKUP(D71,'16. Desa. del Sistema Educ.Sup.'!$E:$F,2,FALSE),IFERROR(VLOOKUP(D71,'9. Cultura de Inno. Insti...'!$E:$F,2,FALSE),VLOOKUP(D71,'7. Lo Esencial de la Reforma U.'!$E:$F,2,0)))))))))))))))))</f>
        <v>Gestionar con las autoridades de la UNAH-VS, el acondicionamiento  de espacios para la práctica y realización de eventos artísticos y culturales  PLAZA FROYLAN TURCIOS , PLAZA LO ESCENCIAL EDIFICIO 5</v>
      </c>
      <c r="D72" s="31"/>
      <c r="E72" s="90"/>
      <c r="F72" s="90"/>
      <c r="G72" s="90"/>
      <c r="H72" s="73"/>
      <c r="I72" s="73"/>
      <c r="J72" s="73"/>
      <c r="K72" s="109"/>
    </row>
    <row r="73" spans="3:12" x14ac:dyDescent="0.25">
      <c r="E73" s="90"/>
      <c r="F73" s="90"/>
      <c r="G73" s="90"/>
      <c r="H73" s="73"/>
      <c r="I73" s="73"/>
      <c r="J73" s="73"/>
      <c r="K73" s="109"/>
    </row>
    <row r="74" spans="3:12" ht="15.75" thickBot="1" x14ac:dyDescent="0.3">
      <c r="F74" s="90"/>
      <c r="G74" s="73"/>
      <c r="H74" s="73"/>
      <c r="I74" s="73"/>
    </row>
    <row r="75" spans="3:12" ht="30.75" thickBot="1" x14ac:dyDescent="0.3">
      <c r="C75" s="126" t="s">
        <v>44</v>
      </c>
      <c r="D75" s="131" t="s">
        <v>55</v>
      </c>
      <c r="E75" s="133" t="s">
        <v>57</v>
      </c>
      <c r="F75" s="132" t="s">
        <v>27</v>
      </c>
      <c r="G75" s="130" t="s">
        <v>128</v>
      </c>
      <c r="H75" s="133" t="s">
        <v>46</v>
      </c>
      <c r="I75" s="130" t="s">
        <v>129</v>
      </c>
      <c r="J75" s="130" t="s">
        <v>407</v>
      </c>
      <c r="K75" s="130" t="s">
        <v>408</v>
      </c>
      <c r="L75" s="130" t="s">
        <v>118</v>
      </c>
    </row>
    <row r="76" spans="3:12" ht="63" x14ac:dyDescent="0.25">
      <c r="C76" s="497" t="s">
        <v>2000</v>
      </c>
      <c r="D76" s="155">
        <v>2</v>
      </c>
      <c r="E76" s="112">
        <v>125000</v>
      </c>
      <c r="F76" s="94">
        <f t="shared" ref="F76:F77" si="8">D76*E76</f>
        <v>250000</v>
      </c>
      <c r="G76" s="158" t="s">
        <v>1494</v>
      </c>
      <c r="H76" s="408" t="s">
        <v>344</v>
      </c>
      <c r="I76" s="127" t="str">
        <f>VLOOKUP(H76,Presupuesto!$B$11:$C$565,2,0)</f>
        <v>PARA CONSTRUCCION DE BIENES DE DOMINIO PUBLICOS (41120-00)</v>
      </c>
      <c r="J76" s="212" t="s">
        <v>1358</v>
      </c>
      <c r="K76" s="95" t="s">
        <v>391</v>
      </c>
      <c r="L76" s="95"/>
    </row>
    <row r="77" spans="3:12" x14ac:dyDescent="0.25">
      <c r="C77" s="138"/>
      <c r="D77" s="155"/>
      <c r="E77" s="120"/>
      <c r="F77" s="94">
        <f t="shared" si="8"/>
        <v>0</v>
      </c>
      <c r="G77" s="158"/>
      <c r="H77" s="139"/>
      <c r="I77" s="127" t="e">
        <f>VLOOKUP(H77,Presupuesto!$B$11:$C$565,2,0)</f>
        <v>#N/A</v>
      </c>
      <c r="J77" s="95" t="str">
        <f>$J$76</f>
        <v>Lo Esencial de la Reforma Universitaria</v>
      </c>
      <c r="K77" s="95" t="s">
        <v>409</v>
      </c>
      <c r="L77" s="95"/>
    </row>
    <row r="79" spans="3:12" ht="15.75" thickBot="1" x14ac:dyDescent="0.3"/>
    <row r="80" spans="3:12" ht="15.75" thickBot="1" x14ac:dyDescent="0.3">
      <c r="C80" s="154" t="s">
        <v>53</v>
      </c>
      <c r="D80" s="329">
        <f>SUM(F87:F88)</f>
        <v>230000</v>
      </c>
      <c r="E80" s="404"/>
      <c r="F80" s="70"/>
      <c r="G80" s="76"/>
      <c r="H80" s="70"/>
      <c r="I80" s="70"/>
      <c r="J80" s="404"/>
      <c r="K80" s="404"/>
      <c r="L80" s="404"/>
    </row>
    <row r="81" spans="3:12" x14ac:dyDescent="0.25">
      <c r="C81" s="70"/>
      <c r="D81" s="31"/>
      <c r="E81" s="90"/>
      <c r="F81" s="90"/>
      <c r="G81" s="90"/>
      <c r="H81" s="73"/>
      <c r="I81" s="73"/>
      <c r="J81" s="73"/>
      <c r="K81" s="109"/>
      <c r="L81" s="404"/>
    </row>
    <row r="82" spans="3:12" ht="15.75" x14ac:dyDescent="0.25">
      <c r="C82" s="283" t="s">
        <v>389</v>
      </c>
      <c r="D82" s="327" t="s">
        <v>1915</v>
      </c>
      <c r="E82" s="90"/>
      <c r="F82" s="90"/>
      <c r="G82" s="90"/>
      <c r="H82" s="73"/>
      <c r="I82" s="73"/>
      <c r="J82" s="73"/>
      <c r="K82" s="109"/>
      <c r="L82" s="404"/>
    </row>
    <row r="83" spans="3:12" ht="18.75" x14ac:dyDescent="0.25">
      <c r="C83" s="204" t="str">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Posgrado'!$E:$F,2,FALSE),IFERROR(VLOOKUP(D82,'17. Gestión TIC'!$E:$F,2,FALSE),IFERROR(VLOOKUP(D82,'16. Desa. del Sistema Educ.Sup.'!$E:$F,2,FALSE),IFERROR(VLOOKUP(D82,'9. Cultura de Inno. Insti...'!$E:$F,2,FALSE),VLOOKUP(D82,'7. Lo Esencial de la Reforma U.'!$E:$F,2,0)))))))))))))))))</f>
        <v>Remodelación del departamento de Administración y de Servicios Generales</v>
      </c>
      <c r="D83" s="31"/>
      <c r="E83" s="90"/>
      <c r="F83" s="90"/>
      <c r="G83" s="90"/>
      <c r="H83" s="73"/>
      <c r="I83" s="73"/>
      <c r="J83" s="73"/>
      <c r="K83" s="109"/>
      <c r="L83" s="404"/>
    </row>
    <row r="84" spans="3:12" x14ac:dyDescent="0.25">
      <c r="C84" s="404"/>
      <c r="D84" s="404"/>
      <c r="E84" s="90"/>
      <c r="F84" s="90"/>
      <c r="G84" s="90"/>
      <c r="H84" s="73"/>
      <c r="I84" s="73"/>
      <c r="J84" s="73"/>
      <c r="K84" s="109"/>
      <c r="L84" s="404"/>
    </row>
    <row r="85" spans="3:12" ht="15.75" thickBot="1" x14ac:dyDescent="0.3">
      <c r="C85" s="404"/>
      <c r="D85" s="404"/>
      <c r="E85" s="404"/>
      <c r="F85" s="90"/>
      <c r="G85" s="73"/>
      <c r="H85" s="73"/>
      <c r="I85" s="73"/>
      <c r="J85" s="404"/>
      <c r="K85" s="404"/>
      <c r="L85" s="404"/>
    </row>
    <row r="86" spans="3:12" ht="30.75" thickBot="1" x14ac:dyDescent="0.3">
      <c r="C86" s="126" t="s">
        <v>44</v>
      </c>
      <c r="D86" s="131" t="s">
        <v>55</v>
      </c>
      <c r="E86" s="133" t="s">
        <v>57</v>
      </c>
      <c r="F86" s="132" t="s">
        <v>27</v>
      </c>
      <c r="G86" s="130" t="s">
        <v>128</v>
      </c>
      <c r="H86" s="133" t="s">
        <v>46</v>
      </c>
      <c r="I86" s="130" t="s">
        <v>129</v>
      </c>
      <c r="J86" s="130" t="s">
        <v>407</v>
      </c>
      <c r="K86" s="130" t="s">
        <v>408</v>
      </c>
      <c r="L86" s="130" t="s">
        <v>118</v>
      </c>
    </row>
    <row r="87" spans="3:12" ht="31.5" x14ac:dyDescent="0.25">
      <c r="C87" s="497" t="s">
        <v>2587</v>
      </c>
      <c r="D87" s="155">
        <v>1</v>
      </c>
      <c r="E87" s="112">
        <v>230000</v>
      </c>
      <c r="F87" s="94">
        <f t="shared" ref="F87" si="9">D87*E87</f>
        <v>230000</v>
      </c>
      <c r="G87" s="158" t="s">
        <v>126</v>
      </c>
      <c r="H87" s="408" t="s">
        <v>344</v>
      </c>
      <c r="I87" s="127" t="str">
        <f>VLOOKUP(H87,Presupuesto!$B$11:$C$565,2,0)</f>
        <v>PARA CONSTRUCCION DE BIENES DE DOMINIO PUBLICOS (41120-00)</v>
      </c>
      <c r="J87" s="212" t="s">
        <v>1361</v>
      </c>
      <c r="K87" s="95" t="s">
        <v>391</v>
      </c>
      <c r="L87" s="95"/>
    </row>
    <row r="88" spans="3:12" x14ac:dyDescent="0.25">
      <c r="C88" s="511"/>
      <c r="D88" s="155"/>
      <c r="E88" s="120"/>
      <c r="F88" s="94"/>
      <c r="G88" s="158"/>
      <c r="H88" s="408"/>
      <c r="I88" s="127"/>
      <c r="J88" s="212"/>
      <c r="K88" s="95"/>
      <c r="L88" s="95"/>
    </row>
    <row r="90" spans="3:12" ht="15.75" thickBot="1" x14ac:dyDescent="0.3"/>
    <row r="91" spans="3:12" ht="15.75" thickBot="1" x14ac:dyDescent="0.3">
      <c r="C91" s="154" t="s">
        <v>53</v>
      </c>
      <c r="D91" s="329">
        <f>SUM(F98:F99)</f>
        <v>2000000</v>
      </c>
      <c r="E91" s="404"/>
      <c r="F91" s="70"/>
      <c r="G91" s="76"/>
      <c r="H91" s="70"/>
      <c r="I91" s="70"/>
      <c r="J91" s="404"/>
      <c r="K91" s="404"/>
      <c r="L91" s="404"/>
    </row>
    <row r="92" spans="3:12" x14ac:dyDescent="0.25">
      <c r="C92" s="70"/>
      <c r="D92" s="31"/>
      <c r="E92" s="90"/>
      <c r="F92" s="90"/>
      <c r="G92" s="90"/>
      <c r="H92" s="73"/>
      <c r="I92" s="73"/>
      <c r="J92" s="73"/>
      <c r="K92" s="109"/>
      <c r="L92" s="404"/>
    </row>
    <row r="93" spans="3:12" ht="15.75" x14ac:dyDescent="0.25">
      <c r="C93" s="283" t="s">
        <v>389</v>
      </c>
      <c r="D93" s="327" t="s">
        <v>1916</v>
      </c>
      <c r="E93" s="90"/>
      <c r="F93" s="90"/>
      <c r="G93" s="90"/>
      <c r="H93" s="73"/>
      <c r="I93" s="73"/>
      <c r="J93" s="73"/>
      <c r="K93" s="109"/>
      <c r="L93" s="404"/>
    </row>
    <row r="94" spans="3:12" ht="18.75" x14ac:dyDescent="0.25">
      <c r="C94" s="204" t="str">
        <f>IFERROR(VLOOKUP(D93,'1. Desarrollo e Innov. Curricu.'!$E:$F,2,FALSE),IFERROR(VLOOKUP(D93,'2. Investigación Científica'!$E:$F,2,FALSE),IFERROR(VLOOKUP(D93,'3. Vinculación Univ. Sociedad'!$E:$F,2,FALSE),IFERROR(VLOOKUP(D93,'4. Docencia y Profesorado Univ.'!$E:$F,2,FALSE),IFERROR(VLOOKUP(D93,'5. Estudiantes y Graduados'!$E:$F,2,FALSE),IFERROR(VLOOKUP(D93,'11. Gestion Administrativa'!$E:$F,2,FALSE),IFERROR(VLOOKUP(D93,'13. Gestión Académica'!$E:$F,2,FALSE),IFERROR(VLOOKUP(D93,'8. Asegura. de la Calid. y M'!$E:$F,2,FALSE),IFERROR(VLOOKUP(D93,'6. Gestión del Conocimiento'!$E:$F,2,FALSE),IFERROR(VLOOKUP(D93,'15. Gobernabilidad y Proceso...'!$E:$F,2,FALSE),IFERROR(VLOOKUP(D93,'12. Gestión del Talento Humano'!$E:$F,2,FALSE),IFERROR(VLOOKUP(D93,'14. Internacional... de la E.S.'!$E:$F,2,FALSE),IFERROR(VLOOKUP(D93,'10. Posgrado'!$E:$F,2,FALSE),IFERROR(VLOOKUP(D93,'17. Gestión TIC'!$E:$F,2,FALSE),IFERROR(VLOOKUP(D93,'16. Desa. del Sistema Educ.Sup.'!$E:$F,2,FALSE),IFERROR(VLOOKUP(D93,'9. Cultura de Inno. Insti...'!$E:$F,2,FALSE),VLOOKUP(D93,'7. Lo Esencial de la Reforma U.'!$E:$F,2,0)))))))))))))))))</f>
        <v xml:space="preserve">1. solicitudes de equipo, 2.cotizaciones 3. adquisición de equipo. 4. equipamiento de los espacios </v>
      </c>
      <c r="D94" s="31"/>
      <c r="E94" s="90"/>
      <c r="F94" s="90"/>
      <c r="G94" s="90"/>
      <c r="H94" s="73"/>
      <c r="I94" s="73"/>
      <c r="J94" s="73"/>
      <c r="K94" s="109"/>
      <c r="L94" s="404"/>
    </row>
    <row r="95" spans="3:12" x14ac:dyDescent="0.25">
      <c r="C95" s="404"/>
      <c r="D95" s="404"/>
      <c r="E95" s="90"/>
      <c r="F95" s="90"/>
      <c r="G95" s="90"/>
      <c r="H95" s="73"/>
      <c r="I95" s="73"/>
      <c r="J95" s="73"/>
      <c r="K95" s="109"/>
      <c r="L95" s="404"/>
    </row>
    <row r="96" spans="3:12" ht="15.75" thickBot="1" x14ac:dyDescent="0.3">
      <c r="C96" s="404"/>
      <c r="D96" s="404"/>
      <c r="E96" s="404"/>
      <c r="F96" s="90"/>
      <c r="G96" s="73"/>
      <c r="H96" s="73"/>
      <c r="I96" s="73"/>
      <c r="J96" s="404"/>
      <c r="K96" s="404"/>
      <c r="L96" s="404"/>
    </row>
    <row r="97" spans="3:12" ht="37.5" customHeight="1" thickBot="1" x14ac:dyDescent="0.3">
      <c r="C97" s="126" t="s">
        <v>44</v>
      </c>
      <c r="D97" s="131" t="s">
        <v>55</v>
      </c>
      <c r="E97" s="133" t="s">
        <v>57</v>
      </c>
      <c r="F97" s="132" t="s">
        <v>27</v>
      </c>
      <c r="G97" s="130" t="s">
        <v>128</v>
      </c>
      <c r="H97" s="133" t="s">
        <v>46</v>
      </c>
      <c r="I97" s="130" t="s">
        <v>129</v>
      </c>
      <c r="J97" s="130" t="s">
        <v>407</v>
      </c>
      <c r="K97" s="130" t="s">
        <v>408</v>
      </c>
      <c r="L97" s="130" t="s">
        <v>118</v>
      </c>
    </row>
    <row r="98" spans="3:12" ht="15.75" x14ac:dyDescent="0.25">
      <c r="C98" s="510"/>
      <c r="D98" s="155"/>
      <c r="E98" s="112"/>
      <c r="F98" s="94">
        <f t="shared" ref="F98:F99" si="10">D98*E98</f>
        <v>0</v>
      </c>
      <c r="G98" s="158" t="s">
        <v>1494</v>
      </c>
      <c r="H98" s="408" t="s">
        <v>344</v>
      </c>
      <c r="I98" s="127" t="str">
        <f>VLOOKUP(H98,Presupuesto!$B$11:$C$565,2,0)</f>
        <v>PARA CONSTRUCCION DE BIENES DE DOMINIO PUBLICOS (41120-00)</v>
      </c>
      <c r="J98" s="212" t="s">
        <v>1361</v>
      </c>
      <c r="K98" s="95" t="s">
        <v>391</v>
      </c>
      <c r="L98" s="95"/>
    </row>
    <row r="99" spans="3:12" x14ac:dyDescent="0.25">
      <c r="C99" s="511" t="s">
        <v>2150</v>
      </c>
      <c r="D99" s="155">
        <v>1</v>
      </c>
      <c r="E99" s="120">
        <v>2000000</v>
      </c>
      <c r="F99" s="94">
        <f t="shared" si="10"/>
        <v>2000000</v>
      </c>
      <c r="G99" s="158" t="s">
        <v>1494</v>
      </c>
      <c r="H99" s="408" t="s">
        <v>344</v>
      </c>
      <c r="I99" s="127" t="str">
        <f>VLOOKUP(H99,Presupuesto!$B$11:$C$565,2,0)</f>
        <v>PARA CONSTRUCCION DE BIENES DE DOMINIO PUBLICOS (41120-00)</v>
      </c>
      <c r="J99" s="212" t="s">
        <v>1361</v>
      </c>
      <c r="K99" s="95" t="s">
        <v>391</v>
      </c>
      <c r="L99" s="95"/>
    </row>
    <row r="101" spans="3:12" ht="15.75" thickBot="1" x14ac:dyDescent="0.3"/>
    <row r="102" spans="3:12" ht="15.75" thickBot="1" x14ac:dyDescent="0.3">
      <c r="C102" s="154" t="s">
        <v>53</v>
      </c>
      <c r="D102" s="329">
        <f>SUM(F109:F110)</f>
        <v>60000</v>
      </c>
      <c r="E102" s="404"/>
      <c r="F102" s="70"/>
      <c r="G102" s="76"/>
      <c r="H102" s="70"/>
      <c r="I102" s="70"/>
      <c r="J102" s="404"/>
      <c r="K102" s="404"/>
      <c r="L102" s="404"/>
    </row>
    <row r="103" spans="3:12" x14ac:dyDescent="0.25">
      <c r="C103" s="70"/>
      <c r="D103" s="31"/>
      <c r="E103" s="90"/>
      <c r="F103" s="90"/>
      <c r="G103" s="90"/>
      <c r="H103" s="73"/>
      <c r="I103" s="73"/>
      <c r="J103" s="73"/>
      <c r="K103" s="109"/>
      <c r="L103" s="404"/>
    </row>
    <row r="104" spans="3:12" ht="15.75" x14ac:dyDescent="0.25">
      <c r="C104" s="283" t="s">
        <v>389</v>
      </c>
      <c r="D104" s="327" t="s">
        <v>2272</v>
      </c>
      <c r="E104" s="90"/>
      <c r="F104" s="90"/>
      <c r="G104" s="90"/>
      <c r="H104" s="73"/>
      <c r="I104" s="73"/>
      <c r="J104" s="73"/>
      <c r="K104" s="109"/>
      <c r="L104" s="404"/>
    </row>
    <row r="105" spans="3:12" ht="18.75" x14ac:dyDescent="0.25">
      <c r="C105" s="204" t="str">
        <f>IFERROR(VLOOKUP(D104,'1. Desarrollo e Innov. Curricu.'!$E:$F,2,FALSE),IFERROR(VLOOKUP(D104,'2. Investigación Científica'!$E:$F,2,FALSE),IFERROR(VLOOKUP(D104,'3. Vinculación Univ. Sociedad'!$E:$F,2,FALSE),IFERROR(VLOOKUP(D104,'4. Docencia y Profesorado Univ.'!$E:$F,2,FALSE),IFERROR(VLOOKUP(D104,'5. Estudiantes y Graduados'!$E:$F,2,FALSE),IFERROR(VLOOKUP(D104,'11. Gestion Administrativa'!$E:$F,2,FALSE),IFERROR(VLOOKUP(D104,'13. Gestión Académica'!$E:$F,2,FALSE),IFERROR(VLOOKUP(D104,'8. Asegura. de la Calid. y M'!$E:$F,2,FALSE),IFERROR(VLOOKUP(D104,'6. Gestión del Conocimiento'!$E:$F,2,FALSE),IFERROR(VLOOKUP(D104,'15. Gobernabilidad y Proceso...'!$E:$F,2,FALSE),IFERROR(VLOOKUP(D104,'12. Gestión del Talento Humano'!$E:$F,2,FALSE),IFERROR(VLOOKUP(D104,'14. Internacional... de la E.S.'!$E:$F,2,FALSE),IFERROR(VLOOKUP(D104,'10. Posgrado'!$E:$F,2,FALSE),IFERROR(VLOOKUP(D104,'17. Gestión TIC'!$E:$F,2,FALSE),IFERROR(VLOOKUP(D104,'16. Desa. del Sistema Educ.Sup.'!$E:$F,2,FALSE),IFERROR(VLOOKUP(D104,'9. Cultura de Inno. Insti...'!$E:$F,2,FALSE),VLOOKUP(D104,'7. Lo Esencial de la Reforma U.'!$E:$F,2,0)))))))))))))))))</f>
        <v>25)Gestionar equipo y recurso para fortalecer funcionamiento del CATI</v>
      </c>
      <c r="D105" s="31"/>
      <c r="E105" s="90"/>
      <c r="F105" s="90"/>
      <c r="G105" s="90"/>
      <c r="H105" s="73"/>
      <c r="I105" s="73"/>
      <c r="J105" s="73"/>
      <c r="K105" s="109"/>
      <c r="L105" s="404"/>
    </row>
    <row r="106" spans="3:12" x14ac:dyDescent="0.25">
      <c r="C106" s="404"/>
      <c r="D106" s="404"/>
      <c r="E106" s="90"/>
      <c r="F106" s="90"/>
      <c r="G106" s="90"/>
      <c r="H106" s="73"/>
      <c r="I106" s="73"/>
      <c r="J106" s="73"/>
      <c r="K106" s="109"/>
      <c r="L106" s="404"/>
    </row>
    <row r="107" spans="3:12" ht="15.75" thickBot="1" x14ac:dyDescent="0.3">
      <c r="C107" s="404"/>
      <c r="D107" s="404"/>
      <c r="E107" s="404"/>
      <c r="F107" s="90"/>
      <c r="G107" s="73"/>
      <c r="H107" s="73"/>
      <c r="I107" s="73"/>
      <c r="J107" s="404"/>
      <c r="K107" s="404"/>
      <c r="L107" s="404"/>
    </row>
    <row r="108" spans="3:12" ht="30.75" thickBot="1" x14ac:dyDescent="0.3">
      <c r="C108" s="126" t="s">
        <v>44</v>
      </c>
      <c r="D108" s="131" t="s">
        <v>55</v>
      </c>
      <c r="E108" s="133" t="s">
        <v>57</v>
      </c>
      <c r="F108" s="132" t="s">
        <v>27</v>
      </c>
      <c r="G108" s="130" t="s">
        <v>128</v>
      </c>
      <c r="H108" s="133" t="s">
        <v>46</v>
      </c>
      <c r="I108" s="130" t="s">
        <v>129</v>
      </c>
      <c r="J108" s="130" t="s">
        <v>407</v>
      </c>
      <c r="K108" s="130" t="s">
        <v>408</v>
      </c>
      <c r="L108" s="130" t="s">
        <v>118</v>
      </c>
    </row>
    <row r="109" spans="3:12" ht="15.75" x14ac:dyDescent="0.25">
      <c r="C109" s="510"/>
      <c r="D109" s="155"/>
      <c r="E109" s="112"/>
      <c r="F109" s="94">
        <f t="shared" ref="F109:F110" si="11">D109*E109</f>
        <v>0</v>
      </c>
      <c r="G109" s="158" t="s">
        <v>1494</v>
      </c>
      <c r="H109" s="408" t="s">
        <v>344</v>
      </c>
      <c r="I109" s="127" t="str">
        <f>VLOOKUP(H109,Presupuesto!$B$11:$C$565,2,0)</f>
        <v>PARA CONSTRUCCION DE BIENES DE DOMINIO PUBLICOS (41120-00)</v>
      </c>
      <c r="J109" s="212" t="s">
        <v>1361</v>
      </c>
      <c r="K109" s="95" t="s">
        <v>391</v>
      </c>
      <c r="L109" s="95"/>
    </row>
    <row r="110" spans="3:12" x14ac:dyDescent="0.25">
      <c r="C110" s="511" t="s">
        <v>2277</v>
      </c>
      <c r="D110" s="155">
        <v>1</v>
      </c>
      <c r="E110" s="120">
        <v>60000</v>
      </c>
      <c r="F110" s="94">
        <f t="shared" si="11"/>
        <v>60000</v>
      </c>
      <c r="G110" s="158" t="s">
        <v>1494</v>
      </c>
      <c r="H110" s="408" t="s">
        <v>344</v>
      </c>
      <c r="I110" s="127" t="str">
        <f>VLOOKUP(H110,Presupuesto!$B$11:$C$565,2,0)</f>
        <v>PARA CONSTRUCCION DE BIENES DE DOMINIO PUBLICOS (41120-00)</v>
      </c>
      <c r="J110" s="212" t="s">
        <v>1356</v>
      </c>
      <c r="K110" s="95" t="s">
        <v>391</v>
      </c>
      <c r="L110" s="95"/>
    </row>
    <row r="112" spans="3:12" ht="15.75" thickBot="1" x14ac:dyDescent="0.3"/>
    <row r="113" spans="3:12" s="404" customFormat="1" ht="15.75" thickBot="1" x14ac:dyDescent="0.3">
      <c r="C113" s="154" t="s">
        <v>53</v>
      </c>
      <c r="D113" s="329">
        <f>SUM(F120:F121)</f>
        <v>0</v>
      </c>
      <c r="F113" s="70"/>
      <c r="G113" s="76"/>
      <c r="H113" s="70"/>
      <c r="I113" s="70"/>
    </row>
    <row r="114" spans="3:12" s="404" customFormat="1" x14ac:dyDescent="0.25">
      <c r="C114" s="70"/>
      <c r="D114" s="31"/>
      <c r="E114" s="90"/>
      <c r="F114" s="90"/>
      <c r="G114" s="90"/>
      <c r="H114" s="73"/>
      <c r="I114" s="73"/>
      <c r="J114" s="73"/>
      <c r="K114" s="109"/>
    </row>
    <row r="115" spans="3:12" s="404" customFormat="1" ht="15.75" x14ac:dyDescent="0.25">
      <c r="C115" s="283" t="s">
        <v>389</v>
      </c>
      <c r="D115" s="327" t="s">
        <v>2013</v>
      </c>
      <c r="E115" s="90"/>
      <c r="F115" s="90"/>
      <c r="G115" s="90"/>
      <c r="H115" s="73"/>
      <c r="I115" s="73"/>
      <c r="J115" s="73"/>
      <c r="K115" s="109"/>
    </row>
    <row r="116" spans="3:12" s="404" customFormat="1" ht="18.75" x14ac:dyDescent="0.25">
      <c r="C116" s="204" t="str">
        <f>IFERROR(VLOOKUP(D115,'1. Desarrollo e Innov. Curricu.'!$E:$F,2,FALSE),IFERROR(VLOOKUP(D115,'2. Investigación Científica'!$E:$F,2,FALSE),IFERROR(VLOOKUP(D115,'3. Vinculación Univ. Sociedad'!$E:$F,2,FALSE),IFERROR(VLOOKUP(D115,'4. Docencia y Profesorado Univ.'!$E:$F,2,FALSE),IFERROR(VLOOKUP(D115,'5. Estudiantes y Graduados'!$E:$F,2,FALSE),IFERROR(VLOOKUP(D115,'11. Gestion Administrativa'!$E:$F,2,FALSE),IFERROR(VLOOKUP(D115,'13. Gestión Académica'!$E:$F,2,FALSE),IFERROR(VLOOKUP(D115,'8. Asegura. de la Calid. y M'!$E:$F,2,FALSE),IFERROR(VLOOKUP(D115,'6. Gestión del Conocimiento'!$E:$F,2,FALSE),IFERROR(VLOOKUP(D115,'15. Gobernabilidad y Proceso...'!$E:$F,2,FALSE),IFERROR(VLOOKUP(D115,'12. Gestión del Talento Humano'!$E:$F,2,FALSE),IFERROR(VLOOKUP(D115,'14. Internacional... de la E.S.'!$E:$F,2,FALSE),IFERROR(VLOOKUP(D115,'10. Posgrado'!$E:$F,2,FALSE),IFERROR(VLOOKUP(D115,'17. Gestión TIC'!$E:$F,2,FALSE),IFERROR(VLOOKUP(D115,'16. Desa. del Sistema Educ.Sup.'!$E:$F,2,FALSE),IFERROR(VLOOKUP(D115,'9. Cultura de Inno. Insti...'!$E:$F,2,FALSE),VLOOKUP(D115,'7. Lo Esencial de la Reforma U.'!$E:$F,2,0)))))))))))))))))</f>
        <v>GESTION PARA LA Integración física de todo el sistema de posgrado:                                                 Oficina del sistema de posgrados funcionando (COSTO 932,000)</v>
      </c>
      <c r="D116" s="31"/>
      <c r="E116" s="90"/>
      <c r="F116" s="90"/>
      <c r="G116" s="90"/>
      <c r="H116" s="73"/>
      <c r="I116" s="73"/>
      <c r="J116" s="73"/>
      <c r="K116" s="109"/>
    </row>
    <row r="117" spans="3:12" s="404" customFormat="1" x14ac:dyDescent="0.25">
      <c r="E117" s="90"/>
      <c r="F117" s="90"/>
      <c r="G117" s="90"/>
      <c r="H117" s="73"/>
      <c r="I117" s="73"/>
      <c r="J117" s="73"/>
      <c r="K117" s="109"/>
    </row>
    <row r="118" spans="3:12" s="404" customFormat="1" ht="15.75" thickBot="1" x14ac:dyDescent="0.3">
      <c r="F118" s="90"/>
      <c r="G118" s="73"/>
      <c r="H118" s="73"/>
      <c r="I118" s="73"/>
    </row>
    <row r="119" spans="3:12" s="404" customFormat="1" ht="30.75" thickBot="1" x14ac:dyDescent="0.3">
      <c r="C119" s="126" t="s">
        <v>44</v>
      </c>
      <c r="D119" s="131" t="s">
        <v>55</v>
      </c>
      <c r="E119" s="133" t="s">
        <v>57</v>
      </c>
      <c r="F119" s="132" t="s">
        <v>27</v>
      </c>
      <c r="G119" s="130" t="s">
        <v>128</v>
      </c>
      <c r="H119" s="133" t="s">
        <v>46</v>
      </c>
      <c r="I119" s="130" t="s">
        <v>129</v>
      </c>
      <c r="J119" s="130" t="s">
        <v>407</v>
      </c>
      <c r="K119" s="130" t="s">
        <v>408</v>
      </c>
      <c r="L119" s="130" t="s">
        <v>118</v>
      </c>
    </row>
    <row r="120" spans="3:12" s="404" customFormat="1" ht="15.75" x14ac:dyDescent="0.25">
      <c r="C120" s="510"/>
      <c r="D120" s="155"/>
      <c r="E120" s="112"/>
      <c r="F120" s="94">
        <f t="shared" ref="F120:F121" si="12">D120*E120</f>
        <v>0</v>
      </c>
      <c r="G120" s="158" t="s">
        <v>1494</v>
      </c>
      <c r="H120" s="408" t="s">
        <v>344</v>
      </c>
      <c r="I120" s="127" t="str">
        <f>VLOOKUP(H120,Presupuesto!$B$11:$C$565,2,0)</f>
        <v>PARA CONSTRUCCION DE BIENES DE DOMINIO PUBLICOS (41120-00)</v>
      </c>
      <c r="J120" s="212" t="s">
        <v>1361</v>
      </c>
      <c r="K120" s="95" t="s">
        <v>391</v>
      </c>
      <c r="L120" s="95"/>
    </row>
    <row r="121" spans="3:12" s="404" customFormat="1" x14ac:dyDescent="0.25">
      <c r="C121" s="511" t="s">
        <v>2362</v>
      </c>
      <c r="D121" s="155">
        <v>1</v>
      </c>
      <c r="E121" s="120">
        <v>0</v>
      </c>
      <c r="F121" s="94">
        <f t="shared" si="12"/>
        <v>0</v>
      </c>
      <c r="G121" s="158" t="s">
        <v>1494</v>
      </c>
      <c r="H121" s="408" t="s">
        <v>344</v>
      </c>
      <c r="I121" s="127" t="str">
        <f>VLOOKUP(H121,Presupuesto!$B$11:$C$565,2,0)</f>
        <v>PARA CONSTRUCCION DE BIENES DE DOMINIO PUBLICOS (41120-00)</v>
      </c>
      <c r="J121" s="212" t="s">
        <v>1444</v>
      </c>
      <c r="K121" s="95" t="s">
        <v>391</v>
      </c>
      <c r="L121" s="95"/>
    </row>
  </sheetData>
  <dataValidations count="6">
    <dataValidation type="list" allowBlank="1" showInputMessage="1" showErrorMessage="1" errorTitle="¡Ingreso Inválido!" error="Seleccione una opción de la lista." promptTitle="Tipo de Presupuesto" prompt="Seleccione una opción de la lista." sqref="G53:G55 G76:G77 G17:G18 G28:G30 G120:G121 G40:G43 G87:G88 G98:G99 G109:G110 G65:G66">
      <formula1>$R$2:$S$2</formula1>
    </dataValidation>
    <dataValidation type="list" allowBlank="1" showInputMessage="1" showErrorMessage="1" errorTitle="¡Ingreso Inválido!" error="Seleccione una opción de la lista" promptTitle="Mes Requerido" prompt="Seleccione el mes en el que requiere el recurso." sqref="K76:K77 K65:K66 K120:K121 K28:K30 K17:K18 K53:K55 K87:K88 K98:K99 K109:K110 K40:K43">
      <formula1>$U$2:$AF$2</formula1>
    </dataValidation>
    <dataValidation type="list" allowBlank="1" showInputMessage="1" showErrorMessage="1" errorTitle="¡Ingreso Inválido!" error="Seleccione una opción de la lista." promptTitle="Proyecto" prompt="Seleccione una opción." sqref="L76:L77 L65:L66 L120:L121 L28:L30 L17:L18 L53:L55 L87:L88 L98:L99 L109:L110 L40:L43">
      <formula1>$M$2:$O$2</formula1>
    </dataValidation>
    <dataValidation type="list" allowBlank="1" showInputMessage="1" showErrorMessage="1" errorTitle="¡Ingreso Inválido!" error="Verifique el valor ingresado." promptTitle="Ingrese el Objeto de Gasto" prompt="Ingrese el Objeto de Gasto" sqref="H53:H55 H76:H77 H17:H18 H28:H30 H120:H121 H40:H43 H87:H88 H98:H99 H109:H110 H65:H66">
      <formula1>$A$1:$UI$1</formula1>
    </dataValidation>
    <dataValidation type="list" allowBlank="1" showInputMessage="1" showErrorMessage="1" errorTitle="¡Ingreso Inválido!" error="Seleccione una opción de la lista." promptTitle="Dimensión Estratégica" prompt="Seleccione una opción de la lista." sqref="J77 J65:J66 J53:J55 J30 J18 J41:J43">
      <formula1>$A$2:$P$2</formula1>
    </dataValidation>
    <dataValidation type="list" allowBlank="1" showInputMessage="1" showErrorMessage="1" errorTitle="¡Ingreso Inválido!" error="Seleccione una opción de la lista." promptTitle="Dimensión Estratégica" prompt="Seleccione una opción de la lista." sqref="J76 J40 J28:J29 J17 J87:J88 J98:J99 J109:J110 J120:J121">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C4" zoomScale="86" zoomScaleNormal="86" zoomScaleSheetLayoutView="90" workbookViewId="0">
      <selection activeCell="I43" sqref="I43"/>
    </sheetView>
  </sheetViews>
  <sheetFormatPr baseColWidth="10" defaultColWidth="11.5703125" defaultRowHeight="15" x14ac:dyDescent="0.25"/>
  <cols>
    <col min="1" max="1" width="3.85546875" style="83" customWidth="1"/>
    <col min="2" max="2" width="8.85546875" style="83" customWidth="1"/>
    <col min="3" max="3" width="53.42578125" style="83" customWidth="1"/>
    <col min="4" max="4" width="25.7109375" style="83" customWidth="1"/>
    <col min="5" max="5" width="24.140625" style="83" customWidth="1"/>
    <col min="6" max="6" width="21.85546875" style="83" customWidth="1"/>
    <col min="7" max="7" width="16.5703125" style="74" customWidth="1"/>
    <col min="8" max="8" width="14.28515625" style="83" customWidth="1"/>
    <col min="9" max="9" width="40.28515625" style="83" customWidth="1"/>
    <col min="10" max="10" width="28.140625" style="83" bestFit="1" customWidth="1"/>
    <col min="11" max="11" width="19.85546875" style="83" bestFit="1" customWidth="1"/>
    <col min="12" max="12" width="34.85546875" style="83" bestFit="1" customWidth="1"/>
    <col min="13" max="16384" width="11.5703125" style="83"/>
  </cols>
  <sheetData>
    <row r="1" spans="1:555" ht="26.25" hidden="1" x14ac:dyDescent="0.25">
      <c r="A1" s="184" t="s">
        <v>248</v>
      </c>
      <c r="B1" s="187" t="s">
        <v>249</v>
      </c>
      <c r="C1" s="178" t="s">
        <v>250</v>
      </c>
      <c r="D1" s="178" t="s">
        <v>493</v>
      </c>
      <c r="E1" s="178" t="s">
        <v>495</v>
      </c>
      <c r="F1" s="178" t="s">
        <v>497</v>
      </c>
      <c r="G1" s="178" t="s">
        <v>499</v>
      </c>
      <c r="H1" s="178" t="s">
        <v>501</v>
      </c>
      <c r="I1" s="178" t="s">
        <v>503</v>
      </c>
      <c r="J1" s="178" t="s">
        <v>251</v>
      </c>
      <c r="K1" s="178" t="s">
        <v>506</v>
      </c>
      <c r="L1" s="178" t="s">
        <v>252</v>
      </c>
      <c r="M1" s="178" t="s">
        <v>508</v>
      </c>
      <c r="N1" s="178" t="s">
        <v>510</v>
      </c>
      <c r="O1" s="178" t="s">
        <v>512</v>
      </c>
      <c r="P1" s="178" t="s">
        <v>253</v>
      </c>
      <c r="Q1" s="178" t="s">
        <v>513</v>
      </c>
      <c r="R1" s="178" t="s">
        <v>516</v>
      </c>
      <c r="S1" s="178" t="s">
        <v>254</v>
      </c>
      <c r="T1" s="178" t="s">
        <v>518</v>
      </c>
      <c r="U1" s="178" t="s">
        <v>255</v>
      </c>
      <c r="V1" s="178" t="s">
        <v>519</v>
      </c>
      <c r="W1" s="178" t="s">
        <v>520</v>
      </c>
      <c r="X1" s="178" t="s">
        <v>524</v>
      </c>
      <c r="Y1" s="178" t="s">
        <v>271</v>
      </c>
      <c r="Z1" s="178" t="s">
        <v>525</v>
      </c>
      <c r="AA1" s="178" t="s">
        <v>527</v>
      </c>
      <c r="AB1" s="178" t="s">
        <v>529</v>
      </c>
      <c r="AC1" s="178" t="s">
        <v>272</v>
      </c>
      <c r="AD1" s="178" t="s">
        <v>531</v>
      </c>
      <c r="AE1" s="178" t="s">
        <v>533</v>
      </c>
      <c r="AF1" s="178" t="s">
        <v>535</v>
      </c>
      <c r="AG1" s="178" t="s">
        <v>537</v>
      </c>
      <c r="AH1" s="178" t="s">
        <v>247</v>
      </c>
      <c r="AI1" s="178" t="s">
        <v>539</v>
      </c>
      <c r="AJ1" s="187" t="s">
        <v>256</v>
      </c>
      <c r="AK1" s="178" t="s">
        <v>541</v>
      </c>
      <c r="AL1" s="178" t="s">
        <v>257</v>
      </c>
      <c r="AM1" s="178" t="s">
        <v>543</v>
      </c>
      <c r="AN1" s="178" t="s">
        <v>545</v>
      </c>
      <c r="AO1" s="178" t="s">
        <v>258</v>
      </c>
      <c r="AP1" s="178" t="s">
        <v>547</v>
      </c>
      <c r="AQ1" s="178" t="s">
        <v>549</v>
      </c>
      <c r="AR1" s="178" t="s">
        <v>259</v>
      </c>
      <c r="AS1" s="178" t="s">
        <v>550</v>
      </c>
      <c r="AT1" s="178" t="s">
        <v>552</v>
      </c>
      <c r="AU1" s="178" t="s">
        <v>553</v>
      </c>
      <c r="AV1" s="178" t="s">
        <v>554</v>
      </c>
      <c r="AW1" s="178" t="s">
        <v>556</v>
      </c>
      <c r="AX1" s="178" t="s">
        <v>558</v>
      </c>
      <c r="AY1" s="178" t="s">
        <v>559</v>
      </c>
      <c r="AZ1" s="178" t="s">
        <v>260</v>
      </c>
      <c r="BA1" s="178" t="s">
        <v>561</v>
      </c>
      <c r="BB1" s="178" t="s">
        <v>563</v>
      </c>
      <c r="BC1" s="178" t="s">
        <v>565</v>
      </c>
      <c r="BD1" s="178" t="s">
        <v>567</v>
      </c>
      <c r="BE1" s="178" t="s">
        <v>569</v>
      </c>
      <c r="BF1" s="178" t="s">
        <v>571</v>
      </c>
      <c r="BG1" s="178" t="s">
        <v>573</v>
      </c>
      <c r="BH1" s="178" t="s">
        <v>575</v>
      </c>
      <c r="BI1" s="178" t="s">
        <v>273</v>
      </c>
      <c r="BJ1" s="178" t="s">
        <v>577</v>
      </c>
      <c r="BK1" s="178" t="s">
        <v>579</v>
      </c>
      <c r="BL1" s="178" t="s">
        <v>581</v>
      </c>
      <c r="BM1" s="178" t="s">
        <v>583</v>
      </c>
      <c r="BN1" s="178" t="s">
        <v>585</v>
      </c>
      <c r="BO1" s="178" t="s">
        <v>587</v>
      </c>
      <c r="BP1" s="178" t="s">
        <v>589</v>
      </c>
      <c r="BQ1" s="178" t="s">
        <v>591</v>
      </c>
      <c r="BR1" s="178" t="s">
        <v>593</v>
      </c>
      <c r="BS1" s="178" t="s">
        <v>595</v>
      </c>
      <c r="BT1" s="187" t="s">
        <v>261</v>
      </c>
      <c r="BU1" s="178" t="s">
        <v>262</v>
      </c>
      <c r="BV1" s="178" t="s">
        <v>597</v>
      </c>
      <c r="BW1" s="178" t="s">
        <v>263</v>
      </c>
      <c r="BX1" s="178" t="s">
        <v>599</v>
      </c>
      <c r="BY1" s="178" t="s">
        <v>601</v>
      </c>
      <c r="BZ1" s="187" t="s">
        <v>264</v>
      </c>
      <c r="CA1" s="178" t="s">
        <v>265</v>
      </c>
      <c r="CB1" s="178" t="s">
        <v>603</v>
      </c>
      <c r="CC1" s="178" t="s">
        <v>266</v>
      </c>
      <c r="CD1" s="178" t="s">
        <v>605</v>
      </c>
      <c r="CE1" s="178" t="s">
        <v>607</v>
      </c>
      <c r="CF1" s="178" t="s">
        <v>609</v>
      </c>
      <c r="CG1" s="187" t="s">
        <v>267</v>
      </c>
      <c r="CH1" s="178" t="s">
        <v>615</v>
      </c>
      <c r="CI1" s="178" t="s">
        <v>617</v>
      </c>
      <c r="CJ1" s="178" t="s">
        <v>268</v>
      </c>
      <c r="CK1" s="178" t="s">
        <v>611</v>
      </c>
      <c r="CL1" s="178" t="s">
        <v>613</v>
      </c>
      <c r="CM1" s="178" t="s">
        <v>269</v>
      </c>
      <c r="CN1" s="178" t="s">
        <v>619</v>
      </c>
      <c r="CO1" s="178" t="s">
        <v>270</v>
      </c>
      <c r="CP1" s="178" t="s">
        <v>620</v>
      </c>
      <c r="CQ1" s="175" t="s">
        <v>274</v>
      </c>
      <c r="CR1" s="187" t="s">
        <v>275</v>
      </c>
      <c r="CS1" s="178" t="s">
        <v>621</v>
      </c>
      <c r="CT1" s="178" t="s">
        <v>622</v>
      </c>
      <c r="CU1" s="178" t="s">
        <v>624</v>
      </c>
      <c r="CV1" s="178" t="s">
        <v>276</v>
      </c>
      <c r="CW1" s="178" t="s">
        <v>626</v>
      </c>
      <c r="CX1" s="178" t="s">
        <v>628</v>
      </c>
      <c r="CY1" s="178" t="s">
        <v>630</v>
      </c>
      <c r="CZ1" s="178" t="s">
        <v>632</v>
      </c>
      <c r="DA1" s="178" t="s">
        <v>634</v>
      </c>
      <c r="DB1" s="178" t="s">
        <v>636</v>
      </c>
      <c r="DC1" s="187" t="s">
        <v>277</v>
      </c>
      <c r="DD1" s="178" t="s">
        <v>278</v>
      </c>
      <c r="DE1" s="178" t="s">
        <v>638</v>
      </c>
      <c r="DF1" s="178" t="s">
        <v>279</v>
      </c>
      <c r="DG1" s="178" t="s">
        <v>640</v>
      </c>
      <c r="DH1" s="178" t="s">
        <v>642</v>
      </c>
      <c r="DI1" s="178" t="s">
        <v>644</v>
      </c>
      <c r="DJ1" s="178" t="s">
        <v>646</v>
      </c>
      <c r="DK1" s="178" t="s">
        <v>648</v>
      </c>
      <c r="DL1" s="178" t="s">
        <v>650</v>
      </c>
      <c r="DM1" s="178" t="s">
        <v>652</v>
      </c>
      <c r="DN1" s="178" t="s">
        <v>280</v>
      </c>
      <c r="DO1" s="178" t="s">
        <v>654</v>
      </c>
      <c r="DP1" s="178" t="s">
        <v>656</v>
      </c>
      <c r="DQ1" s="178" t="s">
        <v>658</v>
      </c>
      <c r="DR1" s="187" t="s">
        <v>281</v>
      </c>
      <c r="DS1" s="178" t="s">
        <v>660</v>
      </c>
      <c r="DT1" s="178" t="s">
        <v>282</v>
      </c>
      <c r="DU1" s="178" t="s">
        <v>662</v>
      </c>
      <c r="DV1" s="178" t="s">
        <v>283</v>
      </c>
      <c r="DW1" s="178" t="s">
        <v>664</v>
      </c>
      <c r="DX1" s="178" t="s">
        <v>666</v>
      </c>
      <c r="DY1" s="178" t="s">
        <v>668</v>
      </c>
      <c r="DZ1" s="178" t="s">
        <v>670</v>
      </c>
      <c r="EA1" s="178" t="s">
        <v>672</v>
      </c>
      <c r="EB1" s="178" t="s">
        <v>674</v>
      </c>
      <c r="EC1" s="178" t="s">
        <v>676</v>
      </c>
      <c r="ED1" s="178" t="s">
        <v>678</v>
      </c>
      <c r="EE1" s="178" t="s">
        <v>680</v>
      </c>
      <c r="EF1" s="178" t="s">
        <v>682</v>
      </c>
      <c r="EG1" s="178" t="s">
        <v>684</v>
      </c>
      <c r="EH1" s="187" t="s">
        <v>284</v>
      </c>
      <c r="EI1" s="178" t="s">
        <v>686</v>
      </c>
      <c r="EJ1" s="178" t="s">
        <v>285</v>
      </c>
      <c r="EK1" s="178" t="s">
        <v>688</v>
      </c>
      <c r="EL1" s="178" t="s">
        <v>690</v>
      </c>
      <c r="EM1" s="178" t="s">
        <v>286</v>
      </c>
      <c r="EN1" s="178" t="s">
        <v>692</v>
      </c>
      <c r="EO1" s="178" t="s">
        <v>694</v>
      </c>
      <c r="EP1" s="178" t="s">
        <v>287</v>
      </c>
      <c r="EQ1" s="178" t="s">
        <v>696</v>
      </c>
      <c r="ER1" s="178" t="s">
        <v>698</v>
      </c>
      <c r="ES1" s="178" t="s">
        <v>700</v>
      </c>
      <c r="ET1" s="178" t="s">
        <v>288</v>
      </c>
      <c r="EU1" s="178" t="s">
        <v>702</v>
      </c>
      <c r="EV1" s="178" t="s">
        <v>704</v>
      </c>
      <c r="EW1" s="187" t="s">
        <v>289</v>
      </c>
      <c r="EX1" s="178" t="s">
        <v>290</v>
      </c>
      <c r="EY1" s="178" t="s">
        <v>706</v>
      </c>
      <c r="EZ1" s="178" t="s">
        <v>708</v>
      </c>
      <c r="FA1" s="178" t="s">
        <v>710</v>
      </c>
      <c r="FB1" s="178" t="s">
        <v>712</v>
      </c>
      <c r="FC1" s="178" t="s">
        <v>291</v>
      </c>
      <c r="FD1" s="178" t="s">
        <v>714</v>
      </c>
      <c r="FE1" s="178" t="s">
        <v>716</v>
      </c>
      <c r="FF1" s="178" t="s">
        <v>718</v>
      </c>
      <c r="FG1" s="178" t="s">
        <v>720</v>
      </c>
      <c r="FH1" s="178" t="s">
        <v>722</v>
      </c>
      <c r="FI1" s="178" t="s">
        <v>292</v>
      </c>
      <c r="FJ1" s="178" t="s">
        <v>725</v>
      </c>
      <c r="FK1" s="178" t="s">
        <v>293</v>
      </c>
      <c r="FL1" s="178" t="s">
        <v>728</v>
      </c>
      <c r="FM1" s="178" t="s">
        <v>729</v>
      </c>
      <c r="FN1" s="178" t="s">
        <v>731</v>
      </c>
      <c r="FO1" s="178" t="s">
        <v>294</v>
      </c>
      <c r="FP1" s="178" t="s">
        <v>734</v>
      </c>
      <c r="FQ1" s="178" t="s">
        <v>735</v>
      </c>
      <c r="FR1" s="178" t="s">
        <v>737</v>
      </c>
      <c r="FS1" s="178" t="s">
        <v>295</v>
      </c>
      <c r="FT1" s="178" t="s">
        <v>740</v>
      </c>
      <c r="FU1" s="178" t="s">
        <v>742</v>
      </c>
      <c r="FV1" s="178" t="s">
        <v>744</v>
      </c>
      <c r="FW1" s="187" t="s">
        <v>296</v>
      </c>
      <c r="FX1" s="187" t="s">
        <v>297</v>
      </c>
      <c r="FY1" s="178" t="s">
        <v>303</v>
      </c>
      <c r="FZ1" s="178" t="s">
        <v>746</v>
      </c>
      <c r="GA1" s="178" t="s">
        <v>748</v>
      </c>
      <c r="GB1" s="178" t="s">
        <v>750</v>
      </c>
      <c r="GC1" s="178" t="s">
        <v>752</v>
      </c>
      <c r="GD1" s="178" t="s">
        <v>754</v>
      </c>
      <c r="GE1" s="178" t="s">
        <v>756</v>
      </c>
      <c r="GF1" s="187" t="s">
        <v>298</v>
      </c>
      <c r="GG1" s="178" t="s">
        <v>304</v>
      </c>
      <c r="GH1" s="178" t="s">
        <v>758</v>
      </c>
      <c r="GI1" s="178" t="s">
        <v>760</v>
      </c>
      <c r="GJ1" s="178" t="s">
        <v>761</v>
      </c>
      <c r="GK1" s="178" t="s">
        <v>305</v>
      </c>
      <c r="GL1" s="178" t="s">
        <v>764</v>
      </c>
      <c r="GM1" s="178" t="s">
        <v>765</v>
      </c>
      <c r="GN1" s="187" t="s">
        <v>299</v>
      </c>
      <c r="GO1" s="178" t="s">
        <v>300</v>
      </c>
      <c r="GP1" s="178" t="s">
        <v>767</v>
      </c>
      <c r="GQ1" s="178" t="s">
        <v>769</v>
      </c>
      <c r="GR1" s="178" t="s">
        <v>771</v>
      </c>
      <c r="GS1" s="178" t="s">
        <v>773</v>
      </c>
      <c r="GT1" s="178" t="s">
        <v>775</v>
      </c>
      <c r="GU1" s="187" t="s">
        <v>301</v>
      </c>
      <c r="GV1" s="178" t="s">
        <v>302</v>
      </c>
      <c r="GW1" s="178" t="s">
        <v>777</v>
      </c>
      <c r="GX1" s="178" t="s">
        <v>779</v>
      </c>
      <c r="GY1" s="178" t="s">
        <v>781</v>
      </c>
      <c r="GZ1" s="178" t="s">
        <v>783</v>
      </c>
      <c r="HA1" s="178" t="s">
        <v>785</v>
      </c>
      <c r="HB1" s="178" t="s">
        <v>787</v>
      </c>
      <c r="HC1" s="175" t="s">
        <v>306</v>
      </c>
      <c r="HD1" s="187" t="s">
        <v>307</v>
      </c>
      <c r="HE1" s="178" t="s">
        <v>308</v>
      </c>
      <c r="HF1" s="178" t="s">
        <v>789</v>
      </c>
      <c r="HG1" s="178" t="s">
        <v>791</v>
      </c>
      <c r="HH1" s="178" t="s">
        <v>793</v>
      </c>
      <c r="HI1" s="178" t="s">
        <v>795</v>
      </c>
      <c r="HJ1" s="178" t="s">
        <v>309</v>
      </c>
      <c r="HK1" s="178" t="s">
        <v>798</v>
      </c>
      <c r="HL1" s="178" t="s">
        <v>326</v>
      </c>
      <c r="HM1" s="178" t="s">
        <v>836</v>
      </c>
      <c r="HN1" s="178" t="s">
        <v>838</v>
      </c>
      <c r="HO1" s="178" t="s">
        <v>840</v>
      </c>
      <c r="HP1" s="187" t="s">
        <v>310</v>
      </c>
      <c r="HQ1" s="178" t="s">
        <v>800</v>
      </c>
      <c r="HR1" s="178" t="s">
        <v>802</v>
      </c>
      <c r="HS1" s="178" t="s">
        <v>311</v>
      </c>
      <c r="HT1" s="178" t="s">
        <v>805</v>
      </c>
      <c r="HU1" s="178" t="s">
        <v>807</v>
      </c>
      <c r="HV1" s="178" t="s">
        <v>808</v>
      </c>
      <c r="HW1" s="178" t="s">
        <v>810</v>
      </c>
      <c r="HX1" s="187" t="s">
        <v>312</v>
      </c>
      <c r="HY1" s="178" t="s">
        <v>812</v>
      </c>
      <c r="HZ1" s="178" t="s">
        <v>814</v>
      </c>
      <c r="IA1" s="178" t="s">
        <v>816</v>
      </c>
      <c r="IB1" s="178" t="s">
        <v>313</v>
      </c>
      <c r="IC1" s="178" t="s">
        <v>818</v>
      </c>
      <c r="ID1" s="178" t="s">
        <v>820</v>
      </c>
      <c r="IE1" s="178" t="s">
        <v>314</v>
      </c>
      <c r="IF1" s="178" t="s">
        <v>822</v>
      </c>
      <c r="IG1" s="178" t="s">
        <v>824</v>
      </c>
      <c r="IH1" s="178" t="s">
        <v>315</v>
      </c>
      <c r="II1" s="178" t="s">
        <v>826</v>
      </c>
      <c r="IJ1" s="178" t="s">
        <v>828</v>
      </c>
      <c r="IK1" s="178" t="s">
        <v>830</v>
      </c>
      <c r="IL1" s="178" t="s">
        <v>832</v>
      </c>
      <c r="IM1" s="178" t="s">
        <v>316</v>
      </c>
      <c r="IN1" s="178" t="s">
        <v>834</v>
      </c>
      <c r="IO1" s="187" t="s">
        <v>317</v>
      </c>
      <c r="IP1" s="178" t="s">
        <v>842</v>
      </c>
      <c r="IQ1" s="178" t="s">
        <v>844</v>
      </c>
      <c r="IR1" s="178" t="s">
        <v>318</v>
      </c>
      <c r="IS1" s="178" t="s">
        <v>846</v>
      </c>
      <c r="IT1" s="178" t="s">
        <v>848</v>
      </c>
      <c r="IU1" s="178" t="s">
        <v>850</v>
      </c>
      <c r="IV1" s="187" t="s">
        <v>319</v>
      </c>
      <c r="IW1" s="178" t="s">
        <v>852</v>
      </c>
      <c r="IX1" s="178" t="s">
        <v>320</v>
      </c>
      <c r="IY1" s="178" t="s">
        <v>855</v>
      </c>
      <c r="IZ1" s="178" t="s">
        <v>857</v>
      </c>
      <c r="JA1" s="178" t="s">
        <v>859</v>
      </c>
      <c r="JB1" s="178" t="s">
        <v>861</v>
      </c>
      <c r="JC1" s="178" t="s">
        <v>863</v>
      </c>
      <c r="JD1" s="178" t="s">
        <v>865</v>
      </c>
      <c r="JE1" s="178" t="s">
        <v>321</v>
      </c>
      <c r="JF1" s="178" t="s">
        <v>868</v>
      </c>
      <c r="JG1" s="178" t="s">
        <v>870</v>
      </c>
      <c r="JH1" s="178" t="s">
        <v>872</v>
      </c>
      <c r="JI1" s="178" t="s">
        <v>874</v>
      </c>
      <c r="JJ1" s="178" t="s">
        <v>876</v>
      </c>
      <c r="JK1" s="178" t="s">
        <v>878</v>
      </c>
      <c r="JL1" s="178" t="s">
        <v>880</v>
      </c>
      <c r="JM1" s="178" t="s">
        <v>882</v>
      </c>
      <c r="JN1" s="178" t="s">
        <v>322</v>
      </c>
      <c r="JO1" s="178" t="s">
        <v>885</v>
      </c>
      <c r="JP1" s="178" t="s">
        <v>887</v>
      </c>
      <c r="JQ1" s="178" t="s">
        <v>889</v>
      </c>
      <c r="JR1" s="178" t="s">
        <v>891</v>
      </c>
      <c r="JS1" s="178" t="s">
        <v>892</v>
      </c>
      <c r="JT1" s="178" t="s">
        <v>894</v>
      </c>
      <c r="JU1" s="178" t="s">
        <v>896</v>
      </c>
      <c r="JV1" s="178" t="s">
        <v>898</v>
      </c>
      <c r="JW1" s="178" t="s">
        <v>900</v>
      </c>
      <c r="JX1" s="178" t="s">
        <v>902</v>
      </c>
      <c r="JY1" s="178" t="s">
        <v>904</v>
      </c>
      <c r="JZ1" s="178" t="s">
        <v>906</v>
      </c>
      <c r="KA1" s="178" t="s">
        <v>908</v>
      </c>
      <c r="KB1" s="178" t="s">
        <v>910</v>
      </c>
      <c r="KC1" s="178" t="s">
        <v>912</v>
      </c>
      <c r="KD1" s="178" t="s">
        <v>914</v>
      </c>
      <c r="KE1" s="178" t="s">
        <v>916</v>
      </c>
      <c r="KF1" s="178" t="s">
        <v>918</v>
      </c>
      <c r="KG1" s="178" t="s">
        <v>920</v>
      </c>
      <c r="KH1" s="178" t="s">
        <v>922</v>
      </c>
      <c r="KI1" s="178" t="s">
        <v>924</v>
      </c>
      <c r="KJ1" s="178" t="s">
        <v>926</v>
      </c>
      <c r="KK1" s="178" t="s">
        <v>928</v>
      </c>
      <c r="KL1" s="178" t="s">
        <v>930</v>
      </c>
      <c r="KM1" s="178" t="s">
        <v>932</v>
      </c>
      <c r="KN1" s="178" t="s">
        <v>934</v>
      </c>
      <c r="KO1" s="187" t="s">
        <v>323</v>
      </c>
      <c r="KP1" s="178" t="s">
        <v>936</v>
      </c>
      <c r="KQ1" s="178" t="s">
        <v>324</v>
      </c>
      <c r="KR1" s="178" t="s">
        <v>939</v>
      </c>
      <c r="KS1" s="178" t="s">
        <v>941</v>
      </c>
      <c r="KT1" s="178" t="s">
        <v>943</v>
      </c>
      <c r="KU1" s="178" t="s">
        <v>945</v>
      </c>
      <c r="KV1" s="178" t="s">
        <v>325</v>
      </c>
      <c r="KW1" s="178" t="s">
        <v>948</v>
      </c>
      <c r="KX1" s="178" t="s">
        <v>950</v>
      </c>
      <c r="KY1" s="178" t="s">
        <v>952</v>
      </c>
      <c r="KZ1" s="178" t="s">
        <v>954</v>
      </c>
      <c r="LA1" s="178" t="s">
        <v>956</v>
      </c>
      <c r="LB1" s="178" t="s">
        <v>958</v>
      </c>
      <c r="LC1" s="178" t="s">
        <v>960</v>
      </c>
      <c r="LD1" s="175" t="s">
        <v>327</v>
      </c>
      <c r="LE1" s="187" t="s">
        <v>328</v>
      </c>
      <c r="LF1" s="178" t="s">
        <v>329</v>
      </c>
      <c r="LG1" s="178" t="s">
        <v>343</v>
      </c>
      <c r="LH1" s="178" t="s">
        <v>962</v>
      </c>
      <c r="LI1" s="178" t="s">
        <v>964</v>
      </c>
      <c r="LJ1" s="178" t="s">
        <v>966</v>
      </c>
      <c r="LK1" s="178" t="s">
        <v>968</v>
      </c>
      <c r="LL1" s="178" t="s">
        <v>344</v>
      </c>
      <c r="LM1" s="178" t="s">
        <v>970</v>
      </c>
      <c r="LN1" s="178" t="s">
        <v>345</v>
      </c>
      <c r="LO1" s="178" t="s">
        <v>972</v>
      </c>
      <c r="LP1" s="178" t="s">
        <v>330</v>
      </c>
      <c r="LQ1" s="178" t="s">
        <v>974</v>
      </c>
      <c r="LR1" s="178" t="s">
        <v>346</v>
      </c>
      <c r="LS1" s="178" t="s">
        <v>976</v>
      </c>
      <c r="LT1" s="178" t="s">
        <v>978</v>
      </c>
      <c r="LU1" s="178" t="s">
        <v>347</v>
      </c>
      <c r="LV1" s="187" t="s">
        <v>331</v>
      </c>
      <c r="LW1" s="178" t="s">
        <v>332</v>
      </c>
      <c r="LX1" s="178" t="s">
        <v>980</v>
      </c>
      <c r="LY1" s="178" t="s">
        <v>982</v>
      </c>
      <c r="LZ1" s="178" t="s">
        <v>983</v>
      </c>
      <c r="MA1" s="178" t="s">
        <v>985</v>
      </c>
      <c r="MB1" s="178" t="s">
        <v>986</v>
      </c>
      <c r="MC1" s="178" t="s">
        <v>988</v>
      </c>
      <c r="MD1" s="178" t="s">
        <v>990</v>
      </c>
      <c r="ME1" s="178" t="s">
        <v>992</v>
      </c>
      <c r="MF1" s="178" t="s">
        <v>994</v>
      </c>
      <c r="MG1" s="178" t="s">
        <v>333</v>
      </c>
      <c r="MH1" s="178" t="s">
        <v>997</v>
      </c>
      <c r="MI1" s="178" t="s">
        <v>998</v>
      </c>
      <c r="MJ1" s="178" t="s">
        <v>1000</v>
      </c>
      <c r="MK1" s="178" t="s">
        <v>334</v>
      </c>
      <c r="ML1" s="178" t="s">
        <v>1003</v>
      </c>
      <c r="MM1" s="178" t="s">
        <v>1004</v>
      </c>
      <c r="MN1" s="178" t="s">
        <v>1006</v>
      </c>
      <c r="MO1" s="178" t="s">
        <v>1008</v>
      </c>
      <c r="MP1" s="178" t="s">
        <v>335</v>
      </c>
      <c r="MQ1" s="178" t="s">
        <v>1011</v>
      </c>
      <c r="MR1" s="178" t="s">
        <v>1013</v>
      </c>
      <c r="MS1" s="178" t="s">
        <v>1015</v>
      </c>
      <c r="MT1" s="178" t="s">
        <v>1017</v>
      </c>
      <c r="MU1" s="178" t="s">
        <v>336</v>
      </c>
      <c r="MV1" s="178" t="s">
        <v>1020</v>
      </c>
      <c r="MW1" s="178" t="s">
        <v>1022</v>
      </c>
      <c r="MX1" s="178" t="s">
        <v>1024</v>
      </c>
      <c r="MY1" s="178" t="s">
        <v>1026</v>
      </c>
      <c r="MZ1" s="178" t="s">
        <v>1028</v>
      </c>
      <c r="NA1" s="178" t="s">
        <v>1030</v>
      </c>
      <c r="NB1" s="178" t="s">
        <v>1032</v>
      </c>
      <c r="NC1" s="178" t="s">
        <v>1034</v>
      </c>
      <c r="ND1" s="178" t="s">
        <v>1036</v>
      </c>
      <c r="NE1" s="178" t="s">
        <v>1038</v>
      </c>
      <c r="NF1" s="178" t="s">
        <v>1040</v>
      </c>
      <c r="NG1" s="178" t="s">
        <v>1041</v>
      </c>
      <c r="NH1" s="187" t="s">
        <v>337</v>
      </c>
      <c r="NI1" s="178" t="s">
        <v>338</v>
      </c>
      <c r="NJ1" s="178" t="s">
        <v>1043</v>
      </c>
      <c r="NK1" s="178" t="s">
        <v>1045</v>
      </c>
      <c r="NL1" s="178" t="s">
        <v>1047</v>
      </c>
      <c r="NM1" s="178" t="s">
        <v>1049</v>
      </c>
      <c r="NN1" s="187" t="s">
        <v>339</v>
      </c>
      <c r="NO1" s="178" t="s">
        <v>340</v>
      </c>
      <c r="NP1" s="178" t="s">
        <v>1050</v>
      </c>
      <c r="NQ1" s="178" t="s">
        <v>341</v>
      </c>
      <c r="NR1" s="178" t="s">
        <v>1052</v>
      </c>
      <c r="NS1" s="178" t="s">
        <v>1054</v>
      </c>
      <c r="NT1" s="178" t="s">
        <v>342</v>
      </c>
      <c r="NU1" s="178" t="s">
        <v>1056</v>
      </c>
      <c r="NV1" s="175" t="s">
        <v>348</v>
      </c>
      <c r="NW1" s="187" t="s">
        <v>349</v>
      </c>
      <c r="NX1" s="178" t="s">
        <v>350</v>
      </c>
      <c r="NY1" s="178" t="s">
        <v>1059</v>
      </c>
      <c r="NZ1" s="178" t="s">
        <v>1061</v>
      </c>
      <c r="OA1" s="178" t="s">
        <v>351</v>
      </c>
      <c r="OB1" s="178" t="s">
        <v>361</v>
      </c>
      <c r="OC1" s="178" t="s">
        <v>1063</v>
      </c>
      <c r="OD1" s="178" t="s">
        <v>1065</v>
      </c>
      <c r="OE1" s="178" t="s">
        <v>1067</v>
      </c>
      <c r="OF1" s="178" t="s">
        <v>1069</v>
      </c>
      <c r="OG1" s="178" t="s">
        <v>1071</v>
      </c>
      <c r="OH1" s="178" t="s">
        <v>1073</v>
      </c>
      <c r="OI1" s="178" t="s">
        <v>1075</v>
      </c>
      <c r="OJ1" s="178" t="s">
        <v>1077</v>
      </c>
      <c r="OK1" s="178" t="s">
        <v>1079</v>
      </c>
      <c r="OL1" s="178" t="s">
        <v>1081</v>
      </c>
      <c r="OM1" s="178" t="s">
        <v>1083</v>
      </c>
      <c r="ON1" s="178" t="s">
        <v>1085</v>
      </c>
      <c r="OO1" s="178" t="s">
        <v>1087</v>
      </c>
      <c r="OP1" s="178" t="s">
        <v>1089</v>
      </c>
      <c r="OQ1" s="178" t="s">
        <v>1091</v>
      </c>
      <c r="OR1" s="178" t="s">
        <v>1093</v>
      </c>
      <c r="OS1" s="178" t="s">
        <v>1095</v>
      </c>
      <c r="OT1" s="178" t="s">
        <v>1097</v>
      </c>
      <c r="OU1" s="178" t="s">
        <v>1099</v>
      </c>
      <c r="OV1" s="178" t="s">
        <v>1101</v>
      </c>
      <c r="OW1" s="178" t="s">
        <v>1103</v>
      </c>
      <c r="OX1" s="178" t="s">
        <v>1105</v>
      </c>
      <c r="OY1" s="178" t="s">
        <v>362</v>
      </c>
      <c r="OZ1" s="178" t="s">
        <v>1108</v>
      </c>
      <c r="PA1" s="178" t="s">
        <v>1110</v>
      </c>
      <c r="PB1" s="178" t="s">
        <v>1111</v>
      </c>
      <c r="PC1" s="178" t="s">
        <v>1113</v>
      </c>
      <c r="PD1" s="178" t="s">
        <v>1115</v>
      </c>
      <c r="PE1" s="178" t="s">
        <v>1117</v>
      </c>
      <c r="PF1" s="178" t="s">
        <v>1119</v>
      </c>
      <c r="PG1" s="178" t="s">
        <v>1121</v>
      </c>
      <c r="PH1" s="178" t="s">
        <v>1123</v>
      </c>
      <c r="PI1" s="178" t="s">
        <v>1125</v>
      </c>
      <c r="PJ1" s="178" t="s">
        <v>1127</v>
      </c>
      <c r="PK1" s="178" t="s">
        <v>1129</v>
      </c>
      <c r="PL1" s="178" t="s">
        <v>1131</v>
      </c>
      <c r="PM1" s="178" t="s">
        <v>1133</v>
      </c>
      <c r="PN1" s="178" t="s">
        <v>1135</v>
      </c>
      <c r="PO1" s="178" t="s">
        <v>1137</v>
      </c>
      <c r="PP1" s="178" t="s">
        <v>1139</v>
      </c>
      <c r="PQ1" s="178" t="s">
        <v>1141</v>
      </c>
      <c r="PR1" s="178" t="s">
        <v>1143</v>
      </c>
      <c r="PS1" s="178" t="s">
        <v>1145</v>
      </c>
      <c r="PT1" s="178" t="s">
        <v>1147</v>
      </c>
      <c r="PU1" s="178" t="s">
        <v>1149</v>
      </c>
      <c r="PV1" s="178" t="s">
        <v>1151</v>
      </c>
      <c r="PW1" s="178" t="s">
        <v>1153</v>
      </c>
      <c r="PX1" s="178" t="s">
        <v>1155</v>
      </c>
      <c r="PY1" s="178" t="s">
        <v>1157</v>
      </c>
      <c r="PZ1" s="178" t="s">
        <v>352</v>
      </c>
      <c r="QA1" s="178" t="s">
        <v>1159</v>
      </c>
      <c r="QB1" s="178" t="s">
        <v>1161</v>
      </c>
      <c r="QC1" s="178" t="s">
        <v>1163</v>
      </c>
      <c r="QD1" s="178" t="s">
        <v>1165</v>
      </c>
      <c r="QE1" s="178" t="s">
        <v>1167</v>
      </c>
      <c r="QF1" s="187" t="s">
        <v>353</v>
      </c>
      <c r="QG1" s="178" t="s">
        <v>354</v>
      </c>
      <c r="QH1" s="178" t="s">
        <v>1169</v>
      </c>
      <c r="QI1" s="178" t="s">
        <v>1171</v>
      </c>
      <c r="QJ1" s="178" t="s">
        <v>1173</v>
      </c>
      <c r="QK1" s="178" t="s">
        <v>1175</v>
      </c>
      <c r="QL1" s="178" t="s">
        <v>1177</v>
      </c>
      <c r="QM1" s="178" t="s">
        <v>1179</v>
      </c>
      <c r="QN1" s="187" t="s">
        <v>355</v>
      </c>
      <c r="QO1" s="178" t="s">
        <v>1181</v>
      </c>
      <c r="QP1" s="178" t="s">
        <v>356</v>
      </c>
      <c r="QQ1" s="178" t="s">
        <v>363</v>
      </c>
      <c r="QR1" s="178" t="s">
        <v>1183</v>
      </c>
      <c r="QS1" s="178" t="s">
        <v>1185</v>
      </c>
      <c r="QT1" s="178" t="s">
        <v>1187</v>
      </c>
      <c r="QU1" s="178" t="s">
        <v>1189</v>
      </c>
      <c r="QV1" s="178" t="s">
        <v>1191</v>
      </c>
      <c r="QW1" s="178" t="s">
        <v>1193</v>
      </c>
      <c r="QX1" s="178" t="s">
        <v>1195</v>
      </c>
      <c r="QY1" s="178" t="s">
        <v>1197</v>
      </c>
      <c r="QZ1" s="178" t="s">
        <v>1199</v>
      </c>
      <c r="RA1" s="178" t="s">
        <v>1201</v>
      </c>
      <c r="RB1" s="178" t="s">
        <v>1203</v>
      </c>
      <c r="RC1" s="178" t="s">
        <v>1205</v>
      </c>
      <c r="RD1" s="178" t="s">
        <v>1207</v>
      </c>
      <c r="RE1" s="178" t="s">
        <v>1209</v>
      </c>
      <c r="RF1" s="187" t="s">
        <v>357</v>
      </c>
      <c r="RG1" s="178" t="s">
        <v>358</v>
      </c>
      <c r="RH1" s="178" t="s">
        <v>1211</v>
      </c>
      <c r="RI1" s="178" t="s">
        <v>1213</v>
      </c>
      <c r="RJ1" s="187" t="s">
        <v>359</v>
      </c>
      <c r="RK1" s="178" t="s">
        <v>360</v>
      </c>
      <c r="RL1" s="178" t="s">
        <v>1215</v>
      </c>
      <c r="RM1" s="178" t="s">
        <v>1216</v>
      </c>
      <c r="RN1" s="178" t="s">
        <v>1217</v>
      </c>
      <c r="RO1" s="178" t="s">
        <v>1218</v>
      </c>
      <c r="RP1" s="178" t="s">
        <v>1220</v>
      </c>
      <c r="RQ1" s="178" t="s">
        <v>1221</v>
      </c>
      <c r="RR1" s="178" t="s">
        <v>1223</v>
      </c>
      <c r="RS1" s="178" t="s">
        <v>1224</v>
      </c>
      <c r="RT1" s="175" t="s">
        <v>364</v>
      </c>
      <c r="RU1" s="187" t="s">
        <v>365</v>
      </c>
      <c r="RV1" s="178" t="s">
        <v>366</v>
      </c>
      <c r="RW1" s="178" t="s">
        <v>1226</v>
      </c>
      <c r="RX1" s="178" t="s">
        <v>1228</v>
      </c>
      <c r="RY1" s="178" t="s">
        <v>367</v>
      </c>
      <c r="RZ1" s="178" t="s">
        <v>1230</v>
      </c>
      <c r="SA1" s="178" t="s">
        <v>1232</v>
      </c>
      <c r="SB1" s="178" t="s">
        <v>1234</v>
      </c>
      <c r="SC1" s="178" t="s">
        <v>1236</v>
      </c>
      <c r="SD1" s="187" t="s">
        <v>368</v>
      </c>
      <c r="SE1" s="178" t="s">
        <v>369</v>
      </c>
      <c r="SF1" s="178" t="s">
        <v>1238</v>
      </c>
      <c r="SG1" s="178" t="s">
        <v>1240</v>
      </c>
      <c r="SH1" s="178" t="s">
        <v>1242</v>
      </c>
      <c r="SI1" s="178" t="s">
        <v>1244</v>
      </c>
      <c r="SJ1" s="178" t="s">
        <v>1246</v>
      </c>
      <c r="SK1" s="178" t="s">
        <v>1248</v>
      </c>
      <c r="SL1" s="178" t="s">
        <v>1250</v>
      </c>
      <c r="SM1" s="178" t="s">
        <v>1252</v>
      </c>
      <c r="SN1" s="178" t="s">
        <v>1254</v>
      </c>
      <c r="SO1" s="178" t="s">
        <v>1256</v>
      </c>
      <c r="SP1" s="178" t="s">
        <v>1258</v>
      </c>
      <c r="SQ1" s="178" t="s">
        <v>1260</v>
      </c>
      <c r="SR1" s="178" t="s">
        <v>1262</v>
      </c>
      <c r="SS1" s="178" t="s">
        <v>1264</v>
      </c>
      <c r="ST1" s="178" t="s">
        <v>1266</v>
      </c>
      <c r="SU1" s="175" t="s">
        <v>370</v>
      </c>
      <c r="SV1" s="187" t="s">
        <v>371</v>
      </c>
      <c r="SW1" s="178" t="s">
        <v>372</v>
      </c>
      <c r="SX1" s="178" t="s">
        <v>1268</v>
      </c>
      <c r="SY1" s="178" t="s">
        <v>1270</v>
      </c>
      <c r="SZ1" s="178" t="s">
        <v>1272</v>
      </c>
      <c r="TA1" s="178" t="s">
        <v>1274</v>
      </c>
      <c r="TB1" s="178" t="s">
        <v>1276</v>
      </c>
      <c r="TC1" s="178" t="s">
        <v>373</v>
      </c>
      <c r="TD1" s="178" t="s">
        <v>1278</v>
      </c>
      <c r="TE1" s="178" t="s">
        <v>1280</v>
      </c>
      <c r="TF1" s="178" t="s">
        <v>1282</v>
      </c>
      <c r="TG1" s="178" t="s">
        <v>1284</v>
      </c>
      <c r="TH1" s="178" t="s">
        <v>1286</v>
      </c>
      <c r="TI1" s="178" t="s">
        <v>1288</v>
      </c>
      <c r="TJ1" s="187" t="s">
        <v>374</v>
      </c>
      <c r="TK1" s="178" t="s">
        <v>375</v>
      </c>
      <c r="TL1" s="178" t="s">
        <v>376</v>
      </c>
      <c r="TM1" s="178" t="s">
        <v>1290</v>
      </c>
      <c r="TN1" s="178" t="s">
        <v>1292</v>
      </c>
      <c r="TO1" s="178" t="s">
        <v>1293</v>
      </c>
      <c r="TP1" s="178" t="s">
        <v>1295</v>
      </c>
      <c r="TQ1" s="178" t="s">
        <v>1297</v>
      </c>
      <c r="TR1" s="178" t="s">
        <v>1299</v>
      </c>
      <c r="TS1" s="178" t="s">
        <v>1301</v>
      </c>
      <c r="TT1" s="178" t="s">
        <v>1303</v>
      </c>
      <c r="TU1" s="178" t="s">
        <v>1305</v>
      </c>
      <c r="TV1" s="178" t="s">
        <v>1307</v>
      </c>
      <c r="TW1" s="178" t="s">
        <v>1309</v>
      </c>
      <c r="TX1" s="178" t="s">
        <v>1311</v>
      </c>
      <c r="TY1" s="178" t="s">
        <v>1313</v>
      </c>
      <c r="TZ1" s="178" t="s">
        <v>1315</v>
      </c>
      <c r="UA1" s="178" t="s">
        <v>1317</v>
      </c>
      <c r="UB1" s="178" t="s">
        <v>1319</v>
      </c>
      <c r="UC1" s="175" t="s">
        <v>1321</v>
      </c>
      <c r="UD1" s="178" t="s">
        <v>1323</v>
      </c>
      <c r="UE1" s="178" t="s">
        <v>1325</v>
      </c>
      <c r="UF1" s="178" t="s">
        <v>1327</v>
      </c>
      <c r="UG1" s="178" t="s">
        <v>1329</v>
      </c>
      <c r="UH1" s="178" t="s">
        <v>1331</v>
      </c>
      <c r="UI1" s="181"/>
    </row>
    <row r="2" spans="1:555" s="119" customFormat="1" hidden="1" x14ac:dyDescent="0.25">
      <c r="A2" s="119" t="s">
        <v>1354</v>
      </c>
      <c r="B2" s="119" t="s">
        <v>1356</v>
      </c>
      <c r="C2" s="119" t="s">
        <v>468</v>
      </c>
      <c r="D2" s="119" t="s">
        <v>1355</v>
      </c>
      <c r="E2" s="119" t="s">
        <v>1357</v>
      </c>
      <c r="F2" s="119" t="s">
        <v>469</v>
      </c>
      <c r="G2" s="157" t="s">
        <v>1358</v>
      </c>
      <c r="H2" s="119" t="s">
        <v>1359</v>
      </c>
      <c r="I2" s="119" t="s">
        <v>1360</v>
      </c>
      <c r="J2" s="119" t="s">
        <v>1444</v>
      </c>
      <c r="K2" s="119" t="s">
        <v>1361</v>
      </c>
      <c r="L2" s="119" t="s">
        <v>1362</v>
      </c>
      <c r="M2" s="119" t="s">
        <v>1363</v>
      </c>
      <c r="N2" s="119" t="s">
        <v>1364</v>
      </c>
      <c r="O2" s="119" t="s">
        <v>1365</v>
      </c>
      <c r="P2" s="119" t="s">
        <v>1464</v>
      </c>
      <c r="Q2" s="119" t="s">
        <v>1506</v>
      </c>
      <c r="R2" s="400" t="str">
        <f>+Presupuesto!D11</f>
        <v>Recurrente</v>
      </c>
      <c r="S2" s="400" t="str">
        <f>+Presupuesto!E11</f>
        <v>Programa / Proyecto 2016</v>
      </c>
      <c r="U2" s="119" t="s">
        <v>391</v>
      </c>
      <c r="V2" s="119" t="s">
        <v>409</v>
      </c>
      <c r="W2" s="119" t="s">
        <v>392</v>
      </c>
      <c r="X2" s="119" t="s">
        <v>393</v>
      </c>
      <c r="Y2" s="119" t="s">
        <v>394</v>
      </c>
      <c r="Z2" s="119" t="s">
        <v>395</v>
      </c>
      <c r="AA2" s="119" t="s">
        <v>396</v>
      </c>
      <c r="AB2" s="119" t="s">
        <v>397</v>
      </c>
      <c r="AC2" s="119" t="s">
        <v>398</v>
      </c>
      <c r="AD2" s="119" t="s">
        <v>399</v>
      </c>
      <c r="AE2" s="119" t="s">
        <v>400</v>
      </c>
      <c r="AF2" s="119" t="s">
        <v>401</v>
      </c>
      <c r="AH2" s="395" t="s">
        <v>417</v>
      </c>
      <c r="AI2" s="395" t="s">
        <v>418</v>
      </c>
      <c r="AJ2" s="395" t="s">
        <v>419</v>
      </c>
      <c r="AK2" s="395" t="s">
        <v>420</v>
      </c>
      <c r="AL2" s="395" t="s">
        <v>421</v>
      </c>
      <c r="AM2" s="395" t="s">
        <v>424</v>
      </c>
      <c r="AN2" s="395" t="s">
        <v>422</v>
      </c>
      <c r="AO2" s="395" t="s">
        <v>423</v>
      </c>
      <c r="AP2" s="395" t="s">
        <v>425</v>
      </c>
      <c r="AQ2" s="395" t="s">
        <v>426</v>
      </c>
      <c r="AR2" s="395" t="s">
        <v>427</v>
      </c>
      <c r="AS2" s="395" t="s">
        <v>428</v>
      </c>
      <c r="AT2" s="395" t="s">
        <v>429</v>
      </c>
      <c r="AU2" s="395" t="s">
        <v>430</v>
      </c>
      <c r="AV2" s="395" t="s">
        <v>431</v>
      </c>
      <c r="AW2" s="395" t="s">
        <v>432</v>
      </c>
      <c r="AX2" s="395" t="s">
        <v>433</v>
      </c>
      <c r="AY2" s="395" t="s">
        <v>434</v>
      </c>
      <c r="AZ2" s="395" t="s">
        <v>435</v>
      </c>
      <c r="BA2" s="395" t="s">
        <v>436</v>
      </c>
      <c r="BB2" s="395" t="s">
        <v>437</v>
      </c>
      <c r="BC2" s="395" t="s">
        <v>438</v>
      </c>
      <c r="BD2" s="395" t="s">
        <v>439</v>
      </c>
      <c r="BE2" s="395" t="s">
        <v>440</v>
      </c>
      <c r="BF2" s="395" t="s">
        <v>441</v>
      </c>
      <c r="BG2" s="395" t="s">
        <v>442</v>
      </c>
      <c r="BH2" s="395" t="s">
        <v>443</v>
      </c>
      <c r="BI2" s="395" t="s">
        <v>444</v>
      </c>
      <c r="BJ2" s="395" t="s">
        <v>445</v>
      </c>
      <c r="BK2" s="395" t="s">
        <v>446</v>
      </c>
      <c r="BL2" s="395" t="s">
        <v>447</v>
      </c>
      <c r="BM2" s="395" t="s">
        <v>448</v>
      </c>
      <c r="BN2" s="395" t="s">
        <v>449</v>
      </c>
      <c r="BO2" s="395" t="s">
        <v>450</v>
      </c>
      <c r="BP2" s="395" t="s">
        <v>451</v>
      </c>
      <c r="BQ2" s="395" t="s">
        <v>452</v>
      </c>
      <c r="BR2" s="395" t="s">
        <v>453</v>
      </c>
      <c r="BS2" s="395" t="s">
        <v>454</v>
      </c>
      <c r="BT2" s="395" t="s">
        <v>455</v>
      </c>
      <c r="BU2" s="395" t="s">
        <v>456</v>
      </c>
    </row>
    <row r="3" spans="1:555" hidden="1" x14ac:dyDescent="0.25">
      <c r="AH3" s="396">
        <v>2500</v>
      </c>
      <c r="AI3" s="396">
        <v>1900</v>
      </c>
      <c r="AJ3" s="396">
        <v>1650</v>
      </c>
      <c r="AK3" s="396">
        <v>1580</v>
      </c>
      <c r="AL3" s="396">
        <v>2250</v>
      </c>
      <c r="AM3" s="396">
        <v>1650</v>
      </c>
      <c r="AN3" s="396">
        <v>1400</v>
      </c>
      <c r="AO3" s="397">
        <v>1340</v>
      </c>
      <c r="AP3" s="397">
        <v>2000</v>
      </c>
      <c r="AQ3" s="397">
        <v>1400</v>
      </c>
      <c r="AR3" s="397">
        <v>1150</v>
      </c>
      <c r="AS3" s="397">
        <v>1100</v>
      </c>
      <c r="AT3" s="397">
        <v>1750</v>
      </c>
      <c r="AU3" s="397">
        <v>1150</v>
      </c>
      <c r="AV3" s="397">
        <v>900</v>
      </c>
      <c r="AW3" s="397">
        <v>860</v>
      </c>
      <c r="AX3" s="397">
        <v>1200</v>
      </c>
      <c r="AY3" s="398">
        <v>900</v>
      </c>
      <c r="AZ3" s="398">
        <v>650</v>
      </c>
      <c r="BA3" s="398">
        <v>620</v>
      </c>
      <c r="BB3" s="396">
        <f>+'Cuadro Resumen'!C213</f>
        <v>5605.2314999999999</v>
      </c>
      <c r="BC3" s="396">
        <f>+'Cuadro Resumen'!D213</f>
        <v>5165.6055000000006</v>
      </c>
      <c r="BD3" s="396">
        <f>+'Cuadro Resumen'!E213</f>
        <v>6594.39</v>
      </c>
      <c r="BE3" s="396">
        <f>+'Cuadro Resumen'!F213</f>
        <v>6154.7640000000001</v>
      </c>
      <c r="BF3" s="396">
        <f>+'Cuadro Resumen'!C214</f>
        <v>4945.7925000000005</v>
      </c>
      <c r="BG3" s="396">
        <f>+'Cuadro Resumen'!D214</f>
        <v>4506.1665000000003</v>
      </c>
      <c r="BH3" s="396">
        <f>+'Cuadro Resumen'!E214</f>
        <v>5934.951</v>
      </c>
      <c r="BI3" s="396">
        <f>+'Cuadro Resumen'!F214</f>
        <v>5495.3249999999998</v>
      </c>
      <c r="BJ3" s="397">
        <f>+'Cuadro Resumen'!C215</f>
        <v>4286.3535000000002</v>
      </c>
      <c r="BK3" s="397">
        <f>+'Cuadro Resumen'!D215</f>
        <v>3956.634</v>
      </c>
      <c r="BL3" s="397">
        <f>+'Cuadro Resumen'!E215</f>
        <v>5275.5120000000006</v>
      </c>
      <c r="BM3" s="397">
        <f>+'Cuadro Resumen'!F215</f>
        <v>4835.8860000000004</v>
      </c>
      <c r="BN3" s="397">
        <f>+'Cuadro Resumen'!C216</f>
        <v>3626.9145000000003</v>
      </c>
      <c r="BO3" s="397">
        <f>+'Cuadro Resumen'!D216</f>
        <v>3297.1950000000002</v>
      </c>
      <c r="BP3" s="397">
        <f>+'Cuadro Resumen'!E216</f>
        <v>4616.0730000000003</v>
      </c>
      <c r="BQ3" s="397">
        <f>+'Cuadro Resumen'!F216</f>
        <v>4286.3535000000002</v>
      </c>
      <c r="BR3" s="397">
        <f>+'Cuadro Resumen'!C217</f>
        <v>3187.2885000000001</v>
      </c>
      <c r="BS3" s="397">
        <f>+'Cuadro Resumen'!D217</f>
        <v>2967.4755</v>
      </c>
      <c r="BT3" s="397">
        <f>+'Cuadro Resumen'!E217</f>
        <v>4066.5405000000001</v>
      </c>
      <c r="BU3" s="397">
        <f>+'Cuadro Resumen'!F217</f>
        <v>3736.8210000000004</v>
      </c>
    </row>
    <row r="4" spans="1:555" ht="15.75" thickBot="1" x14ac:dyDescent="0.3"/>
    <row r="5" spans="1:555" ht="53.25" thickBot="1" x14ac:dyDescent="0.3">
      <c r="C5" s="84" t="s">
        <v>416</v>
      </c>
      <c r="D5" s="195">
        <f>SUMIF(C:C,$C$10,D:D)</f>
        <v>0</v>
      </c>
    </row>
    <row r="6" spans="1:555" x14ac:dyDescent="0.25">
      <c r="C6" s="104"/>
      <c r="D6" s="104"/>
      <c r="E6" s="104"/>
      <c r="F6" s="104"/>
      <c r="G6" s="75"/>
      <c r="H6" s="104"/>
      <c r="I6" s="104"/>
    </row>
    <row r="7" spans="1:555" x14ac:dyDescent="0.25">
      <c r="C7" s="104"/>
      <c r="D7" s="104"/>
      <c r="E7" s="104"/>
      <c r="F7" s="104"/>
      <c r="G7" s="75"/>
      <c r="H7" s="104"/>
      <c r="I7" s="104"/>
    </row>
    <row r="8" spans="1:555" x14ac:dyDescent="0.25">
      <c r="C8" s="104"/>
      <c r="D8" s="104"/>
      <c r="E8" s="104"/>
      <c r="F8" s="104"/>
      <c r="G8" s="75"/>
      <c r="H8" s="104"/>
      <c r="I8" s="104"/>
    </row>
    <row r="9" spans="1:555" ht="15.75" thickBot="1" x14ac:dyDescent="0.3">
      <c r="C9" s="104"/>
      <c r="D9" s="104"/>
      <c r="E9" s="104"/>
      <c r="F9" s="104"/>
      <c r="G9" s="75"/>
      <c r="H9" s="104"/>
      <c r="I9" s="104"/>
      <c r="K9" s="173"/>
    </row>
    <row r="10" spans="1:555" ht="15.75" thickBot="1" x14ac:dyDescent="0.3">
      <c r="C10" s="154" t="s">
        <v>53</v>
      </c>
      <c r="D10" s="329">
        <f>SUM(F17:F50)</f>
        <v>0</v>
      </c>
      <c r="G10" s="76"/>
      <c r="H10" s="70"/>
      <c r="I10" s="70"/>
    </row>
    <row r="11" spans="1:555" x14ac:dyDescent="0.25">
      <c r="G11" s="76"/>
      <c r="H11" s="70"/>
      <c r="I11" s="70"/>
    </row>
    <row r="12" spans="1:555" x14ac:dyDescent="0.25">
      <c r="F12" s="70"/>
      <c r="G12" s="76"/>
      <c r="H12" s="70"/>
      <c r="I12" s="70"/>
    </row>
    <row r="13" spans="1:555" ht="15.75" x14ac:dyDescent="0.25">
      <c r="C13" s="283" t="s">
        <v>389</v>
      </c>
      <c r="D13" s="327"/>
      <c r="F13" s="70"/>
      <c r="G13" s="76"/>
      <c r="H13" s="70"/>
      <c r="I13" s="70"/>
    </row>
    <row r="14" spans="1:555" ht="18.75" x14ac:dyDescent="0.25">
      <c r="C14" s="204"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6"/>
      <c r="H14" s="70"/>
      <c r="I14" s="70"/>
    </row>
    <row r="15" spans="1:555" ht="42.75" thickBot="1" x14ac:dyDescent="0.3">
      <c r="F15" s="90"/>
      <c r="G15" s="73"/>
      <c r="H15" s="73"/>
      <c r="I15" s="73"/>
      <c r="L15" s="220"/>
      <c r="M15" s="221"/>
      <c r="N15" s="220"/>
      <c r="O15" s="220"/>
      <c r="P15" s="223" t="s">
        <v>466</v>
      </c>
      <c r="Q15" s="223" t="s">
        <v>467</v>
      </c>
    </row>
    <row r="16" spans="1:555" ht="30.75" thickBot="1" x14ac:dyDescent="0.3">
      <c r="C16" s="126" t="s">
        <v>44</v>
      </c>
      <c r="D16" s="126" t="s">
        <v>55</v>
      </c>
      <c r="E16" s="133" t="s">
        <v>57</v>
      </c>
      <c r="F16" s="132" t="s">
        <v>27</v>
      </c>
      <c r="G16" s="130" t="s">
        <v>128</v>
      </c>
      <c r="H16" s="133" t="s">
        <v>46</v>
      </c>
      <c r="I16" s="130" t="s">
        <v>129</v>
      </c>
      <c r="J16" s="130" t="s">
        <v>407</v>
      </c>
      <c r="K16" s="130" t="s">
        <v>408</v>
      </c>
      <c r="L16" s="217" t="s">
        <v>21</v>
      </c>
      <c r="M16" s="217" t="s">
        <v>55</v>
      </c>
      <c r="N16" s="218" t="s">
        <v>464</v>
      </c>
      <c r="O16" s="219" t="s">
        <v>465</v>
      </c>
      <c r="P16" s="222">
        <v>0.7</v>
      </c>
      <c r="Q16" s="222">
        <v>0.3</v>
      </c>
    </row>
    <row r="17" spans="3:17" x14ac:dyDescent="0.25">
      <c r="C17" s="138"/>
      <c r="D17" s="155"/>
      <c r="E17" s="120"/>
      <c r="F17" s="94">
        <f t="shared" ref="F17:F50" si="0">D17*E17</f>
        <v>0</v>
      </c>
      <c r="G17" s="158"/>
      <c r="H17" s="139"/>
      <c r="I17" s="127" t="e">
        <f>VLOOKUP(H17,Presupuesto!$B$11:$C$565,2,0)</f>
        <v>#N/A</v>
      </c>
      <c r="J17" s="212" t="s">
        <v>1356</v>
      </c>
      <c r="K17" s="95" t="s">
        <v>409</v>
      </c>
      <c r="L17" s="138"/>
      <c r="M17" s="155"/>
      <c r="N17" s="120"/>
      <c r="O17" s="94">
        <f t="shared" ref="O17:O50" si="1">M17*N17</f>
        <v>0</v>
      </c>
      <c r="P17" s="94">
        <f t="shared" ref="P17:Q36" si="2">$O17*P$16</f>
        <v>0</v>
      </c>
      <c r="Q17" s="94">
        <f t="shared" si="2"/>
        <v>0</v>
      </c>
    </row>
    <row r="18" spans="3:17" x14ac:dyDescent="0.25">
      <c r="C18" s="138"/>
      <c r="D18" s="155"/>
      <c r="E18" s="120"/>
      <c r="F18" s="94">
        <f t="shared" si="0"/>
        <v>0</v>
      </c>
      <c r="G18" s="158"/>
      <c r="H18" s="139"/>
      <c r="I18" s="127" t="e">
        <f>VLOOKUP(H18,Presupuesto!$B$11:$C$565,2,0)</f>
        <v>#N/A</v>
      </c>
      <c r="J18" s="95" t="str">
        <f>$J$17</f>
        <v>Investigación Científica</v>
      </c>
      <c r="K18" s="95" t="s">
        <v>409</v>
      </c>
      <c r="L18" s="138"/>
      <c r="M18" s="155"/>
      <c r="N18" s="120"/>
      <c r="O18" s="94">
        <f t="shared" si="1"/>
        <v>0</v>
      </c>
      <c r="P18" s="94">
        <f t="shared" si="2"/>
        <v>0</v>
      </c>
      <c r="Q18" s="94">
        <f t="shared" si="2"/>
        <v>0</v>
      </c>
    </row>
    <row r="19" spans="3:17" x14ac:dyDescent="0.25">
      <c r="C19" s="138"/>
      <c r="D19" s="155"/>
      <c r="E19" s="120"/>
      <c r="F19" s="94">
        <f t="shared" si="0"/>
        <v>0</v>
      </c>
      <c r="G19" s="158"/>
      <c r="H19" s="139"/>
      <c r="I19" s="127" t="e">
        <f>VLOOKUP(H19,Presupuesto!$B$11:$C$565,2,0)</f>
        <v>#N/A</v>
      </c>
      <c r="J19" s="95" t="str">
        <f t="shared" ref="J19:J49" si="3">$J$17</f>
        <v>Investigación Científica</v>
      </c>
      <c r="K19" s="95" t="s">
        <v>409</v>
      </c>
      <c r="L19" s="138"/>
      <c r="M19" s="155"/>
      <c r="N19" s="120"/>
      <c r="O19" s="94">
        <f t="shared" si="1"/>
        <v>0</v>
      </c>
      <c r="P19" s="94">
        <f t="shared" si="2"/>
        <v>0</v>
      </c>
      <c r="Q19" s="94">
        <f t="shared" si="2"/>
        <v>0</v>
      </c>
    </row>
    <row r="20" spans="3:17" x14ac:dyDescent="0.25">
      <c r="C20" s="138"/>
      <c r="D20" s="155"/>
      <c r="E20" s="120"/>
      <c r="F20" s="94">
        <f t="shared" si="0"/>
        <v>0</v>
      </c>
      <c r="G20" s="158"/>
      <c r="H20" s="139"/>
      <c r="I20" s="127" t="e">
        <f>VLOOKUP(H20,Presupuesto!$B$11:$C$565,2,0)</f>
        <v>#N/A</v>
      </c>
      <c r="J20" s="95" t="str">
        <f t="shared" si="3"/>
        <v>Investigación Científica</v>
      </c>
      <c r="K20" s="95" t="s">
        <v>409</v>
      </c>
      <c r="L20" s="138"/>
      <c r="M20" s="155"/>
      <c r="N20" s="120"/>
      <c r="O20" s="94">
        <f t="shared" si="1"/>
        <v>0</v>
      </c>
      <c r="P20" s="94">
        <f t="shared" si="2"/>
        <v>0</v>
      </c>
      <c r="Q20" s="94">
        <f t="shared" si="2"/>
        <v>0</v>
      </c>
    </row>
    <row r="21" spans="3:17" x14ac:dyDescent="0.25">
      <c r="C21" s="138"/>
      <c r="D21" s="155"/>
      <c r="E21" s="120"/>
      <c r="F21" s="94">
        <f t="shared" si="0"/>
        <v>0</v>
      </c>
      <c r="G21" s="158"/>
      <c r="H21" s="139"/>
      <c r="I21" s="127" t="e">
        <f>VLOOKUP(H21,Presupuesto!$B$11:$C$565,2,0)</f>
        <v>#N/A</v>
      </c>
      <c r="J21" s="95" t="str">
        <f t="shared" si="3"/>
        <v>Investigación Científica</v>
      </c>
      <c r="K21" s="95" t="s">
        <v>398</v>
      </c>
      <c r="L21" s="138"/>
      <c r="M21" s="155"/>
      <c r="N21" s="120"/>
      <c r="O21" s="94">
        <f t="shared" si="1"/>
        <v>0</v>
      </c>
      <c r="P21" s="94">
        <f t="shared" si="2"/>
        <v>0</v>
      </c>
      <c r="Q21" s="94">
        <f t="shared" si="2"/>
        <v>0</v>
      </c>
    </row>
    <row r="22" spans="3:17" x14ac:dyDescent="0.25">
      <c r="C22" s="138"/>
      <c r="D22" s="155"/>
      <c r="E22" s="120"/>
      <c r="F22" s="94">
        <f t="shared" si="0"/>
        <v>0</v>
      </c>
      <c r="G22" s="158"/>
      <c r="H22" s="139"/>
      <c r="I22" s="127" t="e">
        <f>VLOOKUP(H22,Presupuesto!$B$11:$C$565,2,0)</f>
        <v>#N/A</v>
      </c>
      <c r="J22" s="95" t="str">
        <f t="shared" si="3"/>
        <v>Investigación Científica</v>
      </c>
      <c r="K22" s="95" t="s">
        <v>409</v>
      </c>
      <c r="L22" s="138"/>
      <c r="M22" s="155"/>
      <c r="N22" s="120"/>
      <c r="O22" s="94">
        <f t="shared" si="1"/>
        <v>0</v>
      </c>
      <c r="P22" s="94">
        <f t="shared" si="2"/>
        <v>0</v>
      </c>
      <c r="Q22" s="94">
        <f t="shared" si="2"/>
        <v>0</v>
      </c>
    </row>
    <row r="23" spans="3:17" x14ac:dyDescent="0.25">
      <c r="C23" s="138"/>
      <c r="D23" s="155"/>
      <c r="E23" s="120"/>
      <c r="F23" s="94">
        <f t="shared" si="0"/>
        <v>0</v>
      </c>
      <c r="G23" s="158"/>
      <c r="H23" s="139"/>
      <c r="I23" s="127" t="e">
        <f>VLOOKUP(H23,Presupuesto!$B$11:$C$565,2,0)</f>
        <v>#N/A</v>
      </c>
      <c r="J23" s="95" t="str">
        <f t="shared" si="3"/>
        <v>Investigación Científica</v>
      </c>
      <c r="K23" s="95" t="s">
        <v>409</v>
      </c>
      <c r="L23" s="138"/>
      <c r="M23" s="155"/>
      <c r="N23" s="120"/>
      <c r="O23" s="94">
        <f t="shared" si="1"/>
        <v>0</v>
      </c>
      <c r="P23" s="94">
        <f t="shared" si="2"/>
        <v>0</v>
      </c>
      <c r="Q23" s="94">
        <f t="shared" si="2"/>
        <v>0</v>
      </c>
    </row>
    <row r="24" spans="3:17" x14ac:dyDescent="0.25">
      <c r="C24" s="138"/>
      <c r="D24" s="155"/>
      <c r="E24" s="120"/>
      <c r="F24" s="94">
        <f t="shared" si="0"/>
        <v>0</v>
      </c>
      <c r="G24" s="158"/>
      <c r="H24" s="139"/>
      <c r="I24" s="127" t="e">
        <f>VLOOKUP(H24,Presupuesto!$B$11:$C$565,2,0)</f>
        <v>#N/A</v>
      </c>
      <c r="J24" s="95" t="str">
        <f t="shared" si="3"/>
        <v>Investigación Científica</v>
      </c>
      <c r="K24" s="95" t="s">
        <v>409</v>
      </c>
      <c r="L24" s="138"/>
      <c r="M24" s="155"/>
      <c r="N24" s="120"/>
      <c r="O24" s="94">
        <f t="shared" si="1"/>
        <v>0</v>
      </c>
      <c r="P24" s="94">
        <f t="shared" si="2"/>
        <v>0</v>
      </c>
      <c r="Q24" s="94">
        <f t="shared" si="2"/>
        <v>0</v>
      </c>
    </row>
    <row r="25" spans="3:17" x14ac:dyDescent="0.25">
      <c r="C25" s="138"/>
      <c r="D25" s="155"/>
      <c r="E25" s="120"/>
      <c r="F25" s="94">
        <f t="shared" si="0"/>
        <v>0</v>
      </c>
      <c r="G25" s="158"/>
      <c r="H25" s="139"/>
      <c r="I25" s="127" t="e">
        <f>VLOOKUP(H25,Presupuesto!$B$11:$C$565,2,0)</f>
        <v>#N/A</v>
      </c>
      <c r="J25" s="95" t="str">
        <f t="shared" si="3"/>
        <v>Investigación Científica</v>
      </c>
      <c r="K25" s="95" t="s">
        <v>409</v>
      </c>
      <c r="L25" s="138"/>
      <c r="M25" s="155"/>
      <c r="N25" s="120"/>
      <c r="O25" s="94">
        <f t="shared" si="1"/>
        <v>0</v>
      </c>
      <c r="P25" s="94">
        <f t="shared" si="2"/>
        <v>0</v>
      </c>
      <c r="Q25" s="94">
        <f t="shared" si="2"/>
        <v>0</v>
      </c>
    </row>
    <row r="26" spans="3:17" x14ac:dyDescent="0.25">
      <c r="C26" s="138"/>
      <c r="D26" s="155"/>
      <c r="E26" s="120"/>
      <c r="F26" s="94">
        <f t="shared" si="0"/>
        <v>0</v>
      </c>
      <c r="G26" s="158"/>
      <c r="H26" s="139"/>
      <c r="I26" s="127" t="e">
        <f>VLOOKUP(H26,Presupuesto!$B$11:$C$565,2,0)</f>
        <v>#N/A</v>
      </c>
      <c r="J26" s="95" t="str">
        <f t="shared" si="3"/>
        <v>Investigación Científica</v>
      </c>
      <c r="K26" s="95" t="s">
        <v>409</v>
      </c>
      <c r="L26" s="138"/>
      <c r="M26" s="155"/>
      <c r="N26" s="120"/>
      <c r="O26" s="94">
        <f t="shared" si="1"/>
        <v>0</v>
      </c>
      <c r="P26" s="94">
        <f t="shared" si="2"/>
        <v>0</v>
      </c>
      <c r="Q26" s="94">
        <f t="shared" si="2"/>
        <v>0</v>
      </c>
    </row>
    <row r="27" spans="3:17" x14ac:dyDescent="0.25">
      <c r="C27" s="138"/>
      <c r="D27" s="155"/>
      <c r="E27" s="120"/>
      <c r="F27" s="94">
        <f t="shared" si="0"/>
        <v>0</v>
      </c>
      <c r="G27" s="158"/>
      <c r="H27" s="139"/>
      <c r="I27" s="127" t="e">
        <f>VLOOKUP(H27,Presupuesto!$B$11:$C$565,2,0)</f>
        <v>#N/A</v>
      </c>
      <c r="J27" s="95" t="str">
        <f t="shared" si="3"/>
        <v>Investigación Científica</v>
      </c>
      <c r="K27" s="95" t="s">
        <v>409</v>
      </c>
      <c r="L27" s="138"/>
      <c r="M27" s="155"/>
      <c r="N27" s="120"/>
      <c r="O27" s="94">
        <f t="shared" si="1"/>
        <v>0</v>
      </c>
      <c r="P27" s="94">
        <f t="shared" si="2"/>
        <v>0</v>
      </c>
      <c r="Q27" s="94">
        <f t="shared" si="2"/>
        <v>0</v>
      </c>
    </row>
    <row r="28" spans="3:17" x14ac:dyDescent="0.25">
      <c r="C28" s="138"/>
      <c r="D28" s="155"/>
      <c r="E28" s="120"/>
      <c r="F28" s="94">
        <f t="shared" si="0"/>
        <v>0</v>
      </c>
      <c r="G28" s="158"/>
      <c r="H28" s="139"/>
      <c r="I28" s="127" t="e">
        <f>VLOOKUP(H28,Presupuesto!$B$11:$C$565,2,0)</f>
        <v>#N/A</v>
      </c>
      <c r="J28" s="95" t="str">
        <f t="shared" si="3"/>
        <v>Investigación Científica</v>
      </c>
      <c r="K28" s="95" t="s">
        <v>409</v>
      </c>
      <c r="L28" s="138"/>
      <c r="M28" s="155"/>
      <c r="N28" s="120"/>
      <c r="O28" s="94">
        <f t="shared" si="1"/>
        <v>0</v>
      </c>
      <c r="P28" s="94">
        <f t="shared" si="2"/>
        <v>0</v>
      </c>
      <c r="Q28" s="94">
        <f t="shared" si="2"/>
        <v>0</v>
      </c>
    </row>
    <row r="29" spans="3:17" x14ac:dyDescent="0.25">
      <c r="C29" s="138"/>
      <c r="D29" s="155"/>
      <c r="E29" s="120"/>
      <c r="F29" s="94">
        <f t="shared" si="0"/>
        <v>0</v>
      </c>
      <c r="G29" s="158"/>
      <c r="H29" s="139"/>
      <c r="I29" s="127" t="e">
        <f>VLOOKUP(H29,Presupuesto!$B$11:$C$565,2,0)</f>
        <v>#N/A</v>
      </c>
      <c r="J29" s="95" t="str">
        <f t="shared" si="3"/>
        <v>Investigación Científica</v>
      </c>
      <c r="K29" s="95" t="s">
        <v>409</v>
      </c>
      <c r="L29" s="138"/>
      <c r="M29" s="155"/>
      <c r="N29" s="120"/>
      <c r="O29" s="94">
        <f t="shared" si="1"/>
        <v>0</v>
      </c>
      <c r="P29" s="94">
        <f t="shared" si="2"/>
        <v>0</v>
      </c>
      <c r="Q29" s="94">
        <f t="shared" si="2"/>
        <v>0</v>
      </c>
    </row>
    <row r="30" spans="3:17" x14ac:dyDescent="0.25">
      <c r="C30" s="138"/>
      <c r="D30" s="155"/>
      <c r="E30" s="120"/>
      <c r="F30" s="94">
        <f t="shared" si="0"/>
        <v>0</v>
      </c>
      <c r="G30" s="158"/>
      <c r="H30" s="139"/>
      <c r="I30" s="127" t="e">
        <f>VLOOKUP(H30,Presupuesto!$B$11:$C$565,2,0)</f>
        <v>#N/A</v>
      </c>
      <c r="J30" s="95" t="str">
        <f t="shared" si="3"/>
        <v>Investigación Científica</v>
      </c>
      <c r="K30" s="95" t="s">
        <v>409</v>
      </c>
      <c r="L30" s="138"/>
      <c r="M30" s="155"/>
      <c r="N30" s="120"/>
      <c r="O30" s="94">
        <f t="shared" si="1"/>
        <v>0</v>
      </c>
      <c r="P30" s="94">
        <f t="shared" si="2"/>
        <v>0</v>
      </c>
      <c r="Q30" s="94">
        <f t="shared" si="2"/>
        <v>0</v>
      </c>
    </row>
    <row r="31" spans="3:17" x14ac:dyDescent="0.25">
      <c r="C31" s="138"/>
      <c r="D31" s="155"/>
      <c r="E31" s="120"/>
      <c r="F31" s="94">
        <f t="shared" si="0"/>
        <v>0</v>
      </c>
      <c r="G31" s="158"/>
      <c r="H31" s="139"/>
      <c r="I31" s="127" t="e">
        <f>VLOOKUP(H31,Presupuesto!$B$11:$C$565,2,0)</f>
        <v>#N/A</v>
      </c>
      <c r="J31" s="95" t="str">
        <f t="shared" si="3"/>
        <v>Investigación Científica</v>
      </c>
      <c r="K31" s="95" t="s">
        <v>409</v>
      </c>
      <c r="L31" s="138"/>
      <c r="M31" s="155"/>
      <c r="N31" s="120"/>
      <c r="O31" s="94">
        <f t="shared" si="1"/>
        <v>0</v>
      </c>
      <c r="P31" s="94">
        <f t="shared" si="2"/>
        <v>0</v>
      </c>
      <c r="Q31" s="94">
        <f t="shared" si="2"/>
        <v>0</v>
      </c>
    </row>
    <row r="32" spans="3:17" x14ac:dyDescent="0.25">
      <c r="C32" s="138"/>
      <c r="D32" s="155"/>
      <c r="E32" s="120"/>
      <c r="F32" s="94">
        <f t="shared" si="0"/>
        <v>0</v>
      </c>
      <c r="G32" s="158"/>
      <c r="H32" s="139"/>
      <c r="I32" s="127" t="e">
        <f>VLOOKUP(H32,Presupuesto!$B$11:$C$565,2,0)</f>
        <v>#N/A</v>
      </c>
      <c r="J32" s="95" t="str">
        <f t="shared" si="3"/>
        <v>Investigación Científica</v>
      </c>
      <c r="K32" s="95" t="s">
        <v>409</v>
      </c>
      <c r="L32" s="138"/>
      <c r="M32" s="155"/>
      <c r="N32" s="120"/>
      <c r="O32" s="94">
        <f t="shared" si="1"/>
        <v>0</v>
      </c>
      <c r="P32" s="94">
        <f t="shared" si="2"/>
        <v>0</v>
      </c>
      <c r="Q32" s="94">
        <f t="shared" si="2"/>
        <v>0</v>
      </c>
    </row>
    <row r="33" spans="3:17" x14ac:dyDescent="0.25">
      <c r="C33" s="138"/>
      <c r="D33" s="155"/>
      <c r="E33" s="120"/>
      <c r="F33" s="94">
        <f t="shared" si="0"/>
        <v>0</v>
      </c>
      <c r="G33" s="158"/>
      <c r="H33" s="139"/>
      <c r="I33" s="127" t="e">
        <f>VLOOKUP(H33,Presupuesto!$B$11:$C$565,2,0)</f>
        <v>#N/A</v>
      </c>
      <c r="J33" s="95" t="str">
        <f t="shared" si="3"/>
        <v>Investigación Científica</v>
      </c>
      <c r="K33" s="95" t="s">
        <v>409</v>
      </c>
      <c r="L33" s="138"/>
      <c r="M33" s="155"/>
      <c r="N33" s="120"/>
      <c r="O33" s="94">
        <f t="shared" si="1"/>
        <v>0</v>
      </c>
      <c r="P33" s="94">
        <f t="shared" si="2"/>
        <v>0</v>
      </c>
      <c r="Q33" s="94">
        <f t="shared" si="2"/>
        <v>0</v>
      </c>
    </row>
    <row r="34" spans="3:17" x14ac:dyDescent="0.25">
      <c r="C34" s="138"/>
      <c r="D34" s="155"/>
      <c r="E34" s="120"/>
      <c r="F34" s="94">
        <f t="shared" si="0"/>
        <v>0</v>
      </c>
      <c r="G34" s="158"/>
      <c r="H34" s="139"/>
      <c r="I34" s="127" t="e">
        <f>VLOOKUP(H34,Presupuesto!$B$11:$C$565,2,0)</f>
        <v>#N/A</v>
      </c>
      <c r="J34" s="95" t="str">
        <f t="shared" si="3"/>
        <v>Investigación Científica</v>
      </c>
      <c r="K34" s="95" t="s">
        <v>409</v>
      </c>
      <c r="L34" s="138"/>
      <c r="M34" s="155"/>
      <c r="N34" s="120"/>
      <c r="O34" s="94">
        <f t="shared" si="1"/>
        <v>0</v>
      </c>
      <c r="P34" s="94">
        <f t="shared" si="2"/>
        <v>0</v>
      </c>
      <c r="Q34" s="94">
        <f t="shared" si="2"/>
        <v>0</v>
      </c>
    </row>
    <row r="35" spans="3:17" x14ac:dyDescent="0.25">
      <c r="C35" s="138"/>
      <c r="D35" s="155"/>
      <c r="E35" s="120"/>
      <c r="F35" s="94">
        <f t="shared" si="0"/>
        <v>0</v>
      </c>
      <c r="G35" s="158"/>
      <c r="H35" s="139"/>
      <c r="I35" s="127" t="e">
        <f>VLOOKUP(H35,Presupuesto!$B$11:$C$565,2,0)</f>
        <v>#N/A</v>
      </c>
      <c r="J35" s="95" t="str">
        <f t="shared" si="3"/>
        <v>Investigación Científica</v>
      </c>
      <c r="K35" s="95" t="s">
        <v>409</v>
      </c>
      <c r="L35" s="138"/>
      <c r="M35" s="155"/>
      <c r="N35" s="120"/>
      <c r="O35" s="94">
        <f t="shared" si="1"/>
        <v>0</v>
      </c>
      <c r="P35" s="94">
        <f t="shared" si="2"/>
        <v>0</v>
      </c>
      <c r="Q35" s="94">
        <f t="shared" si="2"/>
        <v>0</v>
      </c>
    </row>
    <row r="36" spans="3:17" x14ac:dyDescent="0.25">
      <c r="C36" s="138"/>
      <c r="D36" s="155"/>
      <c r="E36" s="120"/>
      <c r="F36" s="94">
        <f t="shared" si="0"/>
        <v>0</v>
      </c>
      <c r="G36" s="158"/>
      <c r="H36" s="139"/>
      <c r="I36" s="127" t="e">
        <f>VLOOKUP(H36,Presupuesto!$B$11:$C$565,2,0)</f>
        <v>#N/A</v>
      </c>
      <c r="J36" s="95" t="str">
        <f t="shared" si="3"/>
        <v>Investigación Científica</v>
      </c>
      <c r="K36" s="95" t="s">
        <v>409</v>
      </c>
      <c r="L36" s="138"/>
      <c r="M36" s="155"/>
      <c r="N36" s="120"/>
      <c r="O36" s="94">
        <f t="shared" si="1"/>
        <v>0</v>
      </c>
      <c r="P36" s="94">
        <f t="shared" si="2"/>
        <v>0</v>
      </c>
      <c r="Q36" s="94">
        <f t="shared" si="2"/>
        <v>0</v>
      </c>
    </row>
    <row r="37" spans="3:17" x14ac:dyDescent="0.25">
      <c r="C37" s="138"/>
      <c r="D37" s="155"/>
      <c r="E37" s="120"/>
      <c r="F37" s="94">
        <f t="shared" si="0"/>
        <v>0</v>
      </c>
      <c r="G37" s="158"/>
      <c r="H37" s="139"/>
      <c r="I37" s="127" t="e">
        <f>VLOOKUP(H37,Presupuesto!$B$11:$C$565,2,0)</f>
        <v>#N/A</v>
      </c>
      <c r="J37" s="95" t="str">
        <f t="shared" si="3"/>
        <v>Investigación Científica</v>
      </c>
      <c r="K37" s="95" t="s">
        <v>409</v>
      </c>
      <c r="L37" s="138"/>
      <c r="M37" s="155"/>
      <c r="N37" s="120"/>
      <c r="O37" s="94">
        <f t="shared" si="1"/>
        <v>0</v>
      </c>
      <c r="P37" s="94">
        <f t="shared" ref="P37:Q50" si="4">$O37*P$16</f>
        <v>0</v>
      </c>
      <c r="Q37" s="94">
        <f t="shared" si="4"/>
        <v>0</v>
      </c>
    </row>
    <row r="38" spans="3:17" x14ac:dyDescent="0.25">
      <c r="C38" s="140"/>
      <c r="D38" s="148"/>
      <c r="E38" s="115"/>
      <c r="F38" s="94">
        <f t="shared" si="0"/>
        <v>0</v>
      </c>
      <c r="G38" s="158"/>
      <c r="H38" s="141"/>
      <c r="I38" s="127" t="e">
        <f>VLOOKUP(H38,Presupuesto!$B$11:$C$565,2,0)</f>
        <v>#N/A</v>
      </c>
      <c r="J38" s="95" t="str">
        <f t="shared" si="3"/>
        <v>Investigación Científica</v>
      </c>
      <c r="K38" s="95" t="s">
        <v>409</v>
      </c>
      <c r="L38" s="140"/>
      <c r="M38" s="148"/>
      <c r="N38" s="115"/>
      <c r="O38" s="94">
        <f t="shared" si="1"/>
        <v>0</v>
      </c>
      <c r="P38" s="94">
        <f t="shared" si="4"/>
        <v>0</v>
      </c>
      <c r="Q38" s="94">
        <f t="shared" si="4"/>
        <v>0</v>
      </c>
    </row>
    <row r="39" spans="3:17" x14ac:dyDescent="0.25">
      <c r="C39" s="140"/>
      <c r="D39" s="148"/>
      <c r="E39" s="115"/>
      <c r="F39" s="94">
        <f t="shared" si="0"/>
        <v>0</v>
      </c>
      <c r="G39" s="158"/>
      <c r="H39" s="141"/>
      <c r="I39" s="127" t="e">
        <f>VLOOKUP(H39,Presupuesto!$B$11:$C$565,2,0)</f>
        <v>#N/A</v>
      </c>
      <c r="J39" s="95" t="str">
        <f t="shared" si="3"/>
        <v>Investigación Científica</v>
      </c>
      <c r="K39" s="95" t="s">
        <v>409</v>
      </c>
      <c r="L39" s="140"/>
      <c r="M39" s="148"/>
      <c r="N39" s="115"/>
      <c r="O39" s="94">
        <f t="shared" si="1"/>
        <v>0</v>
      </c>
      <c r="P39" s="94">
        <f t="shared" si="4"/>
        <v>0</v>
      </c>
      <c r="Q39" s="94">
        <f t="shared" si="4"/>
        <v>0</v>
      </c>
    </row>
    <row r="40" spans="3:17" x14ac:dyDescent="0.25">
      <c r="C40" s="140"/>
      <c r="D40" s="148"/>
      <c r="E40" s="115"/>
      <c r="F40" s="94">
        <f t="shared" si="0"/>
        <v>0</v>
      </c>
      <c r="G40" s="158"/>
      <c r="H40" s="141"/>
      <c r="I40" s="127" t="e">
        <f>VLOOKUP(H40,Presupuesto!$B$11:$C$565,2,0)</f>
        <v>#N/A</v>
      </c>
      <c r="J40" s="95" t="str">
        <f t="shared" si="3"/>
        <v>Investigación Científica</v>
      </c>
      <c r="K40" s="95" t="s">
        <v>409</v>
      </c>
      <c r="L40" s="140"/>
      <c r="M40" s="148"/>
      <c r="N40" s="115"/>
      <c r="O40" s="94">
        <f t="shared" si="1"/>
        <v>0</v>
      </c>
      <c r="P40" s="94">
        <f t="shared" si="4"/>
        <v>0</v>
      </c>
      <c r="Q40" s="94">
        <f t="shared" si="4"/>
        <v>0</v>
      </c>
    </row>
    <row r="41" spans="3:17" x14ac:dyDescent="0.25">
      <c r="C41" s="140"/>
      <c r="D41" s="148"/>
      <c r="E41" s="115"/>
      <c r="F41" s="94">
        <f t="shared" si="0"/>
        <v>0</v>
      </c>
      <c r="G41" s="158"/>
      <c r="H41" s="141"/>
      <c r="I41" s="127" t="e">
        <f>VLOOKUP(H41,Presupuesto!$B$11:$C$565,2,0)</f>
        <v>#N/A</v>
      </c>
      <c r="J41" s="95" t="str">
        <f t="shared" si="3"/>
        <v>Investigación Científica</v>
      </c>
      <c r="K41" s="95" t="s">
        <v>409</v>
      </c>
      <c r="L41" s="140"/>
      <c r="M41" s="148"/>
      <c r="N41" s="115"/>
      <c r="O41" s="94">
        <f t="shared" si="1"/>
        <v>0</v>
      </c>
      <c r="P41" s="94">
        <f t="shared" si="4"/>
        <v>0</v>
      </c>
      <c r="Q41" s="94">
        <f t="shared" si="4"/>
        <v>0</v>
      </c>
    </row>
    <row r="42" spans="3:17" x14ac:dyDescent="0.25">
      <c r="C42" s="140"/>
      <c r="D42" s="148"/>
      <c r="E42" s="115"/>
      <c r="F42" s="94">
        <f t="shared" si="0"/>
        <v>0</v>
      </c>
      <c r="G42" s="158"/>
      <c r="H42" s="141"/>
      <c r="I42" s="127" t="e">
        <f>VLOOKUP(H42,Presupuesto!$B$11:$C$565,2,0)</f>
        <v>#N/A</v>
      </c>
      <c r="J42" s="95" t="str">
        <f t="shared" si="3"/>
        <v>Investigación Científica</v>
      </c>
      <c r="K42" s="95" t="s">
        <v>409</v>
      </c>
      <c r="L42" s="140"/>
      <c r="M42" s="148"/>
      <c r="N42" s="115"/>
      <c r="O42" s="94">
        <f t="shared" si="1"/>
        <v>0</v>
      </c>
      <c r="P42" s="94">
        <f t="shared" si="4"/>
        <v>0</v>
      </c>
      <c r="Q42" s="94">
        <f t="shared" si="4"/>
        <v>0</v>
      </c>
    </row>
    <row r="43" spans="3:17" x14ac:dyDescent="0.25">
      <c r="C43" s="140"/>
      <c r="D43" s="148"/>
      <c r="E43" s="115"/>
      <c r="F43" s="94">
        <f t="shared" si="0"/>
        <v>0</v>
      </c>
      <c r="G43" s="158"/>
      <c r="H43" s="141"/>
      <c r="I43" s="127" t="e">
        <f>VLOOKUP(H43,Presupuesto!$B$11:$C$565,2,0)</f>
        <v>#N/A</v>
      </c>
      <c r="J43" s="95" t="str">
        <f t="shared" si="3"/>
        <v>Investigación Científica</v>
      </c>
      <c r="K43" s="95" t="s">
        <v>409</v>
      </c>
      <c r="L43" s="140"/>
      <c r="M43" s="148"/>
      <c r="N43" s="115"/>
      <c r="O43" s="94">
        <f t="shared" si="1"/>
        <v>0</v>
      </c>
      <c r="P43" s="94">
        <f t="shared" si="4"/>
        <v>0</v>
      </c>
      <c r="Q43" s="94">
        <f t="shared" si="4"/>
        <v>0</v>
      </c>
    </row>
    <row r="44" spans="3:17" x14ac:dyDescent="0.25">
      <c r="C44" s="140"/>
      <c r="D44" s="148"/>
      <c r="E44" s="115"/>
      <c r="F44" s="94">
        <f t="shared" si="0"/>
        <v>0</v>
      </c>
      <c r="G44" s="158"/>
      <c r="H44" s="141"/>
      <c r="I44" s="127" t="e">
        <f>VLOOKUP(H44,Presupuesto!$B$11:$C$565,2,0)</f>
        <v>#N/A</v>
      </c>
      <c r="J44" s="95" t="str">
        <f t="shared" si="3"/>
        <v>Investigación Científica</v>
      </c>
      <c r="K44" s="95" t="s">
        <v>409</v>
      </c>
      <c r="L44" s="140"/>
      <c r="M44" s="148"/>
      <c r="N44" s="115"/>
      <c r="O44" s="94">
        <f t="shared" si="1"/>
        <v>0</v>
      </c>
      <c r="P44" s="94">
        <f t="shared" si="4"/>
        <v>0</v>
      </c>
      <c r="Q44" s="94">
        <f t="shared" si="4"/>
        <v>0</v>
      </c>
    </row>
    <row r="45" spans="3:17" x14ac:dyDescent="0.25">
      <c r="C45" s="140"/>
      <c r="D45" s="148"/>
      <c r="E45" s="115"/>
      <c r="F45" s="94">
        <f t="shared" si="0"/>
        <v>0</v>
      </c>
      <c r="G45" s="158"/>
      <c r="H45" s="141"/>
      <c r="I45" s="127" t="e">
        <f>VLOOKUP(H45,Presupuesto!$B$11:$C$565,2,0)</f>
        <v>#N/A</v>
      </c>
      <c r="J45" s="95" t="str">
        <f t="shared" si="3"/>
        <v>Investigación Científica</v>
      </c>
      <c r="K45" s="95" t="s">
        <v>409</v>
      </c>
      <c r="L45" s="140"/>
      <c r="M45" s="148"/>
      <c r="N45" s="115"/>
      <c r="O45" s="94">
        <f t="shared" si="1"/>
        <v>0</v>
      </c>
      <c r="P45" s="94">
        <f t="shared" si="4"/>
        <v>0</v>
      </c>
      <c r="Q45" s="94">
        <f t="shared" si="4"/>
        <v>0</v>
      </c>
    </row>
    <row r="46" spans="3:17" x14ac:dyDescent="0.25">
      <c r="C46" s="142"/>
      <c r="D46" s="148"/>
      <c r="E46" s="115"/>
      <c r="F46" s="94">
        <f t="shared" si="0"/>
        <v>0</v>
      </c>
      <c r="G46" s="158"/>
      <c r="H46" s="143"/>
      <c r="I46" s="127" t="e">
        <f>VLOOKUP(H46,Presupuesto!$B$11:$C$565,2,0)</f>
        <v>#N/A</v>
      </c>
      <c r="J46" s="95" t="str">
        <f t="shared" si="3"/>
        <v>Investigación Científica</v>
      </c>
      <c r="K46" s="95" t="s">
        <v>400</v>
      </c>
      <c r="L46" s="142"/>
      <c r="M46" s="148"/>
      <c r="N46" s="115"/>
      <c r="O46" s="94">
        <f t="shared" si="1"/>
        <v>0</v>
      </c>
      <c r="P46" s="94">
        <f t="shared" si="4"/>
        <v>0</v>
      </c>
      <c r="Q46" s="94">
        <f t="shared" si="4"/>
        <v>0</v>
      </c>
    </row>
    <row r="47" spans="3:17" x14ac:dyDescent="0.25">
      <c r="C47" s="142"/>
      <c r="D47" s="148"/>
      <c r="E47" s="115"/>
      <c r="F47" s="94">
        <f t="shared" si="0"/>
        <v>0</v>
      </c>
      <c r="G47" s="158"/>
      <c r="H47" s="143"/>
      <c r="I47" s="127" t="e">
        <f>VLOOKUP(H47,Presupuesto!$B$11:$C$565,2,0)</f>
        <v>#N/A</v>
      </c>
      <c r="J47" s="95" t="str">
        <f t="shared" si="3"/>
        <v>Investigación Científica</v>
      </c>
      <c r="K47" s="95" t="s">
        <v>409</v>
      </c>
      <c r="L47" s="142"/>
      <c r="M47" s="148"/>
      <c r="N47" s="115"/>
      <c r="O47" s="94">
        <f t="shared" si="1"/>
        <v>0</v>
      </c>
      <c r="P47" s="94">
        <f t="shared" si="4"/>
        <v>0</v>
      </c>
      <c r="Q47" s="94">
        <f t="shared" si="4"/>
        <v>0</v>
      </c>
    </row>
    <row r="48" spans="3:17" x14ac:dyDescent="0.25">
      <c r="C48" s="142"/>
      <c r="D48" s="148"/>
      <c r="E48" s="115"/>
      <c r="F48" s="94">
        <f t="shared" si="0"/>
        <v>0</v>
      </c>
      <c r="G48" s="158"/>
      <c r="H48" s="143"/>
      <c r="I48" s="127" t="e">
        <f>VLOOKUP(H48,Presupuesto!$B$11:$C$565,2,0)</f>
        <v>#N/A</v>
      </c>
      <c r="J48" s="95" t="str">
        <f t="shared" si="3"/>
        <v>Investigación Científica</v>
      </c>
      <c r="K48" s="95" t="s">
        <v>409</v>
      </c>
      <c r="L48" s="142"/>
      <c r="M48" s="148"/>
      <c r="N48" s="115"/>
      <c r="O48" s="94">
        <f t="shared" si="1"/>
        <v>0</v>
      </c>
      <c r="P48" s="94">
        <f t="shared" si="4"/>
        <v>0</v>
      </c>
      <c r="Q48" s="94">
        <f t="shared" si="4"/>
        <v>0</v>
      </c>
    </row>
    <row r="49" spans="3:17" x14ac:dyDescent="0.25">
      <c r="C49" s="142"/>
      <c r="D49" s="148"/>
      <c r="E49" s="115"/>
      <c r="F49" s="94">
        <f t="shared" si="0"/>
        <v>0</v>
      </c>
      <c r="G49" s="158"/>
      <c r="H49" s="143"/>
      <c r="I49" s="127" t="e">
        <f>VLOOKUP(H49,Presupuesto!$B$11:$C$565,2,0)</f>
        <v>#N/A</v>
      </c>
      <c r="J49" s="95" t="str">
        <f t="shared" si="3"/>
        <v>Investigación Científica</v>
      </c>
      <c r="K49" s="95" t="s">
        <v>409</v>
      </c>
      <c r="L49" s="142"/>
      <c r="M49" s="148"/>
      <c r="N49" s="115"/>
      <c r="O49" s="94">
        <f t="shared" si="1"/>
        <v>0</v>
      </c>
      <c r="P49" s="94">
        <f t="shared" si="4"/>
        <v>0</v>
      </c>
      <c r="Q49" s="94">
        <f t="shared" si="4"/>
        <v>0</v>
      </c>
    </row>
    <row r="50" spans="3:17" ht="15.75" thickBot="1" x14ac:dyDescent="0.3">
      <c r="C50" s="144"/>
      <c r="D50" s="156"/>
      <c r="E50" s="100"/>
      <c r="F50" s="102">
        <f t="shared" si="0"/>
        <v>0</v>
      </c>
      <c r="G50" s="159"/>
      <c r="H50" s="145"/>
      <c r="I50" s="129" t="e">
        <f>VLOOKUP(H50,Presupuesto!$B$11:$C$565,2,0)</f>
        <v>#N/A</v>
      </c>
      <c r="J50" s="103" t="str">
        <f>$J$17</f>
        <v>Investigación Científica</v>
      </c>
      <c r="K50" s="121" t="s">
        <v>391</v>
      </c>
      <c r="L50" s="144"/>
      <c r="M50" s="156"/>
      <c r="N50" s="100"/>
      <c r="O50" s="102">
        <f t="shared" si="1"/>
        <v>0</v>
      </c>
      <c r="P50" s="102">
        <f t="shared" si="4"/>
        <v>0</v>
      </c>
      <c r="Q50" s="102">
        <f t="shared" si="4"/>
        <v>0</v>
      </c>
    </row>
    <row r="51" spans="3:17" x14ac:dyDescent="0.25">
      <c r="G51" s="83"/>
    </row>
    <row r="52" spans="3:17" ht="15.75" thickBot="1" x14ac:dyDescent="0.3">
      <c r="G52" s="83"/>
    </row>
    <row r="53" spans="3:17" ht="15.75" thickBot="1" x14ac:dyDescent="0.3">
      <c r="C53" s="154" t="s">
        <v>53</v>
      </c>
      <c r="D53" s="329">
        <f>SUM(F60:F93)</f>
        <v>0</v>
      </c>
      <c r="G53" s="76"/>
      <c r="H53" s="70"/>
      <c r="I53" s="70"/>
    </row>
    <row r="54" spans="3:17" x14ac:dyDescent="0.25">
      <c r="G54" s="76"/>
      <c r="H54" s="70"/>
      <c r="I54" s="70"/>
    </row>
    <row r="55" spans="3:17" x14ac:dyDescent="0.25">
      <c r="F55" s="70"/>
      <c r="G55" s="76"/>
      <c r="H55" s="70"/>
      <c r="I55" s="70"/>
    </row>
    <row r="56" spans="3:17" ht="15.75" x14ac:dyDescent="0.25">
      <c r="C56" s="283" t="s">
        <v>389</v>
      </c>
      <c r="D56" s="327"/>
      <c r="F56" s="70"/>
      <c r="G56" s="76"/>
      <c r="H56" s="70"/>
      <c r="I56" s="70"/>
    </row>
    <row r="57" spans="3:17" ht="18.75" x14ac:dyDescent="0.25">
      <c r="C57" s="204"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6"/>
      <c r="H57" s="70"/>
      <c r="I57" s="70"/>
    </row>
    <row r="58" spans="3:17" ht="42.75" thickBot="1" x14ac:dyDescent="0.3">
      <c r="F58" s="90"/>
      <c r="G58" s="73"/>
      <c r="H58" s="73"/>
      <c r="I58" s="73"/>
      <c r="L58" s="220"/>
      <c r="M58" s="221"/>
      <c r="N58" s="220"/>
      <c r="O58" s="220"/>
      <c r="P58" s="223" t="s">
        <v>466</v>
      </c>
      <c r="Q58" s="223" t="s">
        <v>467</v>
      </c>
    </row>
    <row r="59" spans="3:17" ht="30.75" thickBot="1" x14ac:dyDescent="0.3">
      <c r="C59" s="126" t="s">
        <v>44</v>
      </c>
      <c r="D59" s="126" t="s">
        <v>55</v>
      </c>
      <c r="E59" s="133" t="s">
        <v>57</v>
      </c>
      <c r="F59" s="132" t="s">
        <v>27</v>
      </c>
      <c r="G59" s="130" t="s">
        <v>128</v>
      </c>
      <c r="H59" s="133" t="s">
        <v>46</v>
      </c>
      <c r="I59" s="130" t="s">
        <v>129</v>
      </c>
      <c r="J59" s="130" t="s">
        <v>407</v>
      </c>
      <c r="K59" s="130" t="s">
        <v>408</v>
      </c>
      <c r="L59" s="217" t="s">
        <v>21</v>
      </c>
      <c r="M59" s="217" t="s">
        <v>55</v>
      </c>
      <c r="N59" s="218" t="s">
        <v>464</v>
      </c>
      <c r="O59" s="219" t="s">
        <v>465</v>
      </c>
      <c r="P59" s="222">
        <v>0.7</v>
      </c>
      <c r="Q59" s="222">
        <v>0.3</v>
      </c>
    </row>
    <row r="60" spans="3:17" x14ac:dyDescent="0.25">
      <c r="C60" s="138"/>
      <c r="D60" s="155"/>
      <c r="E60" s="120"/>
      <c r="F60" s="94">
        <f t="shared" ref="F60:F93" si="5">D60*E60</f>
        <v>0</v>
      </c>
      <c r="G60" s="158"/>
      <c r="H60" s="139"/>
      <c r="I60" s="127" t="e">
        <f>VLOOKUP(H60,Presupuesto!$B$11:$C$565,2,0)</f>
        <v>#N/A</v>
      </c>
      <c r="J60" s="212" t="s">
        <v>1356</v>
      </c>
      <c r="K60" s="95" t="s">
        <v>409</v>
      </c>
      <c r="L60" s="138"/>
      <c r="M60" s="155"/>
      <c r="N60" s="120"/>
      <c r="O60" s="94">
        <f t="shared" ref="O60:O93" si="6">M60*N60</f>
        <v>0</v>
      </c>
      <c r="P60" s="94">
        <f t="shared" ref="P60:Q79" si="7">$O60*P$16</f>
        <v>0</v>
      </c>
      <c r="Q60" s="94">
        <f t="shared" si="7"/>
        <v>0</v>
      </c>
    </row>
    <row r="61" spans="3:17" x14ac:dyDescent="0.25">
      <c r="C61" s="138"/>
      <c r="D61" s="155"/>
      <c r="E61" s="120"/>
      <c r="F61" s="94">
        <f t="shared" si="5"/>
        <v>0</v>
      </c>
      <c r="G61" s="158"/>
      <c r="H61" s="139"/>
      <c r="I61" s="127" t="e">
        <f>VLOOKUP(H61,Presupuesto!$B$11:$C$565,2,0)</f>
        <v>#N/A</v>
      </c>
      <c r="J61" s="95" t="str">
        <f>$J$60</f>
        <v>Investigación Científica</v>
      </c>
      <c r="K61" s="95" t="s">
        <v>409</v>
      </c>
      <c r="L61" s="138"/>
      <c r="M61" s="155"/>
      <c r="N61" s="120"/>
      <c r="O61" s="94">
        <f t="shared" si="6"/>
        <v>0</v>
      </c>
      <c r="P61" s="94">
        <f t="shared" si="7"/>
        <v>0</v>
      </c>
      <c r="Q61" s="94">
        <f t="shared" si="7"/>
        <v>0</v>
      </c>
    </row>
    <row r="62" spans="3:17" x14ac:dyDescent="0.25">
      <c r="C62" s="138"/>
      <c r="D62" s="155"/>
      <c r="E62" s="120"/>
      <c r="F62" s="94">
        <f t="shared" si="5"/>
        <v>0</v>
      </c>
      <c r="G62" s="158"/>
      <c r="H62" s="139"/>
      <c r="I62" s="127" t="e">
        <f>VLOOKUP(H62,Presupuesto!$B$11:$C$565,2,0)</f>
        <v>#N/A</v>
      </c>
      <c r="J62" s="95" t="str">
        <f t="shared" ref="J62:J93" si="8">$J$60</f>
        <v>Investigación Científica</v>
      </c>
      <c r="K62" s="95" t="s">
        <v>409</v>
      </c>
      <c r="L62" s="138"/>
      <c r="M62" s="155"/>
      <c r="N62" s="120"/>
      <c r="O62" s="94">
        <f t="shared" si="6"/>
        <v>0</v>
      </c>
      <c r="P62" s="94">
        <f t="shared" si="7"/>
        <v>0</v>
      </c>
      <c r="Q62" s="94">
        <f t="shared" si="7"/>
        <v>0</v>
      </c>
    </row>
    <row r="63" spans="3:17" x14ac:dyDescent="0.25">
      <c r="C63" s="138"/>
      <c r="D63" s="155"/>
      <c r="E63" s="120"/>
      <c r="F63" s="94">
        <f t="shared" si="5"/>
        <v>0</v>
      </c>
      <c r="G63" s="158"/>
      <c r="H63" s="139"/>
      <c r="I63" s="127" t="e">
        <f>VLOOKUP(H63,Presupuesto!$B$11:$C$565,2,0)</f>
        <v>#N/A</v>
      </c>
      <c r="J63" s="95" t="str">
        <f t="shared" si="8"/>
        <v>Investigación Científica</v>
      </c>
      <c r="K63" s="95" t="s">
        <v>409</v>
      </c>
      <c r="L63" s="138"/>
      <c r="M63" s="155"/>
      <c r="N63" s="120"/>
      <c r="O63" s="94">
        <f t="shared" si="6"/>
        <v>0</v>
      </c>
      <c r="P63" s="94">
        <f t="shared" si="7"/>
        <v>0</v>
      </c>
      <c r="Q63" s="94">
        <f t="shared" si="7"/>
        <v>0</v>
      </c>
    </row>
    <row r="64" spans="3:17" x14ac:dyDescent="0.25">
      <c r="C64" s="138"/>
      <c r="D64" s="155"/>
      <c r="E64" s="120"/>
      <c r="F64" s="94">
        <f t="shared" si="5"/>
        <v>0</v>
      </c>
      <c r="G64" s="158"/>
      <c r="H64" s="139"/>
      <c r="I64" s="127" t="e">
        <f>VLOOKUP(H64,Presupuesto!$B$11:$C$565,2,0)</f>
        <v>#N/A</v>
      </c>
      <c r="J64" s="95" t="str">
        <f t="shared" si="8"/>
        <v>Investigación Científica</v>
      </c>
      <c r="K64" s="95" t="s">
        <v>398</v>
      </c>
      <c r="L64" s="138"/>
      <c r="M64" s="155"/>
      <c r="N64" s="120"/>
      <c r="O64" s="94">
        <f t="shared" si="6"/>
        <v>0</v>
      </c>
      <c r="P64" s="94">
        <f t="shared" si="7"/>
        <v>0</v>
      </c>
      <c r="Q64" s="94">
        <f t="shared" si="7"/>
        <v>0</v>
      </c>
    </row>
    <row r="65" spans="3:17" x14ac:dyDescent="0.25">
      <c r="C65" s="138"/>
      <c r="D65" s="155"/>
      <c r="E65" s="120"/>
      <c r="F65" s="94">
        <f t="shared" si="5"/>
        <v>0</v>
      </c>
      <c r="G65" s="158"/>
      <c r="H65" s="139"/>
      <c r="I65" s="127" t="e">
        <f>VLOOKUP(H65,Presupuesto!$B$11:$C$565,2,0)</f>
        <v>#N/A</v>
      </c>
      <c r="J65" s="95" t="str">
        <f t="shared" si="8"/>
        <v>Investigación Científica</v>
      </c>
      <c r="K65" s="95" t="s">
        <v>409</v>
      </c>
      <c r="L65" s="138"/>
      <c r="M65" s="155"/>
      <c r="N65" s="120"/>
      <c r="O65" s="94">
        <f t="shared" si="6"/>
        <v>0</v>
      </c>
      <c r="P65" s="94">
        <f t="shared" si="7"/>
        <v>0</v>
      </c>
      <c r="Q65" s="94">
        <f t="shared" si="7"/>
        <v>0</v>
      </c>
    </row>
    <row r="66" spans="3:17" x14ac:dyDescent="0.25">
      <c r="C66" s="138"/>
      <c r="D66" s="155"/>
      <c r="E66" s="120"/>
      <c r="F66" s="94">
        <f t="shared" si="5"/>
        <v>0</v>
      </c>
      <c r="G66" s="158"/>
      <c r="H66" s="139"/>
      <c r="I66" s="127" t="e">
        <f>VLOOKUP(H66,Presupuesto!$B$11:$C$565,2,0)</f>
        <v>#N/A</v>
      </c>
      <c r="J66" s="95" t="str">
        <f t="shared" si="8"/>
        <v>Investigación Científica</v>
      </c>
      <c r="K66" s="95" t="s">
        <v>409</v>
      </c>
      <c r="L66" s="138"/>
      <c r="M66" s="155"/>
      <c r="N66" s="120"/>
      <c r="O66" s="94">
        <f t="shared" si="6"/>
        <v>0</v>
      </c>
      <c r="P66" s="94">
        <f t="shared" si="7"/>
        <v>0</v>
      </c>
      <c r="Q66" s="94">
        <f t="shared" si="7"/>
        <v>0</v>
      </c>
    </row>
    <row r="67" spans="3:17" x14ac:dyDescent="0.25">
      <c r="C67" s="138"/>
      <c r="D67" s="155"/>
      <c r="E67" s="120"/>
      <c r="F67" s="94">
        <f t="shared" si="5"/>
        <v>0</v>
      </c>
      <c r="G67" s="158"/>
      <c r="H67" s="139"/>
      <c r="I67" s="127" t="e">
        <f>VLOOKUP(H67,Presupuesto!$B$11:$C$565,2,0)</f>
        <v>#N/A</v>
      </c>
      <c r="J67" s="95" t="str">
        <f t="shared" si="8"/>
        <v>Investigación Científica</v>
      </c>
      <c r="K67" s="95" t="s">
        <v>409</v>
      </c>
      <c r="L67" s="138"/>
      <c r="M67" s="155"/>
      <c r="N67" s="120"/>
      <c r="O67" s="94">
        <f t="shared" si="6"/>
        <v>0</v>
      </c>
      <c r="P67" s="94">
        <f t="shared" si="7"/>
        <v>0</v>
      </c>
      <c r="Q67" s="94">
        <f t="shared" si="7"/>
        <v>0</v>
      </c>
    </row>
    <row r="68" spans="3:17" x14ac:dyDescent="0.25">
      <c r="C68" s="138"/>
      <c r="D68" s="155"/>
      <c r="E68" s="120"/>
      <c r="F68" s="94">
        <f t="shared" si="5"/>
        <v>0</v>
      </c>
      <c r="G68" s="158"/>
      <c r="H68" s="139"/>
      <c r="I68" s="127" t="e">
        <f>VLOOKUP(H68,Presupuesto!$B$11:$C$565,2,0)</f>
        <v>#N/A</v>
      </c>
      <c r="J68" s="95" t="str">
        <f t="shared" si="8"/>
        <v>Investigación Científica</v>
      </c>
      <c r="K68" s="95" t="s">
        <v>409</v>
      </c>
      <c r="L68" s="138"/>
      <c r="M68" s="155"/>
      <c r="N68" s="120"/>
      <c r="O68" s="94">
        <f t="shared" si="6"/>
        <v>0</v>
      </c>
      <c r="P68" s="94">
        <f t="shared" si="7"/>
        <v>0</v>
      </c>
      <c r="Q68" s="94">
        <f t="shared" si="7"/>
        <v>0</v>
      </c>
    </row>
    <row r="69" spans="3:17" x14ac:dyDescent="0.25">
      <c r="C69" s="138"/>
      <c r="D69" s="155"/>
      <c r="E69" s="120"/>
      <c r="F69" s="94">
        <f t="shared" si="5"/>
        <v>0</v>
      </c>
      <c r="G69" s="158"/>
      <c r="H69" s="139"/>
      <c r="I69" s="127" t="e">
        <f>VLOOKUP(H69,Presupuesto!$B$11:$C$565,2,0)</f>
        <v>#N/A</v>
      </c>
      <c r="J69" s="95" t="str">
        <f t="shared" si="8"/>
        <v>Investigación Científica</v>
      </c>
      <c r="K69" s="95" t="s">
        <v>409</v>
      </c>
      <c r="L69" s="138"/>
      <c r="M69" s="155"/>
      <c r="N69" s="120"/>
      <c r="O69" s="94">
        <f t="shared" si="6"/>
        <v>0</v>
      </c>
      <c r="P69" s="94">
        <f t="shared" si="7"/>
        <v>0</v>
      </c>
      <c r="Q69" s="94">
        <f t="shared" si="7"/>
        <v>0</v>
      </c>
    </row>
    <row r="70" spans="3:17" x14ac:dyDescent="0.25">
      <c r="C70" s="138"/>
      <c r="D70" s="155"/>
      <c r="E70" s="120"/>
      <c r="F70" s="94">
        <f t="shared" si="5"/>
        <v>0</v>
      </c>
      <c r="G70" s="158"/>
      <c r="H70" s="139"/>
      <c r="I70" s="127" t="e">
        <f>VLOOKUP(H70,Presupuesto!$B$11:$C$565,2,0)</f>
        <v>#N/A</v>
      </c>
      <c r="J70" s="95" t="str">
        <f t="shared" si="8"/>
        <v>Investigación Científica</v>
      </c>
      <c r="K70" s="95" t="s">
        <v>409</v>
      </c>
      <c r="L70" s="138"/>
      <c r="M70" s="155"/>
      <c r="N70" s="120"/>
      <c r="O70" s="94">
        <f t="shared" si="6"/>
        <v>0</v>
      </c>
      <c r="P70" s="94">
        <f t="shared" si="7"/>
        <v>0</v>
      </c>
      <c r="Q70" s="94">
        <f t="shared" si="7"/>
        <v>0</v>
      </c>
    </row>
    <row r="71" spans="3:17" x14ac:dyDescent="0.25">
      <c r="C71" s="138"/>
      <c r="D71" s="155"/>
      <c r="E71" s="120"/>
      <c r="F71" s="94">
        <f t="shared" si="5"/>
        <v>0</v>
      </c>
      <c r="G71" s="158"/>
      <c r="H71" s="139"/>
      <c r="I71" s="127" t="e">
        <f>VLOOKUP(H71,Presupuesto!$B$11:$C$565,2,0)</f>
        <v>#N/A</v>
      </c>
      <c r="J71" s="95" t="str">
        <f t="shared" si="8"/>
        <v>Investigación Científica</v>
      </c>
      <c r="K71" s="95" t="s">
        <v>409</v>
      </c>
      <c r="L71" s="138"/>
      <c r="M71" s="155"/>
      <c r="N71" s="120"/>
      <c r="O71" s="94">
        <f t="shared" si="6"/>
        <v>0</v>
      </c>
      <c r="P71" s="94">
        <f t="shared" si="7"/>
        <v>0</v>
      </c>
      <c r="Q71" s="94">
        <f t="shared" si="7"/>
        <v>0</v>
      </c>
    </row>
    <row r="72" spans="3:17" x14ac:dyDescent="0.25">
      <c r="C72" s="138"/>
      <c r="D72" s="155"/>
      <c r="E72" s="120"/>
      <c r="F72" s="94">
        <f t="shared" si="5"/>
        <v>0</v>
      </c>
      <c r="G72" s="158"/>
      <c r="H72" s="139"/>
      <c r="I72" s="127" t="e">
        <f>VLOOKUP(H72,Presupuesto!$B$11:$C$565,2,0)</f>
        <v>#N/A</v>
      </c>
      <c r="J72" s="95" t="str">
        <f t="shared" si="8"/>
        <v>Investigación Científica</v>
      </c>
      <c r="K72" s="95" t="s">
        <v>409</v>
      </c>
      <c r="L72" s="138"/>
      <c r="M72" s="155"/>
      <c r="N72" s="120"/>
      <c r="O72" s="94">
        <f t="shared" si="6"/>
        <v>0</v>
      </c>
      <c r="P72" s="94">
        <f t="shared" si="7"/>
        <v>0</v>
      </c>
      <c r="Q72" s="94">
        <f t="shared" si="7"/>
        <v>0</v>
      </c>
    </row>
    <row r="73" spans="3:17" x14ac:dyDescent="0.25">
      <c r="C73" s="138"/>
      <c r="D73" s="155"/>
      <c r="E73" s="120"/>
      <c r="F73" s="94">
        <f t="shared" si="5"/>
        <v>0</v>
      </c>
      <c r="G73" s="158"/>
      <c r="H73" s="139"/>
      <c r="I73" s="127" t="e">
        <f>VLOOKUP(H73,Presupuesto!$B$11:$C$565,2,0)</f>
        <v>#N/A</v>
      </c>
      <c r="J73" s="95" t="str">
        <f t="shared" si="8"/>
        <v>Investigación Científica</v>
      </c>
      <c r="K73" s="95" t="s">
        <v>409</v>
      </c>
      <c r="L73" s="138"/>
      <c r="M73" s="155"/>
      <c r="N73" s="120"/>
      <c r="O73" s="94">
        <f t="shared" si="6"/>
        <v>0</v>
      </c>
      <c r="P73" s="94">
        <f t="shared" si="7"/>
        <v>0</v>
      </c>
      <c r="Q73" s="94">
        <f t="shared" si="7"/>
        <v>0</v>
      </c>
    </row>
    <row r="74" spans="3:17" x14ac:dyDescent="0.25">
      <c r="C74" s="138"/>
      <c r="D74" s="155"/>
      <c r="E74" s="120"/>
      <c r="F74" s="94">
        <f t="shared" si="5"/>
        <v>0</v>
      </c>
      <c r="G74" s="158"/>
      <c r="H74" s="139"/>
      <c r="I74" s="127" t="e">
        <f>VLOOKUP(H74,Presupuesto!$B$11:$C$565,2,0)</f>
        <v>#N/A</v>
      </c>
      <c r="J74" s="95" t="str">
        <f t="shared" si="8"/>
        <v>Investigación Científica</v>
      </c>
      <c r="K74" s="95" t="s">
        <v>409</v>
      </c>
      <c r="L74" s="138"/>
      <c r="M74" s="155"/>
      <c r="N74" s="120"/>
      <c r="O74" s="94">
        <f t="shared" si="6"/>
        <v>0</v>
      </c>
      <c r="P74" s="94">
        <f t="shared" si="7"/>
        <v>0</v>
      </c>
      <c r="Q74" s="94">
        <f t="shared" si="7"/>
        <v>0</v>
      </c>
    </row>
    <row r="75" spans="3:17" x14ac:dyDescent="0.25">
      <c r="C75" s="138"/>
      <c r="D75" s="155"/>
      <c r="E75" s="120"/>
      <c r="F75" s="94">
        <f t="shared" si="5"/>
        <v>0</v>
      </c>
      <c r="G75" s="158"/>
      <c r="H75" s="139"/>
      <c r="I75" s="127" t="e">
        <f>VLOOKUP(H75,Presupuesto!$B$11:$C$565,2,0)</f>
        <v>#N/A</v>
      </c>
      <c r="J75" s="95" t="str">
        <f t="shared" si="8"/>
        <v>Investigación Científica</v>
      </c>
      <c r="K75" s="95" t="s">
        <v>409</v>
      </c>
      <c r="L75" s="138"/>
      <c r="M75" s="155"/>
      <c r="N75" s="120"/>
      <c r="O75" s="94">
        <f t="shared" si="6"/>
        <v>0</v>
      </c>
      <c r="P75" s="94">
        <f t="shared" si="7"/>
        <v>0</v>
      </c>
      <c r="Q75" s="94">
        <f t="shared" si="7"/>
        <v>0</v>
      </c>
    </row>
    <row r="76" spans="3:17" x14ac:dyDescent="0.25">
      <c r="C76" s="138"/>
      <c r="D76" s="155"/>
      <c r="E76" s="120"/>
      <c r="F76" s="94">
        <f t="shared" si="5"/>
        <v>0</v>
      </c>
      <c r="G76" s="158"/>
      <c r="H76" s="139"/>
      <c r="I76" s="127" t="e">
        <f>VLOOKUP(H76,Presupuesto!$B$11:$C$565,2,0)</f>
        <v>#N/A</v>
      </c>
      <c r="J76" s="95" t="str">
        <f t="shared" si="8"/>
        <v>Investigación Científica</v>
      </c>
      <c r="K76" s="95" t="s">
        <v>409</v>
      </c>
      <c r="L76" s="138"/>
      <c r="M76" s="155"/>
      <c r="N76" s="120"/>
      <c r="O76" s="94">
        <f t="shared" si="6"/>
        <v>0</v>
      </c>
      <c r="P76" s="94">
        <f t="shared" si="7"/>
        <v>0</v>
      </c>
      <c r="Q76" s="94">
        <f t="shared" si="7"/>
        <v>0</v>
      </c>
    </row>
    <row r="77" spans="3:17" x14ac:dyDescent="0.25">
      <c r="C77" s="138"/>
      <c r="D77" s="155"/>
      <c r="E77" s="120"/>
      <c r="F77" s="94">
        <f t="shared" si="5"/>
        <v>0</v>
      </c>
      <c r="G77" s="158"/>
      <c r="H77" s="139"/>
      <c r="I77" s="127" t="e">
        <f>VLOOKUP(H77,Presupuesto!$B$11:$C$565,2,0)</f>
        <v>#N/A</v>
      </c>
      <c r="J77" s="95" t="str">
        <f t="shared" si="8"/>
        <v>Investigación Científica</v>
      </c>
      <c r="K77" s="95" t="s">
        <v>409</v>
      </c>
      <c r="L77" s="138"/>
      <c r="M77" s="155"/>
      <c r="N77" s="120"/>
      <c r="O77" s="94">
        <f t="shared" si="6"/>
        <v>0</v>
      </c>
      <c r="P77" s="94">
        <f t="shared" si="7"/>
        <v>0</v>
      </c>
      <c r="Q77" s="94">
        <f t="shared" si="7"/>
        <v>0</v>
      </c>
    </row>
    <row r="78" spans="3:17" x14ac:dyDescent="0.25">
      <c r="C78" s="138"/>
      <c r="D78" s="155"/>
      <c r="E78" s="120"/>
      <c r="F78" s="94">
        <f t="shared" si="5"/>
        <v>0</v>
      </c>
      <c r="G78" s="158"/>
      <c r="H78" s="139"/>
      <c r="I78" s="127" t="e">
        <f>VLOOKUP(H78,Presupuesto!$B$11:$C$565,2,0)</f>
        <v>#N/A</v>
      </c>
      <c r="J78" s="95" t="str">
        <f t="shared" si="8"/>
        <v>Investigación Científica</v>
      </c>
      <c r="K78" s="95" t="s">
        <v>409</v>
      </c>
      <c r="L78" s="138"/>
      <c r="M78" s="155"/>
      <c r="N78" s="120"/>
      <c r="O78" s="94">
        <f t="shared" si="6"/>
        <v>0</v>
      </c>
      <c r="P78" s="94">
        <f t="shared" si="7"/>
        <v>0</v>
      </c>
      <c r="Q78" s="94">
        <f t="shared" si="7"/>
        <v>0</v>
      </c>
    </row>
    <row r="79" spans="3:17" x14ac:dyDescent="0.25">
      <c r="C79" s="138"/>
      <c r="D79" s="155"/>
      <c r="E79" s="120"/>
      <c r="F79" s="94">
        <f t="shared" si="5"/>
        <v>0</v>
      </c>
      <c r="G79" s="158"/>
      <c r="H79" s="139"/>
      <c r="I79" s="127" t="e">
        <f>VLOOKUP(H79,Presupuesto!$B$11:$C$565,2,0)</f>
        <v>#N/A</v>
      </c>
      <c r="J79" s="95" t="str">
        <f t="shared" si="8"/>
        <v>Investigación Científica</v>
      </c>
      <c r="K79" s="95" t="s">
        <v>409</v>
      </c>
      <c r="L79" s="138"/>
      <c r="M79" s="155"/>
      <c r="N79" s="120"/>
      <c r="O79" s="94">
        <f t="shared" si="6"/>
        <v>0</v>
      </c>
      <c r="P79" s="94">
        <f t="shared" si="7"/>
        <v>0</v>
      </c>
      <c r="Q79" s="94">
        <f t="shared" si="7"/>
        <v>0</v>
      </c>
    </row>
    <row r="80" spans="3:17" x14ac:dyDescent="0.25">
      <c r="C80" s="138"/>
      <c r="D80" s="155"/>
      <c r="E80" s="120"/>
      <c r="F80" s="94">
        <f t="shared" si="5"/>
        <v>0</v>
      </c>
      <c r="G80" s="158"/>
      <c r="H80" s="139"/>
      <c r="I80" s="127" t="e">
        <f>VLOOKUP(H80,Presupuesto!$B$11:$C$565,2,0)</f>
        <v>#N/A</v>
      </c>
      <c r="J80" s="95" t="str">
        <f t="shared" si="8"/>
        <v>Investigación Científica</v>
      </c>
      <c r="K80" s="95" t="s">
        <v>409</v>
      </c>
      <c r="L80" s="138"/>
      <c r="M80" s="155"/>
      <c r="N80" s="120"/>
      <c r="O80" s="94">
        <f t="shared" si="6"/>
        <v>0</v>
      </c>
      <c r="P80" s="94">
        <f t="shared" ref="P80:Q93" si="9">$O80*P$16</f>
        <v>0</v>
      </c>
      <c r="Q80" s="94">
        <f t="shared" si="9"/>
        <v>0</v>
      </c>
    </row>
    <row r="81" spans="3:17" x14ac:dyDescent="0.25">
      <c r="C81" s="140"/>
      <c r="D81" s="148"/>
      <c r="E81" s="115"/>
      <c r="F81" s="94">
        <f t="shared" si="5"/>
        <v>0</v>
      </c>
      <c r="G81" s="158"/>
      <c r="H81" s="141"/>
      <c r="I81" s="127" t="e">
        <f>VLOOKUP(H81,Presupuesto!$B$11:$C$565,2,0)</f>
        <v>#N/A</v>
      </c>
      <c r="J81" s="95" t="str">
        <f t="shared" si="8"/>
        <v>Investigación Científica</v>
      </c>
      <c r="K81" s="95" t="s">
        <v>409</v>
      </c>
      <c r="L81" s="140"/>
      <c r="M81" s="148"/>
      <c r="N81" s="115"/>
      <c r="O81" s="94">
        <f t="shared" si="6"/>
        <v>0</v>
      </c>
      <c r="P81" s="94">
        <f t="shared" si="9"/>
        <v>0</v>
      </c>
      <c r="Q81" s="94">
        <f t="shared" si="9"/>
        <v>0</v>
      </c>
    </row>
    <row r="82" spans="3:17" x14ac:dyDescent="0.25">
      <c r="C82" s="140"/>
      <c r="D82" s="148"/>
      <c r="E82" s="115"/>
      <c r="F82" s="94">
        <f t="shared" si="5"/>
        <v>0</v>
      </c>
      <c r="G82" s="158"/>
      <c r="H82" s="141"/>
      <c r="I82" s="127" t="e">
        <f>VLOOKUP(H82,Presupuesto!$B$11:$C$565,2,0)</f>
        <v>#N/A</v>
      </c>
      <c r="J82" s="95" t="str">
        <f t="shared" si="8"/>
        <v>Investigación Científica</v>
      </c>
      <c r="K82" s="95" t="s">
        <v>409</v>
      </c>
      <c r="L82" s="140"/>
      <c r="M82" s="148"/>
      <c r="N82" s="115"/>
      <c r="O82" s="94">
        <f t="shared" si="6"/>
        <v>0</v>
      </c>
      <c r="P82" s="94">
        <f t="shared" si="9"/>
        <v>0</v>
      </c>
      <c r="Q82" s="94">
        <f t="shared" si="9"/>
        <v>0</v>
      </c>
    </row>
    <row r="83" spans="3:17" x14ac:dyDescent="0.25">
      <c r="C83" s="140"/>
      <c r="D83" s="148"/>
      <c r="E83" s="115"/>
      <c r="F83" s="94">
        <f t="shared" si="5"/>
        <v>0</v>
      </c>
      <c r="G83" s="158"/>
      <c r="H83" s="141"/>
      <c r="I83" s="127" t="e">
        <f>VLOOKUP(H83,Presupuesto!$B$11:$C$565,2,0)</f>
        <v>#N/A</v>
      </c>
      <c r="J83" s="95" t="str">
        <f t="shared" si="8"/>
        <v>Investigación Científica</v>
      </c>
      <c r="K83" s="95" t="s">
        <v>409</v>
      </c>
      <c r="L83" s="140"/>
      <c r="M83" s="148"/>
      <c r="N83" s="115"/>
      <c r="O83" s="94">
        <f t="shared" si="6"/>
        <v>0</v>
      </c>
      <c r="P83" s="94">
        <f t="shared" si="9"/>
        <v>0</v>
      </c>
      <c r="Q83" s="94">
        <f t="shared" si="9"/>
        <v>0</v>
      </c>
    </row>
    <row r="84" spans="3:17" x14ac:dyDescent="0.25">
      <c r="C84" s="140"/>
      <c r="D84" s="148"/>
      <c r="E84" s="115"/>
      <c r="F84" s="94">
        <f t="shared" si="5"/>
        <v>0</v>
      </c>
      <c r="G84" s="158"/>
      <c r="H84" s="141"/>
      <c r="I84" s="127" t="e">
        <f>VLOOKUP(H84,Presupuesto!$B$11:$C$565,2,0)</f>
        <v>#N/A</v>
      </c>
      <c r="J84" s="95" t="str">
        <f t="shared" si="8"/>
        <v>Investigación Científica</v>
      </c>
      <c r="K84" s="95" t="s">
        <v>409</v>
      </c>
      <c r="L84" s="140"/>
      <c r="M84" s="148"/>
      <c r="N84" s="115"/>
      <c r="O84" s="94">
        <f t="shared" si="6"/>
        <v>0</v>
      </c>
      <c r="P84" s="94">
        <f t="shared" si="9"/>
        <v>0</v>
      </c>
      <c r="Q84" s="94">
        <f t="shared" si="9"/>
        <v>0</v>
      </c>
    </row>
    <row r="85" spans="3:17" x14ac:dyDescent="0.25">
      <c r="C85" s="140"/>
      <c r="D85" s="148"/>
      <c r="E85" s="115"/>
      <c r="F85" s="94">
        <f t="shared" si="5"/>
        <v>0</v>
      </c>
      <c r="G85" s="158"/>
      <c r="H85" s="141"/>
      <c r="I85" s="127" t="e">
        <f>VLOOKUP(H85,Presupuesto!$B$11:$C$565,2,0)</f>
        <v>#N/A</v>
      </c>
      <c r="J85" s="95" t="str">
        <f t="shared" si="8"/>
        <v>Investigación Científica</v>
      </c>
      <c r="K85" s="95" t="s">
        <v>409</v>
      </c>
      <c r="L85" s="140"/>
      <c r="M85" s="148"/>
      <c r="N85" s="115"/>
      <c r="O85" s="94">
        <f t="shared" si="6"/>
        <v>0</v>
      </c>
      <c r="P85" s="94">
        <f t="shared" si="9"/>
        <v>0</v>
      </c>
      <c r="Q85" s="94">
        <f t="shared" si="9"/>
        <v>0</v>
      </c>
    </row>
    <row r="86" spans="3:17" x14ac:dyDescent="0.25">
      <c r="C86" s="140"/>
      <c r="D86" s="148"/>
      <c r="E86" s="115"/>
      <c r="F86" s="94">
        <f t="shared" si="5"/>
        <v>0</v>
      </c>
      <c r="G86" s="158"/>
      <c r="H86" s="141"/>
      <c r="I86" s="127" t="e">
        <f>VLOOKUP(H86,Presupuesto!$B$11:$C$565,2,0)</f>
        <v>#N/A</v>
      </c>
      <c r="J86" s="95" t="str">
        <f t="shared" si="8"/>
        <v>Investigación Científica</v>
      </c>
      <c r="K86" s="95" t="s">
        <v>409</v>
      </c>
      <c r="L86" s="140"/>
      <c r="M86" s="148"/>
      <c r="N86" s="115"/>
      <c r="O86" s="94">
        <f t="shared" si="6"/>
        <v>0</v>
      </c>
      <c r="P86" s="94">
        <f t="shared" si="9"/>
        <v>0</v>
      </c>
      <c r="Q86" s="94">
        <f t="shared" si="9"/>
        <v>0</v>
      </c>
    </row>
    <row r="87" spans="3:17" x14ac:dyDescent="0.25">
      <c r="C87" s="140"/>
      <c r="D87" s="148"/>
      <c r="E87" s="115"/>
      <c r="F87" s="94">
        <f t="shared" si="5"/>
        <v>0</v>
      </c>
      <c r="G87" s="158"/>
      <c r="H87" s="141"/>
      <c r="I87" s="127" t="e">
        <f>VLOOKUP(H87,Presupuesto!$B$11:$C$565,2,0)</f>
        <v>#N/A</v>
      </c>
      <c r="J87" s="95" t="str">
        <f t="shared" si="8"/>
        <v>Investigación Científica</v>
      </c>
      <c r="K87" s="95" t="s">
        <v>409</v>
      </c>
      <c r="L87" s="140"/>
      <c r="M87" s="148"/>
      <c r="N87" s="115"/>
      <c r="O87" s="94">
        <f t="shared" si="6"/>
        <v>0</v>
      </c>
      <c r="P87" s="94">
        <f t="shared" si="9"/>
        <v>0</v>
      </c>
      <c r="Q87" s="94">
        <f t="shared" si="9"/>
        <v>0</v>
      </c>
    </row>
    <row r="88" spans="3:17" x14ac:dyDescent="0.25">
      <c r="C88" s="140"/>
      <c r="D88" s="148"/>
      <c r="E88" s="115"/>
      <c r="F88" s="94">
        <f t="shared" si="5"/>
        <v>0</v>
      </c>
      <c r="G88" s="158"/>
      <c r="H88" s="141"/>
      <c r="I88" s="127" t="e">
        <f>VLOOKUP(H88,Presupuesto!$B$11:$C$565,2,0)</f>
        <v>#N/A</v>
      </c>
      <c r="J88" s="95" t="str">
        <f t="shared" si="8"/>
        <v>Investigación Científica</v>
      </c>
      <c r="K88" s="95" t="s">
        <v>409</v>
      </c>
      <c r="L88" s="140"/>
      <c r="M88" s="148"/>
      <c r="N88" s="115"/>
      <c r="O88" s="94">
        <f t="shared" si="6"/>
        <v>0</v>
      </c>
      <c r="P88" s="94">
        <f t="shared" si="9"/>
        <v>0</v>
      </c>
      <c r="Q88" s="94">
        <f t="shared" si="9"/>
        <v>0</v>
      </c>
    </row>
    <row r="89" spans="3:17" x14ac:dyDescent="0.25">
      <c r="C89" s="142"/>
      <c r="D89" s="148"/>
      <c r="E89" s="115"/>
      <c r="F89" s="94">
        <f t="shared" si="5"/>
        <v>0</v>
      </c>
      <c r="G89" s="158"/>
      <c r="H89" s="143"/>
      <c r="I89" s="127" t="e">
        <f>VLOOKUP(H89,Presupuesto!$B$11:$C$565,2,0)</f>
        <v>#N/A</v>
      </c>
      <c r="J89" s="95" t="str">
        <f t="shared" si="8"/>
        <v>Investigación Científica</v>
      </c>
      <c r="K89" s="95" t="s">
        <v>400</v>
      </c>
      <c r="L89" s="142"/>
      <c r="M89" s="148"/>
      <c r="N89" s="115"/>
      <c r="O89" s="94">
        <f t="shared" si="6"/>
        <v>0</v>
      </c>
      <c r="P89" s="94">
        <f t="shared" si="9"/>
        <v>0</v>
      </c>
      <c r="Q89" s="94">
        <f t="shared" si="9"/>
        <v>0</v>
      </c>
    </row>
    <row r="90" spans="3:17" x14ac:dyDescent="0.25">
      <c r="C90" s="142"/>
      <c r="D90" s="148"/>
      <c r="E90" s="115"/>
      <c r="F90" s="94">
        <f t="shared" si="5"/>
        <v>0</v>
      </c>
      <c r="G90" s="158"/>
      <c r="H90" s="143"/>
      <c r="I90" s="127" t="e">
        <f>VLOOKUP(H90,Presupuesto!$B$11:$C$565,2,0)</f>
        <v>#N/A</v>
      </c>
      <c r="J90" s="95" t="str">
        <f t="shared" si="8"/>
        <v>Investigación Científica</v>
      </c>
      <c r="K90" s="95" t="s">
        <v>409</v>
      </c>
      <c r="L90" s="142"/>
      <c r="M90" s="148"/>
      <c r="N90" s="115"/>
      <c r="O90" s="94">
        <f t="shared" si="6"/>
        <v>0</v>
      </c>
      <c r="P90" s="94">
        <f t="shared" si="9"/>
        <v>0</v>
      </c>
      <c r="Q90" s="94">
        <f t="shared" si="9"/>
        <v>0</v>
      </c>
    </row>
    <row r="91" spans="3:17" x14ac:dyDescent="0.25">
      <c r="C91" s="142"/>
      <c r="D91" s="148"/>
      <c r="E91" s="115"/>
      <c r="F91" s="94">
        <f t="shared" si="5"/>
        <v>0</v>
      </c>
      <c r="G91" s="158"/>
      <c r="H91" s="143"/>
      <c r="I91" s="127" t="e">
        <f>VLOOKUP(H91,Presupuesto!$B$11:$C$565,2,0)</f>
        <v>#N/A</v>
      </c>
      <c r="J91" s="95" t="str">
        <f t="shared" si="8"/>
        <v>Investigación Científica</v>
      </c>
      <c r="K91" s="95" t="s">
        <v>409</v>
      </c>
      <c r="L91" s="142"/>
      <c r="M91" s="148"/>
      <c r="N91" s="115"/>
      <c r="O91" s="94">
        <f t="shared" si="6"/>
        <v>0</v>
      </c>
      <c r="P91" s="94">
        <f t="shared" si="9"/>
        <v>0</v>
      </c>
      <c r="Q91" s="94">
        <f t="shared" si="9"/>
        <v>0</v>
      </c>
    </row>
    <row r="92" spans="3:17" x14ac:dyDescent="0.25">
      <c r="C92" s="142"/>
      <c r="D92" s="148"/>
      <c r="E92" s="115"/>
      <c r="F92" s="94">
        <f t="shared" si="5"/>
        <v>0</v>
      </c>
      <c r="G92" s="158"/>
      <c r="H92" s="143"/>
      <c r="I92" s="127" t="e">
        <f>VLOOKUP(H92,Presupuesto!$B$11:$C$565,2,0)</f>
        <v>#N/A</v>
      </c>
      <c r="J92" s="95" t="str">
        <f t="shared" si="8"/>
        <v>Investigación Científica</v>
      </c>
      <c r="K92" s="95" t="s">
        <v>409</v>
      </c>
      <c r="L92" s="142"/>
      <c r="M92" s="148"/>
      <c r="N92" s="115"/>
      <c r="O92" s="94">
        <f t="shared" si="6"/>
        <v>0</v>
      </c>
      <c r="P92" s="94">
        <f t="shared" si="9"/>
        <v>0</v>
      </c>
      <c r="Q92" s="94">
        <f t="shared" si="9"/>
        <v>0</v>
      </c>
    </row>
    <row r="93" spans="3:17" ht="15.75" thickBot="1" x14ac:dyDescent="0.3">
      <c r="C93" s="144"/>
      <c r="D93" s="156"/>
      <c r="E93" s="100"/>
      <c r="F93" s="102">
        <f t="shared" si="5"/>
        <v>0</v>
      </c>
      <c r="G93" s="159"/>
      <c r="H93" s="145"/>
      <c r="I93" s="129" t="e">
        <f>VLOOKUP(H93,Presupuesto!$B$11:$C$565,2,0)</f>
        <v>#N/A</v>
      </c>
      <c r="J93" s="103" t="str">
        <f t="shared" si="8"/>
        <v>Investigación Científica</v>
      </c>
      <c r="K93" s="121" t="s">
        <v>391</v>
      </c>
      <c r="L93" s="144"/>
      <c r="M93" s="156"/>
      <c r="N93" s="100"/>
      <c r="O93" s="102">
        <f t="shared" si="6"/>
        <v>0</v>
      </c>
      <c r="P93" s="102">
        <f t="shared" si="9"/>
        <v>0</v>
      </c>
      <c r="Q93" s="102">
        <f t="shared" si="9"/>
        <v>0</v>
      </c>
    </row>
    <row r="94" spans="3:17" x14ac:dyDescent="0.25">
      <c r="G94" s="83"/>
    </row>
    <row r="95" spans="3:17" ht="15.75" thickBot="1" x14ac:dyDescent="0.3">
      <c r="G95" s="83"/>
    </row>
    <row r="96" spans="3:17" ht="15.75" thickBot="1" x14ac:dyDescent="0.3">
      <c r="C96" s="154" t="s">
        <v>53</v>
      </c>
      <c r="D96" s="329">
        <f>SUM(F103:F136)</f>
        <v>0</v>
      </c>
      <c r="G96" s="76"/>
      <c r="H96" s="70"/>
      <c r="I96" s="70"/>
    </row>
    <row r="97" spans="3:17" x14ac:dyDescent="0.25">
      <c r="G97" s="76"/>
      <c r="H97" s="70"/>
      <c r="I97" s="70"/>
    </row>
    <row r="98" spans="3:17" x14ac:dyDescent="0.25">
      <c r="F98" s="70"/>
      <c r="G98" s="76"/>
      <c r="H98" s="70"/>
      <c r="I98" s="70"/>
    </row>
    <row r="99" spans="3:17" ht="15.75" x14ac:dyDescent="0.25">
      <c r="C99" s="283" t="s">
        <v>389</v>
      </c>
      <c r="D99" s="327"/>
      <c r="F99" s="70"/>
      <c r="G99" s="76"/>
      <c r="H99" s="70"/>
      <c r="I99" s="70"/>
    </row>
    <row r="100" spans="3:17" ht="18.75" x14ac:dyDescent="0.25">
      <c r="C100" s="204"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6"/>
      <c r="H100" s="70"/>
      <c r="I100" s="70"/>
    </row>
    <row r="101" spans="3:17" ht="42.75" thickBot="1" x14ac:dyDescent="0.3">
      <c r="F101" s="90"/>
      <c r="G101" s="73"/>
      <c r="H101" s="73"/>
      <c r="I101" s="73"/>
      <c r="L101" s="220"/>
      <c r="M101" s="221"/>
      <c r="N101" s="220"/>
      <c r="O101" s="220"/>
      <c r="P101" s="223" t="s">
        <v>466</v>
      </c>
      <c r="Q101" s="223" t="s">
        <v>467</v>
      </c>
    </row>
    <row r="102" spans="3:17" ht="30.75" thickBot="1" x14ac:dyDescent="0.3">
      <c r="C102" s="126" t="s">
        <v>44</v>
      </c>
      <c r="D102" s="126" t="s">
        <v>55</v>
      </c>
      <c r="E102" s="133" t="s">
        <v>57</v>
      </c>
      <c r="F102" s="132" t="s">
        <v>27</v>
      </c>
      <c r="G102" s="130" t="s">
        <v>128</v>
      </c>
      <c r="H102" s="133" t="s">
        <v>46</v>
      </c>
      <c r="I102" s="130" t="s">
        <v>129</v>
      </c>
      <c r="J102" s="130" t="s">
        <v>407</v>
      </c>
      <c r="K102" s="130" t="s">
        <v>408</v>
      </c>
      <c r="L102" s="217" t="s">
        <v>21</v>
      </c>
      <c r="M102" s="217" t="s">
        <v>55</v>
      </c>
      <c r="N102" s="218" t="s">
        <v>464</v>
      </c>
      <c r="O102" s="219" t="s">
        <v>465</v>
      </c>
      <c r="P102" s="222">
        <v>0.7</v>
      </c>
      <c r="Q102" s="222">
        <v>0.3</v>
      </c>
    </row>
    <row r="103" spans="3:17" x14ac:dyDescent="0.25">
      <c r="C103" s="138"/>
      <c r="D103" s="155"/>
      <c r="E103" s="120"/>
      <c r="F103" s="94">
        <f t="shared" ref="F103:F136" si="10">D103*E103</f>
        <v>0</v>
      </c>
      <c r="G103" s="158"/>
      <c r="H103" s="139"/>
      <c r="I103" s="127" t="e">
        <f>VLOOKUP(H103,Presupuesto!$B$11:$C$565,2,0)</f>
        <v>#N/A</v>
      </c>
      <c r="J103" s="212" t="s">
        <v>1356</v>
      </c>
      <c r="K103" s="95" t="s">
        <v>409</v>
      </c>
      <c r="L103" s="138"/>
      <c r="M103" s="155"/>
      <c r="N103" s="120"/>
      <c r="O103" s="94">
        <f t="shared" ref="O103:O136" si="11">M103*N103</f>
        <v>0</v>
      </c>
      <c r="P103" s="94">
        <f t="shared" ref="P103:Q122" si="12">$O103*P$16</f>
        <v>0</v>
      </c>
      <c r="Q103" s="94">
        <f t="shared" si="12"/>
        <v>0</v>
      </c>
    </row>
    <row r="104" spans="3:17" x14ac:dyDescent="0.25">
      <c r="C104" s="138"/>
      <c r="D104" s="155"/>
      <c r="E104" s="120"/>
      <c r="F104" s="94">
        <f t="shared" si="10"/>
        <v>0</v>
      </c>
      <c r="G104" s="158"/>
      <c r="H104" s="139"/>
      <c r="I104" s="127" t="e">
        <f>VLOOKUP(H104,Presupuesto!$B$11:$C$565,2,0)</f>
        <v>#N/A</v>
      </c>
      <c r="J104" s="95" t="str">
        <f>$J$103</f>
        <v>Investigación Científica</v>
      </c>
      <c r="K104" s="95" t="s">
        <v>409</v>
      </c>
      <c r="L104" s="138"/>
      <c r="M104" s="155"/>
      <c r="N104" s="120"/>
      <c r="O104" s="94">
        <f t="shared" si="11"/>
        <v>0</v>
      </c>
      <c r="P104" s="94">
        <f t="shared" si="12"/>
        <v>0</v>
      </c>
      <c r="Q104" s="94">
        <f t="shared" si="12"/>
        <v>0</v>
      </c>
    </row>
    <row r="105" spans="3:17" x14ac:dyDescent="0.25">
      <c r="C105" s="138"/>
      <c r="D105" s="155"/>
      <c r="E105" s="120"/>
      <c r="F105" s="94">
        <f t="shared" si="10"/>
        <v>0</v>
      </c>
      <c r="G105" s="158"/>
      <c r="H105" s="139"/>
      <c r="I105" s="127" t="e">
        <f>VLOOKUP(H105,Presupuesto!$B$11:$C$565,2,0)</f>
        <v>#N/A</v>
      </c>
      <c r="J105" s="95" t="str">
        <f t="shared" ref="J105:J136" si="13">$J$103</f>
        <v>Investigación Científica</v>
      </c>
      <c r="K105" s="95" t="s">
        <v>409</v>
      </c>
      <c r="L105" s="138"/>
      <c r="M105" s="155"/>
      <c r="N105" s="120"/>
      <c r="O105" s="94">
        <f t="shared" si="11"/>
        <v>0</v>
      </c>
      <c r="P105" s="94">
        <f t="shared" si="12"/>
        <v>0</v>
      </c>
      <c r="Q105" s="94">
        <f t="shared" si="12"/>
        <v>0</v>
      </c>
    </row>
    <row r="106" spans="3:17" x14ac:dyDescent="0.25">
      <c r="C106" s="138"/>
      <c r="D106" s="155"/>
      <c r="E106" s="120"/>
      <c r="F106" s="94">
        <f t="shared" si="10"/>
        <v>0</v>
      </c>
      <c r="G106" s="158"/>
      <c r="H106" s="139"/>
      <c r="I106" s="127" t="e">
        <f>VLOOKUP(H106,Presupuesto!$B$11:$C$565,2,0)</f>
        <v>#N/A</v>
      </c>
      <c r="J106" s="95" t="str">
        <f t="shared" si="13"/>
        <v>Investigación Científica</v>
      </c>
      <c r="K106" s="95" t="s">
        <v>409</v>
      </c>
      <c r="L106" s="138"/>
      <c r="M106" s="155"/>
      <c r="N106" s="120"/>
      <c r="O106" s="94">
        <f t="shared" si="11"/>
        <v>0</v>
      </c>
      <c r="P106" s="94">
        <f t="shared" si="12"/>
        <v>0</v>
      </c>
      <c r="Q106" s="94">
        <f t="shared" si="12"/>
        <v>0</v>
      </c>
    </row>
    <row r="107" spans="3:17" x14ac:dyDescent="0.25">
      <c r="C107" s="138"/>
      <c r="D107" s="155"/>
      <c r="E107" s="120"/>
      <c r="F107" s="94">
        <f t="shared" si="10"/>
        <v>0</v>
      </c>
      <c r="G107" s="158"/>
      <c r="H107" s="139"/>
      <c r="I107" s="127" t="e">
        <f>VLOOKUP(H107,Presupuesto!$B$11:$C$565,2,0)</f>
        <v>#N/A</v>
      </c>
      <c r="J107" s="95" t="str">
        <f t="shared" si="13"/>
        <v>Investigación Científica</v>
      </c>
      <c r="K107" s="95" t="s">
        <v>398</v>
      </c>
      <c r="L107" s="138"/>
      <c r="M107" s="155"/>
      <c r="N107" s="120"/>
      <c r="O107" s="94">
        <f t="shared" si="11"/>
        <v>0</v>
      </c>
      <c r="P107" s="94">
        <f t="shared" si="12"/>
        <v>0</v>
      </c>
      <c r="Q107" s="94">
        <f t="shared" si="12"/>
        <v>0</v>
      </c>
    </row>
    <row r="108" spans="3:17" x14ac:dyDescent="0.25">
      <c r="C108" s="138"/>
      <c r="D108" s="155"/>
      <c r="E108" s="120"/>
      <c r="F108" s="94">
        <f t="shared" si="10"/>
        <v>0</v>
      </c>
      <c r="G108" s="158"/>
      <c r="H108" s="139"/>
      <c r="I108" s="127" t="e">
        <f>VLOOKUP(H108,Presupuesto!$B$11:$C$565,2,0)</f>
        <v>#N/A</v>
      </c>
      <c r="J108" s="95" t="str">
        <f t="shared" si="13"/>
        <v>Investigación Científica</v>
      </c>
      <c r="K108" s="95" t="s">
        <v>409</v>
      </c>
      <c r="L108" s="138"/>
      <c r="M108" s="155"/>
      <c r="N108" s="120"/>
      <c r="O108" s="94">
        <f t="shared" si="11"/>
        <v>0</v>
      </c>
      <c r="P108" s="94">
        <f t="shared" si="12"/>
        <v>0</v>
      </c>
      <c r="Q108" s="94">
        <f t="shared" si="12"/>
        <v>0</v>
      </c>
    </row>
    <row r="109" spans="3:17" x14ac:dyDescent="0.25">
      <c r="C109" s="138"/>
      <c r="D109" s="155"/>
      <c r="E109" s="120"/>
      <c r="F109" s="94">
        <f t="shared" si="10"/>
        <v>0</v>
      </c>
      <c r="G109" s="158"/>
      <c r="H109" s="139"/>
      <c r="I109" s="127" t="e">
        <f>VLOOKUP(H109,Presupuesto!$B$11:$C$565,2,0)</f>
        <v>#N/A</v>
      </c>
      <c r="J109" s="95" t="str">
        <f t="shared" si="13"/>
        <v>Investigación Científica</v>
      </c>
      <c r="K109" s="95" t="s">
        <v>409</v>
      </c>
      <c r="L109" s="138"/>
      <c r="M109" s="155"/>
      <c r="N109" s="120"/>
      <c r="O109" s="94">
        <f t="shared" si="11"/>
        <v>0</v>
      </c>
      <c r="P109" s="94">
        <f t="shared" si="12"/>
        <v>0</v>
      </c>
      <c r="Q109" s="94">
        <f t="shared" si="12"/>
        <v>0</v>
      </c>
    </row>
    <row r="110" spans="3:17" x14ac:dyDescent="0.25">
      <c r="C110" s="138"/>
      <c r="D110" s="155"/>
      <c r="E110" s="120"/>
      <c r="F110" s="94">
        <f t="shared" si="10"/>
        <v>0</v>
      </c>
      <c r="G110" s="158"/>
      <c r="H110" s="139"/>
      <c r="I110" s="127" t="e">
        <f>VLOOKUP(H110,Presupuesto!$B$11:$C$565,2,0)</f>
        <v>#N/A</v>
      </c>
      <c r="J110" s="95" t="str">
        <f t="shared" si="13"/>
        <v>Investigación Científica</v>
      </c>
      <c r="K110" s="95" t="s">
        <v>409</v>
      </c>
      <c r="L110" s="138"/>
      <c r="M110" s="155"/>
      <c r="N110" s="120"/>
      <c r="O110" s="94">
        <f t="shared" si="11"/>
        <v>0</v>
      </c>
      <c r="P110" s="94">
        <f t="shared" si="12"/>
        <v>0</v>
      </c>
      <c r="Q110" s="94">
        <f t="shared" si="12"/>
        <v>0</v>
      </c>
    </row>
    <row r="111" spans="3:17" x14ac:dyDescent="0.25">
      <c r="C111" s="138"/>
      <c r="D111" s="155"/>
      <c r="E111" s="120"/>
      <c r="F111" s="94">
        <f t="shared" si="10"/>
        <v>0</v>
      </c>
      <c r="G111" s="158"/>
      <c r="H111" s="139"/>
      <c r="I111" s="127" t="e">
        <f>VLOOKUP(H111,Presupuesto!$B$11:$C$565,2,0)</f>
        <v>#N/A</v>
      </c>
      <c r="J111" s="95" t="str">
        <f t="shared" si="13"/>
        <v>Investigación Científica</v>
      </c>
      <c r="K111" s="95" t="s">
        <v>409</v>
      </c>
      <c r="L111" s="138"/>
      <c r="M111" s="155"/>
      <c r="N111" s="120"/>
      <c r="O111" s="94">
        <f t="shared" si="11"/>
        <v>0</v>
      </c>
      <c r="P111" s="94">
        <f t="shared" si="12"/>
        <v>0</v>
      </c>
      <c r="Q111" s="94">
        <f t="shared" si="12"/>
        <v>0</v>
      </c>
    </row>
    <row r="112" spans="3:17" x14ac:dyDescent="0.25">
      <c r="C112" s="138"/>
      <c r="D112" s="155"/>
      <c r="E112" s="120"/>
      <c r="F112" s="94">
        <f t="shared" si="10"/>
        <v>0</v>
      </c>
      <c r="G112" s="158"/>
      <c r="H112" s="139"/>
      <c r="I112" s="127" t="e">
        <f>VLOOKUP(H112,Presupuesto!$B$11:$C$565,2,0)</f>
        <v>#N/A</v>
      </c>
      <c r="J112" s="95" t="str">
        <f t="shared" si="13"/>
        <v>Investigación Científica</v>
      </c>
      <c r="K112" s="95" t="s">
        <v>409</v>
      </c>
      <c r="L112" s="138"/>
      <c r="M112" s="155"/>
      <c r="N112" s="120"/>
      <c r="O112" s="94">
        <f t="shared" si="11"/>
        <v>0</v>
      </c>
      <c r="P112" s="94">
        <f t="shared" si="12"/>
        <v>0</v>
      </c>
      <c r="Q112" s="94">
        <f t="shared" si="12"/>
        <v>0</v>
      </c>
    </row>
    <row r="113" spans="3:17" x14ac:dyDescent="0.25">
      <c r="C113" s="138"/>
      <c r="D113" s="155"/>
      <c r="E113" s="120"/>
      <c r="F113" s="94">
        <f t="shared" si="10"/>
        <v>0</v>
      </c>
      <c r="G113" s="158"/>
      <c r="H113" s="139"/>
      <c r="I113" s="127" t="e">
        <f>VLOOKUP(H113,Presupuesto!$B$11:$C$565,2,0)</f>
        <v>#N/A</v>
      </c>
      <c r="J113" s="95" t="str">
        <f t="shared" si="13"/>
        <v>Investigación Científica</v>
      </c>
      <c r="K113" s="95" t="s">
        <v>409</v>
      </c>
      <c r="L113" s="138"/>
      <c r="M113" s="155"/>
      <c r="N113" s="120"/>
      <c r="O113" s="94">
        <f t="shared" si="11"/>
        <v>0</v>
      </c>
      <c r="P113" s="94">
        <f t="shared" si="12"/>
        <v>0</v>
      </c>
      <c r="Q113" s="94">
        <f t="shared" si="12"/>
        <v>0</v>
      </c>
    </row>
    <row r="114" spans="3:17" x14ac:dyDescent="0.25">
      <c r="C114" s="138"/>
      <c r="D114" s="155"/>
      <c r="E114" s="120"/>
      <c r="F114" s="94">
        <f t="shared" si="10"/>
        <v>0</v>
      </c>
      <c r="G114" s="158"/>
      <c r="H114" s="139"/>
      <c r="I114" s="127" t="e">
        <f>VLOOKUP(H114,Presupuesto!$B$11:$C$565,2,0)</f>
        <v>#N/A</v>
      </c>
      <c r="J114" s="95" t="str">
        <f t="shared" si="13"/>
        <v>Investigación Científica</v>
      </c>
      <c r="K114" s="95" t="s">
        <v>409</v>
      </c>
      <c r="L114" s="138"/>
      <c r="M114" s="155"/>
      <c r="N114" s="120"/>
      <c r="O114" s="94">
        <f t="shared" si="11"/>
        <v>0</v>
      </c>
      <c r="P114" s="94">
        <f t="shared" si="12"/>
        <v>0</v>
      </c>
      <c r="Q114" s="94">
        <f t="shared" si="12"/>
        <v>0</v>
      </c>
    </row>
    <row r="115" spans="3:17" x14ac:dyDescent="0.25">
      <c r="C115" s="138"/>
      <c r="D115" s="155"/>
      <c r="E115" s="120"/>
      <c r="F115" s="94">
        <f t="shared" si="10"/>
        <v>0</v>
      </c>
      <c r="G115" s="158"/>
      <c r="H115" s="139"/>
      <c r="I115" s="127" t="e">
        <f>VLOOKUP(H115,Presupuesto!$B$11:$C$565,2,0)</f>
        <v>#N/A</v>
      </c>
      <c r="J115" s="95" t="str">
        <f t="shared" si="13"/>
        <v>Investigación Científica</v>
      </c>
      <c r="K115" s="95" t="s">
        <v>409</v>
      </c>
      <c r="L115" s="138"/>
      <c r="M115" s="155"/>
      <c r="N115" s="120"/>
      <c r="O115" s="94">
        <f t="shared" si="11"/>
        <v>0</v>
      </c>
      <c r="P115" s="94">
        <f t="shared" si="12"/>
        <v>0</v>
      </c>
      <c r="Q115" s="94">
        <f t="shared" si="12"/>
        <v>0</v>
      </c>
    </row>
    <row r="116" spans="3:17" x14ac:dyDescent="0.25">
      <c r="C116" s="138"/>
      <c r="D116" s="155"/>
      <c r="E116" s="120"/>
      <c r="F116" s="94">
        <f t="shared" si="10"/>
        <v>0</v>
      </c>
      <c r="G116" s="158"/>
      <c r="H116" s="139"/>
      <c r="I116" s="127" t="e">
        <f>VLOOKUP(H116,Presupuesto!$B$11:$C$565,2,0)</f>
        <v>#N/A</v>
      </c>
      <c r="J116" s="95" t="str">
        <f t="shared" si="13"/>
        <v>Investigación Científica</v>
      </c>
      <c r="K116" s="95" t="s">
        <v>409</v>
      </c>
      <c r="L116" s="138"/>
      <c r="M116" s="155"/>
      <c r="N116" s="120"/>
      <c r="O116" s="94">
        <f t="shared" si="11"/>
        <v>0</v>
      </c>
      <c r="P116" s="94">
        <f t="shared" si="12"/>
        <v>0</v>
      </c>
      <c r="Q116" s="94">
        <f t="shared" si="12"/>
        <v>0</v>
      </c>
    </row>
    <row r="117" spans="3:17" x14ac:dyDescent="0.25">
      <c r="C117" s="138"/>
      <c r="D117" s="155"/>
      <c r="E117" s="120"/>
      <c r="F117" s="94">
        <f t="shared" si="10"/>
        <v>0</v>
      </c>
      <c r="G117" s="158"/>
      <c r="H117" s="139"/>
      <c r="I117" s="127" t="e">
        <f>VLOOKUP(H117,Presupuesto!$B$11:$C$565,2,0)</f>
        <v>#N/A</v>
      </c>
      <c r="J117" s="95" t="str">
        <f t="shared" si="13"/>
        <v>Investigación Científica</v>
      </c>
      <c r="K117" s="95" t="s">
        <v>409</v>
      </c>
      <c r="L117" s="138"/>
      <c r="M117" s="155"/>
      <c r="N117" s="120"/>
      <c r="O117" s="94">
        <f t="shared" si="11"/>
        <v>0</v>
      </c>
      <c r="P117" s="94">
        <f t="shared" si="12"/>
        <v>0</v>
      </c>
      <c r="Q117" s="94">
        <f t="shared" si="12"/>
        <v>0</v>
      </c>
    </row>
    <row r="118" spans="3:17" x14ac:dyDescent="0.25">
      <c r="C118" s="138"/>
      <c r="D118" s="155"/>
      <c r="E118" s="120"/>
      <c r="F118" s="94">
        <f t="shared" si="10"/>
        <v>0</v>
      </c>
      <c r="G118" s="158"/>
      <c r="H118" s="139"/>
      <c r="I118" s="127" t="e">
        <f>VLOOKUP(H118,Presupuesto!$B$11:$C$565,2,0)</f>
        <v>#N/A</v>
      </c>
      <c r="J118" s="95" t="str">
        <f t="shared" si="13"/>
        <v>Investigación Científica</v>
      </c>
      <c r="K118" s="95" t="s">
        <v>409</v>
      </c>
      <c r="L118" s="138"/>
      <c r="M118" s="155"/>
      <c r="N118" s="120"/>
      <c r="O118" s="94">
        <f t="shared" si="11"/>
        <v>0</v>
      </c>
      <c r="P118" s="94">
        <f t="shared" si="12"/>
        <v>0</v>
      </c>
      <c r="Q118" s="94">
        <f t="shared" si="12"/>
        <v>0</v>
      </c>
    </row>
    <row r="119" spans="3:17" x14ac:dyDescent="0.25">
      <c r="C119" s="138"/>
      <c r="D119" s="155"/>
      <c r="E119" s="120"/>
      <c r="F119" s="94">
        <f t="shared" si="10"/>
        <v>0</v>
      </c>
      <c r="G119" s="158"/>
      <c r="H119" s="139"/>
      <c r="I119" s="127" t="e">
        <f>VLOOKUP(H119,Presupuesto!$B$11:$C$565,2,0)</f>
        <v>#N/A</v>
      </c>
      <c r="J119" s="95" t="str">
        <f t="shared" si="13"/>
        <v>Investigación Científica</v>
      </c>
      <c r="K119" s="95" t="s">
        <v>409</v>
      </c>
      <c r="L119" s="138"/>
      <c r="M119" s="155"/>
      <c r="N119" s="120"/>
      <c r="O119" s="94">
        <f t="shared" si="11"/>
        <v>0</v>
      </c>
      <c r="P119" s="94">
        <f t="shared" si="12"/>
        <v>0</v>
      </c>
      <c r="Q119" s="94">
        <f t="shared" si="12"/>
        <v>0</v>
      </c>
    </row>
    <row r="120" spans="3:17" x14ac:dyDescent="0.25">
      <c r="C120" s="138"/>
      <c r="D120" s="155"/>
      <c r="E120" s="120"/>
      <c r="F120" s="94">
        <f t="shared" si="10"/>
        <v>0</v>
      </c>
      <c r="G120" s="158"/>
      <c r="H120" s="139"/>
      <c r="I120" s="127" t="e">
        <f>VLOOKUP(H120,Presupuesto!$B$11:$C$565,2,0)</f>
        <v>#N/A</v>
      </c>
      <c r="J120" s="95" t="str">
        <f t="shared" si="13"/>
        <v>Investigación Científica</v>
      </c>
      <c r="K120" s="95" t="s">
        <v>409</v>
      </c>
      <c r="L120" s="138"/>
      <c r="M120" s="155"/>
      <c r="N120" s="120"/>
      <c r="O120" s="94">
        <f t="shared" si="11"/>
        <v>0</v>
      </c>
      <c r="P120" s="94">
        <f t="shared" si="12"/>
        <v>0</v>
      </c>
      <c r="Q120" s="94">
        <f t="shared" si="12"/>
        <v>0</v>
      </c>
    </row>
    <row r="121" spans="3:17" x14ac:dyDescent="0.25">
      <c r="C121" s="138"/>
      <c r="D121" s="155"/>
      <c r="E121" s="120"/>
      <c r="F121" s="94">
        <f t="shared" si="10"/>
        <v>0</v>
      </c>
      <c r="G121" s="158"/>
      <c r="H121" s="139"/>
      <c r="I121" s="127" t="e">
        <f>VLOOKUP(H121,Presupuesto!$B$11:$C$565,2,0)</f>
        <v>#N/A</v>
      </c>
      <c r="J121" s="95" t="str">
        <f t="shared" si="13"/>
        <v>Investigación Científica</v>
      </c>
      <c r="K121" s="95" t="s">
        <v>409</v>
      </c>
      <c r="L121" s="138"/>
      <c r="M121" s="155"/>
      <c r="N121" s="120"/>
      <c r="O121" s="94">
        <f t="shared" si="11"/>
        <v>0</v>
      </c>
      <c r="P121" s="94">
        <f t="shared" si="12"/>
        <v>0</v>
      </c>
      <c r="Q121" s="94">
        <f t="shared" si="12"/>
        <v>0</v>
      </c>
    </row>
    <row r="122" spans="3:17" x14ac:dyDescent="0.25">
      <c r="C122" s="138"/>
      <c r="D122" s="155"/>
      <c r="E122" s="120"/>
      <c r="F122" s="94">
        <f t="shared" si="10"/>
        <v>0</v>
      </c>
      <c r="G122" s="158"/>
      <c r="H122" s="139"/>
      <c r="I122" s="127" t="e">
        <f>VLOOKUP(H122,Presupuesto!$B$11:$C$565,2,0)</f>
        <v>#N/A</v>
      </c>
      <c r="J122" s="95" t="str">
        <f t="shared" si="13"/>
        <v>Investigación Científica</v>
      </c>
      <c r="K122" s="95" t="s">
        <v>409</v>
      </c>
      <c r="L122" s="138"/>
      <c r="M122" s="155"/>
      <c r="N122" s="120"/>
      <c r="O122" s="94">
        <f t="shared" si="11"/>
        <v>0</v>
      </c>
      <c r="P122" s="94">
        <f t="shared" si="12"/>
        <v>0</v>
      </c>
      <c r="Q122" s="94">
        <f t="shared" si="12"/>
        <v>0</v>
      </c>
    </row>
    <row r="123" spans="3:17" x14ac:dyDescent="0.25">
      <c r="C123" s="138"/>
      <c r="D123" s="155"/>
      <c r="E123" s="120"/>
      <c r="F123" s="94">
        <f t="shared" si="10"/>
        <v>0</v>
      </c>
      <c r="G123" s="158"/>
      <c r="H123" s="139"/>
      <c r="I123" s="127" t="e">
        <f>VLOOKUP(H123,Presupuesto!$B$11:$C$565,2,0)</f>
        <v>#N/A</v>
      </c>
      <c r="J123" s="95" t="str">
        <f t="shared" si="13"/>
        <v>Investigación Científica</v>
      </c>
      <c r="K123" s="95" t="s">
        <v>409</v>
      </c>
      <c r="L123" s="138"/>
      <c r="M123" s="155"/>
      <c r="N123" s="120"/>
      <c r="O123" s="94">
        <f t="shared" si="11"/>
        <v>0</v>
      </c>
      <c r="P123" s="94">
        <f t="shared" ref="P123:Q136" si="14">$O123*P$16</f>
        <v>0</v>
      </c>
      <c r="Q123" s="94">
        <f t="shared" si="14"/>
        <v>0</v>
      </c>
    </row>
    <row r="124" spans="3:17" x14ac:dyDescent="0.25">
      <c r="C124" s="140"/>
      <c r="D124" s="148"/>
      <c r="E124" s="115"/>
      <c r="F124" s="94">
        <f t="shared" si="10"/>
        <v>0</v>
      </c>
      <c r="G124" s="158"/>
      <c r="H124" s="141"/>
      <c r="I124" s="127" t="e">
        <f>VLOOKUP(H124,Presupuesto!$B$11:$C$565,2,0)</f>
        <v>#N/A</v>
      </c>
      <c r="J124" s="95" t="str">
        <f t="shared" si="13"/>
        <v>Investigación Científica</v>
      </c>
      <c r="K124" s="95" t="s">
        <v>409</v>
      </c>
      <c r="L124" s="140"/>
      <c r="M124" s="148"/>
      <c r="N124" s="115"/>
      <c r="O124" s="94">
        <f t="shared" si="11"/>
        <v>0</v>
      </c>
      <c r="P124" s="94">
        <f t="shared" si="14"/>
        <v>0</v>
      </c>
      <c r="Q124" s="94">
        <f t="shared" si="14"/>
        <v>0</v>
      </c>
    </row>
    <row r="125" spans="3:17" x14ac:dyDescent="0.25">
      <c r="C125" s="140"/>
      <c r="D125" s="148"/>
      <c r="E125" s="115"/>
      <c r="F125" s="94">
        <f t="shared" si="10"/>
        <v>0</v>
      </c>
      <c r="G125" s="158"/>
      <c r="H125" s="141"/>
      <c r="I125" s="127" t="e">
        <f>VLOOKUP(H125,Presupuesto!$B$11:$C$565,2,0)</f>
        <v>#N/A</v>
      </c>
      <c r="J125" s="95" t="str">
        <f t="shared" si="13"/>
        <v>Investigación Científica</v>
      </c>
      <c r="K125" s="95" t="s">
        <v>409</v>
      </c>
      <c r="L125" s="140"/>
      <c r="M125" s="148"/>
      <c r="N125" s="115"/>
      <c r="O125" s="94">
        <f t="shared" si="11"/>
        <v>0</v>
      </c>
      <c r="P125" s="94">
        <f t="shared" si="14"/>
        <v>0</v>
      </c>
      <c r="Q125" s="94">
        <f t="shared" si="14"/>
        <v>0</v>
      </c>
    </row>
    <row r="126" spans="3:17" x14ac:dyDescent="0.25">
      <c r="C126" s="140"/>
      <c r="D126" s="148"/>
      <c r="E126" s="115"/>
      <c r="F126" s="94">
        <f t="shared" si="10"/>
        <v>0</v>
      </c>
      <c r="G126" s="158"/>
      <c r="H126" s="141"/>
      <c r="I126" s="127" t="e">
        <f>VLOOKUP(H126,Presupuesto!$B$11:$C$565,2,0)</f>
        <v>#N/A</v>
      </c>
      <c r="J126" s="95" t="str">
        <f t="shared" si="13"/>
        <v>Investigación Científica</v>
      </c>
      <c r="K126" s="95" t="s">
        <v>409</v>
      </c>
      <c r="L126" s="140"/>
      <c r="M126" s="148"/>
      <c r="N126" s="115"/>
      <c r="O126" s="94">
        <f t="shared" si="11"/>
        <v>0</v>
      </c>
      <c r="P126" s="94">
        <f t="shared" si="14"/>
        <v>0</v>
      </c>
      <c r="Q126" s="94">
        <f t="shared" si="14"/>
        <v>0</v>
      </c>
    </row>
    <row r="127" spans="3:17" x14ac:dyDescent="0.25">
      <c r="C127" s="140"/>
      <c r="D127" s="148"/>
      <c r="E127" s="115"/>
      <c r="F127" s="94">
        <f t="shared" si="10"/>
        <v>0</v>
      </c>
      <c r="G127" s="158"/>
      <c r="H127" s="141"/>
      <c r="I127" s="127" t="e">
        <f>VLOOKUP(H127,Presupuesto!$B$11:$C$565,2,0)</f>
        <v>#N/A</v>
      </c>
      <c r="J127" s="95" t="str">
        <f t="shared" si="13"/>
        <v>Investigación Científica</v>
      </c>
      <c r="K127" s="95" t="s">
        <v>409</v>
      </c>
      <c r="L127" s="140"/>
      <c r="M127" s="148"/>
      <c r="N127" s="115"/>
      <c r="O127" s="94">
        <f t="shared" si="11"/>
        <v>0</v>
      </c>
      <c r="P127" s="94">
        <f t="shared" si="14"/>
        <v>0</v>
      </c>
      <c r="Q127" s="94">
        <f t="shared" si="14"/>
        <v>0</v>
      </c>
    </row>
    <row r="128" spans="3:17" x14ac:dyDescent="0.25">
      <c r="C128" s="140"/>
      <c r="D128" s="148"/>
      <c r="E128" s="115"/>
      <c r="F128" s="94">
        <f t="shared" si="10"/>
        <v>0</v>
      </c>
      <c r="G128" s="158"/>
      <c r="H128" s="141"/>
      <c r="I128" s="127" t="e">
        <f>VLOOKUP(H128,Presupuesto!$B$11:$C$565,2,0)</f>
        <v>#N/A</v>
      </c>
      <c r="J128" s="95" t="str">
        <f t="shared" si="13"/>
        <v>Investigación Científica</v>
      </c>
      <c r="K128" s="95" t="s">
        <v>409</v>
      </c>
      <c r="L128" s="140"/>
      <c r="M128" s="148"/>
      <c r="N128" s="115"/>
      <c r="O128" s="94">
        <f t="shared" si="11"/>
        <v>0</v>
      </c>
      <c r="P128" s="94">
        <f t="shared" si="14"/>
        <v>0</v>
      </c>
      <c r="Q128" s="94">
        <f t="shared" si="14"/>
        <v>0</v>
      </c>
    </row>
    <row r="129" spans="3:17" x14ac:dyDescent="0.25">
      <c r="C129" s="140"/>
      <c r="D129" s="148"/>
      <c r="E129" s="115"/>
      <c r="F129" s="94">
        <f t="shared" si="10"/>
        <v>0</v>
      </c>
      <c r="G129" s="158"/>
      <c r="H129" s="141"/>
      <c r="I129" s="127" t="e">
        <f>VLOOKUP(H129,Presupuesto!$B$11:$C$565,2,0)</f>
        <v>#N/A</v>
      </c>
      <c r="J129" s="95" t="str">
        <f t="shared" si="13"/>
        <v>Investigación Científica</v>
      </c>
      <c r="K129" s="95" t="s">
        <v>409</v>
      </c>
      <c r="L129" s="140"/>
      <c r="M129" s="148"/>
      <c r="N129" s="115"/>
      <c r="O129" s="94">
        <f t="shared" si="11"/>
        <v>0</v>
      </c>
      <c r="P129" s="94">
        <f t="shared" si="14"/>
        <v>0</v>
      </c>
      <c r="Q129" s="94">
        <f t="shared" si="14"/>
        <v>0</v>
      </c>
    </row>
    <row r="130" spans="3:17" x14ac:dyDescent="0.25">
      <c r="C130" s="140"/>
      <c r="D130" s="148"/>
      <c r="E130" s="115"/>
      <c r="F130" s="94">
        <f t="shared" si="10"/>
        <v>0</v>
      </c>
      <c r="G130" s="158"/>
      <c r="H130" s="141"/>
      <c r="I130" s="127" t="e">
        <f>VLOOKUP(H130,Presupuesto!$B$11:$C$565,2,0)</f>
        <v>#N/A</v>
      </c>
      <c r="J130" s="95" t="str">
        <f t="shared" si="13"/>
        <v>Investigación Científica</v>
      </c>
      <c r="K130" s="95" t="s">
        <v>409</v>
      </c>
      <c r="L130" s="140"/>
      <c r="M130" s="148"/>
      <c r="N130" s="115"/>
      <c r="O130" s="94">
        <f t="shared" si="11"/>
        <v>0</v>
      </c>
      <c r="P130" s="94">
        <f t="shared" si="14"/>
        <v>0</v>
      </c>
      <c r="Q130" s="94">
        <f t="shared" si="14"/>
        <v>0</v>
      </c>
    </row>
    <row r="131" spans="3:17" x14ac:dyDescent="0.25">
      <c r="C131" s="140"/>
      <c r="D131" s="148"/>
      <c r="E131" s="115"/>
      <c r="F131" s="94">
        <f t="shared" si="10"/>
        <v>0</v>
      </c>
      <c r="G131" s="158"/>
      <c r="H131" s="141"/>
      <c r="I131" s="127" t="e">
        <f>VLOOKUP(H131,Presupuesto!$B$11:$C$565,2,0)</f>
        <v>#N/A</v>
      </c>
      <c r="J131" s="95" t="str">
        <f t="shared" si="13"/>
        <v>Investigación Científica</v>
      </c>
      <c r="K131" s="95" t="s">
        <v>409</v>
      </c>
      <c r="L131" s="140"/>
      <c r="M131" s="148"/>
      <c r="N131" s="115"/>
      <c r="O131" s="94">
        <f t="shared" si="11"/>
        <v>0</v>
      </c>
      <c r="P131" s="94">
        <f t="shared" si="14"/>
        <v>0</v>
      </c>
      <c r="Q131" s="94">
        <f t="shared" si="14"/>
        <v>0</v>
      </c>
    </row>
    <row r="132" spans="3:17" x14ac:dyDescent="0.25">
      <c r="C132" s="142"/>
      <c r="D132" s="148"/>
      <c r="E132" s="115"/>
      <c r="F132" s="94">
        <f t="shared" si="10"/>
        <v>0</v>
      </c>
      <c r="G132" s="158"/>
      <c r="H132" s="143"/>
      <c r="I132" s="127" t="e">
        <f>VLOOKUP(H132,Presupuesto!$B$11:$C$565,2,0)</f>
        <v>#N/A</v>
      </c>
      <c r="J132" s="95" t="str">
        <f t="shared" si="13"/>
        <v>Investigación Científica</v>
      </c>
      <c r="K132" s="95" t="s">
        <v>400</v>
      </c>
      <c r="L132" s="142"/>
      <c r="M132" s="148"/>
      <c r="N132" s="115"/>
      <c r="O132" s="94">
        <f t="shared" si="11"/>
        <v>0</v>
      </c>
      <c r="P132" s="94">
        <f t="shared" si="14"/>
        <v>0</v>
      </c>
      <c r="Q132" s="94">
        <f t="shared" si="14"/>
        <v>0</v>
      </c>
    </row>
    <row r="133" spans="3:17" x14ac:dyDescent="0.25">
      <c r="C133" s="142"/>
      <c r="D133" s="148"/>
      <c r="E133" s="115"/>
      <c r="F133" s="94">
        <f t="shared" si="10"/>
        <v>0</v>
      </c>
      <c r="G133" s="158"/>
      <c r="H133" s="143"/>
      <c r="I133" s="127" t="e">
        <f>VLOOKUP(H133,Presupuesto!$B$11:$C$565,2,0)</f>
        <v>#N/A</v>
      </c>
      <c r="J133" s="95" t="str">
        <f t="shared" si="13"/>
        <v>Investigación Científica</v>
      </c>
      <c r="K133" s="95" t="s">
        <v>409</v>
      </c>
      <c r="L133" s="142"/>
      <c r="M133" s="148"/>
      <c r="N133" s="115"/>
      <c r="O133" s="94">
        <f t="shared" si="11"/>
        <v>0</v>
      </c>
      <c r="P133" s="94">
        <f t="shared" si="14"/>
        <v>0</v>
      </c>
      <c r="Q133" s="94">
        <f t="shared" si="14"/>
        <v>0</v>
      </c>
    </row>
    <row r="134" spans="3:17" x14ac:dyDescent="0.25">
      <c r="C134" s="142"/>
      <c r="D134" s="148"/>
      <c r="E134" s="115"/>
      <c r="F134" s="94">
        <f t="shared" si="10"/>
        <v>0</v>
      </c>
      <c r="G134" s="158"/>
      <c r="H134" s="143"/>
      <c r="I134" s="127" t="e">
        <f>VLOOKUP(H134,Presupuesto!$B$11:$C$565,2,0)</f>
        <v>#N/A</v>
      </c>
      <c r="J134" s="95" t="str">
        <f t="shared" si="13"/>
        <v>Investigación Científica</v>
      </c>
      <c r="K134" s="95" t="s">
        <v>409</v>
      </c>
      <c r="L134" s="142"/>
      <c r="M134" s="148"/>
      <c r="N134" s="115"/>
      <c r="O134" s="94">
        <f t="shared" si="11"/>
        <v>0</v>
      </c>
      <c r="P134" s="94">
        <f t="shared" si="14"/>
        <v>0</v>
      </c>
      <c r="Q134" s="94">
        <f t="shared" si="14"/>
        <v>0</v>
      </c>
    </row>
    <row r="135" spans="3:17" x14ac:dyDescent="0.25">
      <c r="C135" s="142"/>
      <c r="D135" s="148"/>
      <c r="E135" s="115"/>
      <c r="F135" s="94">
        <f t="shared" si="10"/>
        <v>0</v>
      </c>
      <c r="G135" s="158"/>
      <c r="H135" s="143"/>
      <c r="I135" s="127" t="e">
        <f>VLOOKUP(H135,Presupuesto!$B$11:$C$565,2,0)</f>
        <v>#N/A</v>
      </c>
      <c r="J135" s="95" t="str">
        <f t="shared" si="13"/>
        <v>Investigación Científica</v>
      </c>
      <c r="K135" s="95" t="s">
        <v>409</v>
      </c>
      <c r="L135" s="142"/>
      <c r="M135" s="148"/>
      <c r="N135" s="115"/>
      <c r="O135" s="94">
        <f t="shared" si="11"/>
        <v>0</v>
      </c>
      <c r="P135" s="94">
        <f t="shared" si="14"/>
        <v>0</v>
      </c>
      <c r="Q135" s="94">
        <f t="shared" si="14"/>
        <v>0</v>
      </c>
    </row>
    <row r="136" spans="3:17" ht="15.75" thickBot="1" x14ac:dyDescent="0.3">
      <c r="C136" s="144"/>
      <c r="D136" s="156"/>
      <c r="E136" s="100"/>
      <c r="F136" s="102">
        <f t="shared" si="10"/>
        <v>0</v>
      </c>
      <c r="G136" s="159"/>
      <c r="H136" s="145"/>
      <c r="I136" s="129" t="e">
        <f>VLOOKUP(H136,Presupuesto!$B$11:$C$565,2,0)</f>
        <v>#N/A</v>
      </c>
      <c r="J136" s="103" t="str">
        <f t="shared" si="13"/>
        <v>Investigación Científica</v>
      </c>
      <c r="K136" s="121" t="s">
        <v>391</v>
      </c>
      <c r="L136" s="144"/>
      <c r="M136" s="156"/>
      <c r="N136" s="100"/>
      <c r="O136" s="102">
        <f t="shared" si="11"/>
        <v>0</v>
      </c>
      <c r="P136" s="102">
        <f t="shared" si="14"/>
        <v>0</v>
      </c>
      <c r="Q136" s="102">
        <f t="shared" si="14"/>
        <v>0</v>
      </c>
    </row>
    <row r="138" spans="3:17" ht="15.75" thickBot="1" x14ac:dyDescent="0.3"/>
    <row r="139" spans="3:17" ht="15.75" thickBot="1" x14ac:dyDescent="0.3">
      <c r="C139" s="154" t="s">
        <v>53</v>
      </c>
      <c r="D139" s="329">
        <f>SUM(F146:F179)</f>
        <v>0</v>
      </c>
      <c r="G139" s="76"/>
      <c r="H139" s="70"/>
      <c r="I139" s="70"/>
    </row>
    <row r="140" spans="3:17" x14ac:dyDescent="0.25">
      <c r="G140" s="76"/>
      <c r="H140" s="70"/>
      <c r="I140" s="70"/>
    </row>
    <row r="141" spans="3:17" x14ac:dyDescent="0.25">
      <c r="F141" s="70"/>
      <c r="G141" s="76"/>
      <c r="H141" s="70"/>
      <c r="I141" s="70"/>
    </row>
    <row r="142" spans="3:17" ht="15.75" x14ac:dyDescent="0.25">
      <c r="C142" s="283" t="s">
        <v>389</v>
      </c>
      <c r="D142" s="327"/>
      <c r="F142" s="70"/>
      <c r="G142" s="76"/>
      <c r="H142" s="70"/>
      <c r="I142" s="70"/>
    </row>
    <row r="143" spans="3:17" ht="18.75" x14ac:dyDescent="0.25">
      <c r="C143" s="204"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6"/>
      <c r="H143" s="70"/>
      <c r="I143" s="70"/>
    </row>
    <row r="144" spans="3:17" ht="42.75" thickBot="1" x14ac:dyDescent="0.3">
      <c r="F144" s="90"/>
      <c r="G144" s="73"/>
      <c r="H144" s="73"/>
      <c r="I144" s="73"/>
      <c r="L144" s="220"/>
      <c r="M144" s="221"/>
      <c r="N144" s="220"/>
      <c r="O144" s="220"/>
      <c r="P144" s="223" t="s">
        <v>466</v>
      </c>
      <c r="Q144" s="223" t="s">
        <v>467</v>
      </c>
    </row>
    <row r="145" spans="3:17" ht="30.75" thickBot="1" x14ac:dyDescent="0.3">
      <c r="C145" s="126" t="s">
        <v>44</v>
      </c>
      <c r="D145" s="126" t="s">
        <v>55</v>
      </c>
      <c r="E145" s="133" t="s">
        <v>57</v>
      </c>
      <c r="F145" s="132" t="s">
        <v>27</v>
      </c>
      <c r="G145" s="130" t="s">
        <v>128</v>
      </c>
      <c r="H145" s="133" t="s">
        <v>46</v>
      </c>
      <c r="I145" s="130" t="s">
        <v>129</v>
      </c>
      <c r="J145" s="130" t="s">
        <v>407</v>
      </c>
      <c r="K145" s="130" t="s">
        <v>408</v>
      </c>
      <c r="L145" s="217" t="s">
        <v>21</v>
      </c>
      <c r="M145" s="217" t="s">
        <v>55</v>
      </c>
      <c r="N145" s="218" t="s">
        <v>464</v>
      </c>
      <c r="O145" s="219" t="s">
        <v>465</v>
      </c>
      <c r="P145" s="222">
        <v>0.7</v>
      </c>
      <c r="Q145" s="222">
        <v>0.3</v>
      </c>
    </row>
    <row r="146" spans="3:17" x14ac:dyDescent="0.25">
      <c r="C146" s="138"/>
      <c r="D146" s="155"/>
      <c r="E146" s="120"/>
      <c r="F146" s="94">
        <f t="shared" ref="F146:F179" si="15">D146*E146</f>
        <v>0</v>
      </c>
      <c r="G146" s="158"/>
      <c r="H146" s="139"/>
      <c r="I146" s="127" t="e">
        <f>VLOOKUP(H146,Presupuesto!$B$11:$C$565,2,0)</f>
        <v>#N/A</v>
      </c>
      <c r="J146" s="212" t="s">
        <v>1356</v>
      </c>
      <c r="K146" s="95" t="s">
        <v>409</v>
      </c>
      <c r="L146" s="138"/>
      <c r="M146" s="155"/>
      <c r="N146" s="120"/>
      <c r="O146" s="94">
        <f t="shared" ref="O146:O179" si="16">M146*N146</f>
        <v>0</v>
      </c>
      <c r="P146" s="94">
        <f t="shared" ref="P146:Q165" si="17">$O146*P$16</f>
        <v>0</v>
      </c>
      <c r="Q146" s="94">
        <f t="shared" si="17"/>
        <v>0</v>
      </c>
    </row>
    <row r="147" spans="3:17" x14ac:dyDescent="0.25">
      <c r="C147" s="138"/>
      <c r="D147" s="155"/>
      <c r="E147" s="120"/>
      <c r="F147" s="94">
        <f t="shared" si="15"/>
        <v>0</v>
      </c>
      <c r="G147" s="158"/>
      <c r="H147" s="139"/>
      <c r="I147" s="127" t="e">
        <f>VLOOKUP(H147,Presupuesto!$B$11:$C$565,2,0)</f>
        <v>#N/A</v>
      </c>
      <c r="J147" s="95" t="str">
        <f>$J$146</f>
        <v>Investigación Científica</v>
      </c>
      <c r="K147" s="95" t="s">
        <v>409</v>
      </c>
      <c r="L147" s="138"/>
      <c r="M147" s="155"/>
      <c r="N147" s="120"/>
      <c r="O147" s="94">
        <f t="shared" si="16"/>
        <v>0</v>
      </c>
      <c r="P147" s="94">
        <f t="shared" si="17"/>
        <v>0</v>
      </c>
      <c r="Q147" s="94">
        <f t="shared" si="17"/>
        <v>0</v>
      </c>
    </row>
    <row r="148" spans="3:17" x14ac:dyDescent="0.25">
      <c r="C148" s="138"/>
      <c r="D148" s="155"/>
      <c r="E148" s="120"/>
      <c r="F148" s="94">
        <f t="shared" si="15"/>
        <v>0</v>
      </c>
      <c r="G148" s="158"/>
      <c r="H148" s="139"/>
      <c r="I148" s="127" t="e">
        <f>VLOOKUP(H148,Presupuesto!$B$11:$C$565,2,0)</f>
        <v>#N/A</v>
      </c>
      <c r="J148" s="95" t="str">
        <f t="shared" ref="J148:J179" si="18">$J$146</f>
        <v>Investigación Científica</v>
      </c>
      <c r="K148" s="95" t="s">
        <v>409</v>
      </c>
      <c r="L148" s="138"/>
      <c r="M148" s="155"/>
      <c r="N148" s="120"/>
      <c r="O148" s="94">
        <f t="shared" si="16"/>
        <v>0</v>
      </c>
      <c r="P148" s="94">
        <f t="shared" si="17"/>
        <v>0</v>
      </c>
      <c r="Q148" s="94">
        <f t="shared" si="17"/>
        <v>0</v>
      </c>
    </row>
    <row r="149" spans="3:17" x14ac:dyDescent="0.25">
      <c r="C149" s="138"/>
      <c r="D149" s="155"/>
      <c r="E149" s="120"/>
      <c r="F149" s="94">
        <f t="shared" si="15"/>
        <v>0</v>
      </c>
      <c r="G149" s="158"/>
      <c r="H149" s="139"/>
      <c r="I149" s="127" t="e">
        <f>VLOOKUP(H149,Presupuesto!$B$11:$C$565,2,0)</f>
        <v>#N/A</v>
      </c>
      <c r="J149" s="95" t="str">
        <f t="shared" si="18"/>
        <v>Investigación Científica</v>
      </c>
      <c r="K149" s="95" t="s">
        <v>409</v>
      </c>
      <c r="L149" s="138"/>
      <c r="M149" s="155"/>
      <c r="N149" s="120"/>
      <c r="O149" s="94">
        <f t="shared" si="16"/>
        <v>0</v>
      </c>
      <c r="P149" s="94">
        <f t="shared" si="17"/>
        <v>0</v>
      </c>
      <c r="Q149" s="94">
        <f t="shared" si="17"/>
        <v>0</v>
      </c>
    </row>
    <row r="150" spans="3:17" x14ac:dyDescent="0.25">
      <c r="C150" s="138"/>
      <c r="D150" s="155"/>
      <c r="E150" s="120"/>
      <c r="F150" s="94">
        <f t="shared" si="15"/>
        <v>0</v>
      </c>
      <c r="G150" s="158"/>
      <c r="H150" s="139"/>
      <c r="I150" s="127" t="e">
        <f>VLOOKUP(H150,Presupuesto!$B$11:$C$565,2,0)</f>
        <v>#N/A</v>
      </c>
      <c r="J150" s="95" t="str">
        <f t="shared" si="18"/>
        <v>Investigación Científica</v>
      </c>
      <c r="K150" s="95" t="s">
        <v>398</v>
      </c>
      <c r="L150" s="138"/>
      <c r="M150" s="155"/>
      <c r="N150" s="120"/>
      <c r="O150" s="94">
        <f t="shared" si="16"/>
        <v>0</v>
      </c>
      <c r="P150" s="94">
        <f t="shared" si="17"/>
        <v>0</v>
      </c>
      <c r="Q150" s="94">
        <f t="shared" si="17"/>
        <v>0</v>
      </c>
    </row>
    <row r="151" spans="3:17" x14ac:dyDescent="0.25">
      <c r="C151" s="138"/>
      <c r="D151" s="155"/>
      <c r="E151" s="120"/>
      <c r="F151" s="94">
        <f t="shared" si="15"/>
        <v>0</v>
      </c>
      <c r="G151" s="158"/>
      <c r="H151" s="139"/>
      <c r="I151" s="127" t="e">
        <f>VLOOKUP(H151,Presupuesto!$B$11:$C$565,2,0)</f>
        <v>#N/A</v>
      </c>
      <c r="J151" s="95" t="str">
        <f t="shared" si="18"/>
        <v>Investigación Científica</v>
      </c>
      <c r="K151" s="95" t="s">
        <v>409</v>
      </c>
      <c r="L151" s="138"/>
      <c r="M151" s="155"/>
      <c r="N151" s="120"/>
      <c r="O151" s="94">
        <f t="shared" si="16"/>
        <v>0</v>
      </c>
      <c r="P151" s="94">
        <f t="shared" si="17"/>
        <v>0</v>
      </c>
      <c r="Q151" s="94">
        <f t="shared" si="17"/>
        <v>0</v>
      </c>
    </row>
    <row r="152" spans="3:17" x14ac:dyDescent="0.25">
      <c r="C152" s="138"/>
      <c r="D152" s="155"/>
      <c r="E152" s="120"/>
      <c r="F152" s="94">
        <f t="shared" si="15"/>
        <v>0</v>
      </c>
      <c r="G152" s="158"/>
      <c r="H152" s="139"/>
      <c r="I152" s="127" t="e">
        <f>VLOOKUP(H152,Presupuesto!$B$11:$C$565,2,0)</f>
        <v>#N/A</v>
      </c>
      <c r="J152" s="95" t="str">
        <f t="shared" si="18"/>
        <v>Investigación Científica</v>
      </c>
      <c r="K152" s="95" t="s">
        <v>409</v>
      </c>
      <c r="L152" s="138"/>
      <c r="M152" s="155"/>
      <c r="N152" s="120"/>
      <c r="O152" s="94">
        <f t="shared" si="16"/>
        <v>0</v>
      </c>
      <c r="P152" s="94">
        <f t="shared" si="17"/>
        <v>0</v>
      </c>
      <c r="Q152" s="94">
        <f t="shared" si="17"/>
        <v>0</v>
      </c>
    </row>
    <row r="153" spans="3:17" x14ac:dyDescent="0.25">
      <c r="C153" s="138"/>
      <c r="D153" s="155"/>
      <c r="E153" s="120"/>
      <c r="F153" s="94">
        <f t="shared" si="15"/>
        <v>0</v>
      </c>
      <c r="G153" s="158"/>
      <c r="H153" s="139"/>
      <c r="I153" s="127" t="e">
        <f>VLOOKUP(H153,Presupuesto!$B$11:$C$565,2,0)</f>
        <v>#N/A</v>
      </c>
      <c r="J153" s="95" t="str">
        <f t="shared" si="18"/>
        <v>Investigación Científica</v>
      </c>
      <c r="K153" s="95" t="s">
        <v>409</v>
      </c>
      <c r="L153" s="138"/>
      <c r="M153" s="155"/>
      <c r="N153" s="120"/>
      <c r="O153" s="94">
        <f t="shared" si="16"/>
        <v>0</v>
      </c>
      <c r="P153" s="94">
        <f t="shared" si="17"/>
        <v>0</v>
      </c>
      <c r="Q153" s="94">
        <f t="shared" si="17"/>
        <v>0</v>
      </c>
    </row>
    <row r="154" spans="3:17" x14ac:dyDescent="0.25">
      <c r="C154" s="138"/>
      <c r="D154" s="155"/>
      <c r="E154" s="120"/>
      <c r="F154" s="94">
        <f t="shared" si="15"/>
        <v>0</v>
      </c>
      <c r="G154" s="158"/>
      <c r="H154" s="139"/>
      <c r="I154" s="127" t="e">
        <f>VLOOKUP(H154,Presupuesto!$B$11:$C$565,2,0)</f>
        <v>#N/A</v>
      </c>
      <c r="J154" s="95" t="str">
        <f t="shared" si="18"/>
        <v>Investigación Científica</v>
      </c>
      <c r="K154" s="95" t="s">
        <v>409</v>
      </c>
      <c r="L154" s="138"/>
      <c r="M154" s="155"/>
      <c r="N154" s="120"/>
      <c r="O154" s="94">
        <f t="shared" si="16"/>
        <v>0</v>
      </c>
      <c r="P154" s="94">
        <f t="shared" si="17"/>
        <v>0</v>
      </c>
      <c r="Q154" s="94">
        <f t="shared" si="17"/>
        <v>0</v>
      </c>
    </row>
    <row r="155" spans="3:17" x14ac:dyDescent="0.25">
      <c r="C155" s="138"/>
      <c r="D155" s="155"/>
      <c r="E155" s="120"/>
      <c r="F155" s="94">
        <f t="shared" si="15"/>
        <v>0</v>
      </c>
      <c r="G155" s="158"/>
      <c r="H155" s="139"/>
      <c r="I155" s="127" t="e">
        <f>VLOOKUP(H155,Presupuesto!$B$11:$C$565,2,0)</f>
        <v>#N/A</v>
      </c>
      <c r="J155" s="95" t="str">
        <f t="shared" si="18"/>
        <v>Investigación Científica</v>
      </c>
      <c r="K155" s="95" t="s">
        <v>409</v>
      </c>
      <c r="L155" s="138"/>
      <c r="M155" s="155"/>
      <c r="N155" s="120"/>
      <c r="O155" s="94">
        <f t="shared" si="16"/>
        <v>0</v>
      </c>
      <c r="P155" s="94">
        <f t="shared" si="17"/>
        <v>0</v>
      </c>
      <c r="Q155" s="94">
        <f t="shared" si="17"/>
        <v>0</v>
      </c>
    </row>
    <row r="156" spans="3:17" x14ac:dyDescent="0.25">
      <c r="C156" s="138"/>
      <c r="D156" s="155"/>
      <c r="E156" s="120"/>
      <c r="F156" s="94">
        <f t="shared" si="15"/>
        <v>0</v>
      </c>
      <c r="G156" s="158"/>
      <c r="H156" s="139"/>
      <c r="I156" s="127" t="e">
        <f>VLOOKUP(H156,Presupuesto!$B$11:$C$565,2,0)</f>
        <v>#N/A</v>
      </c>
      <c r="J156" s="95" t="str">
        <f t="shared" si="18"/>
        <v>Investigación Científica</v>
      </c>
      <c r="K156" s="95" t="s">
        <v>409</v>
      </c>
      <c r="L156" s="138"/>
      <c r="M156" s="155"/>
      <c r="N156" s="120"/>
      <c r="O156" s="94">
        <f t="shared" si="16"/>
        <v>0</v>
      </c>
      <c r="P156" s="94">
        <f t="shared" si="17"/>
        <v>0</v>
      </c>
      <c r="Q156" s="94">
        <f t="shared" si="17"/>
        <v>0</v>
      </c>
    </row>
    <row r="157" spans="3:17" x14ac:dyDescent="0.25">
      <c r="C157" s="138"/>
      <c r="D157" s="155"/>
      <c r="E157" s="120"/>
      <c r="F157" s="94">
        <f t="shared" si="15"/>
        <v>0</v>
      </c>
      <c r="G157" s="158"/>
      <c r="H157" s="139"/>
      <c r="I157" s="127" t="e">
        <f>VLOOKUP(H157,Presupuesto!$B$11:$C$565,2,0)</f>
        <v>#N/A</v>
      </c>
      <c r="J157" s="95" t="str">
        <f t="shared" si="18"/>
        <v>Investigación Científica</v>
      </c>
      <c r="K157" s="95" t="s">
        <v>409</v>
      </c>
      <c r="L157" s="138"/>
      <c r="M157" s="155"/>
      <c r="N157" s="120"/>
      <c r="O157" s="94">
        <f t="shared" si="16"/>
        <v>0</v>
      </c>
      <c r="P157" s="94">
        <f t="shared" si="17"/>
        <v>0</v>
      </c>
      <c r="Q157" s="94">
        <f t="shared" si="17"/>
        <v>0</v>
      </c>
    </row>
    <row r="158" spans="3:17" x14ac:dyDescent="0.25">
      <c r="C158" s="138"/>
      <c r="D158" s="155"/>
      <c r="E158" s="120"/>
      <c r="F158" s="94">
        <f t="shared" si="15"/>
        <v>0</v>
      </c>
      <c r="G158" s="158"/>
      <c r="H158" s="139"/>
      <c r="I158" s="127" t="e">
        <f>VLOOKUP(H158,Presupuesto!$B$11:$C$565,2,0)</f>
        <v>#N/A</v>
      </c>
      <c r="J158" s="95" t="str">
        <f t="shared" si="18"/>
        <v>Investigación Científica</v>
      </c>
      <c r="K158" s="95" t="s">
        <v>409</v>
      </c>
      <c r="L158" s="138"/>
      <c r="M158" s="155"/>
      <c r="N158" s="120"/>
      <c r="O158" s="94">
        <f t="shared" si="16"/>
        <v>0</v>
      </c>
      <c r="P158" s="94">
        <f t="shared" si="17"/>
        <v>0</v>
      </c>
      <c r="Q158" s="94">
        <f t="shared" si="17"/>
        <v>0</v>
      </c>
    </row>
    <row r="159" spans="3:17" x14ac:dyDescent="0.25">
      <c r="C159" s="138"/>
      <c r="D159" s="155"/>
      <c r="E159" s="120"/>
      <c r="F159" s="94">
        <f t="shared" si="15"/>
        <v>0</v>
      </c>
      <c r="G159" s="158"/>
      <c r="H159" s="139"/>
      <c r="I159" s="127" t="e">
        <f>VLOOKUP(H159,Presupuesto!$B$11:$C$565,2,0)</f>
        <v>#N/A</v>
      </c>
      <c r="J159" s="95" t="str">
        <f t="shared" si="18"/>
        <v>Investigación Científica</v>
      </c>
      <c r="K159" s="95" t="s">
        <v>409</v>
      </c>
      <c r="L159" s="138"/>
      <c r="M159" s="155"/>
      <c r="N159" s="120"/>
      <c r="O159" s="94">
        <f t="shared" si="16"/>
        <v>0</v>
      </c>
      <c r="P159" s="94">
        <f t="shared" si="17"/>
        <v>0</v>
      </c>
      <c r="Q159" s="94">
        <f t="shared" si="17"/>
        <v>0</v>
      </c>
    </row>
    <row r="160" spans="3:17" x14ac:dyDescent="0.25">
      <c r="C160" s="138"/>
      <c r="D160" s="155"/>
      <c r="E160" s="120"/>
      <c r="F160" s="94">
        <f t="shared" si="15"/>
        <v>0</v>
      </c>
      <c r="G160" s="158"/>
      <c r="H160" s="139"/>
      <c r="I160" s="127" t="e">
        <f>VLOOKUP(H160,Presupuesto!$B$11:$C$565,2,0)</f>
        <v>#N/A</v>
      </c>
      <c r="J160" s="95" t="str">
        <f t="shared" si="18"/>
        <v>Investigación Científica</v>
      </c>
      <c r="K160" s="95" t="s">
        <v>409</v>
      </c>
      <c r="L160" s="138"/>
      <c r="M160" s="155"/>
      <c r="N160" s="120"/>
      <c r="O160" s="94">
        <f t="shared" si="16"/>
        <v>0</v>
      </c>
      <c r="P160" s="94">
        <f t="shared" si="17"/>
        <v>0</v>
      </c>
      <c r="Q160" s="94">
        <f t="shared" si="17"/>
        <v>0</v>
      </c>
    </row>
    <row r="161" spans="3:17" x14ac:dyDescent="0.25">
      <c r="C161" s="138"/>
      <c r="D161" s="155"/>
      <c r="E161" s="120"/>
      <c r="F161" s="94">
        <f t="shared" si="15"/>
        <v>0</v>
      </c>
      <c r="G161" s="158"/>
      <c r="H161" s="139"/>
      <c r="I161" s="127" t="e">
        <f>VLOOKUP(H161,Presupuesto!$B$11:$C$565,2,0)</f>
        <v>#N/A</v>
      </c>
      <c r="J161" s="95" t="str">
        <f t="shared" si="18"/>
        <v>Investigación Científica</v>
      </c>
      <c r="K161" s="95" t="s">
        <v>409</v>
      </c>
      <c r="L161" s="138"/>
      <c r="M161" s="155"/>
      <c r="N161" s="120"/>
      <c r="O161" s="94">
        <f t="shared" si="16"/>
        <v>0</v>
      </c>
      <c r="P161" s="94">
        <f t="shared" si="17"/>
        <v>0</v>
      </c>
      <c r="Q161" s="94">
        <f t="shared" si="17"/>
        <v>0</v>
      </c>
    </row>
    <row r="162" spans="3:17" x14ac:dyDescent="0.25">
      <c r="C162" s="138"/>
      <c r="D162" s="155"/>
      <c r="E162" s="120"/>
      <c r="F162" s="94">
        <f t="shared" si="15"/>
        <v>0</v>
      </c>
      <c r="G162" s="158"/>
      <c r="H162" s="139"/>
      <c r="I162" s="127" t="e">
        <f>VLOOKUP(H162,Presupuesto!$B$11:$C$565,2,0)</f>
        <v>#N/A</v>
      </c>
      <c r="J162" s="95" t="str">
        <f t="shared" si="18"/>
        <v>Investigación Científica</v>
      </c>
      <c r="K162" s="95" t="s">
        <v>409</v>
      </c>
      <c r="L162" s="138"/>
      <c r="M162" s="155"/>
      <c r="N162" s="120"/>
      <c r="O162" s="94">
        <f t="shared" si="16"/>
        <v>0</v>
      </c>
      <c r="P162" s="94">
        <f t="shared" si="17"/>
        <v>0</v>
      </c>
      <c r="Q162" s="94">
        <f t="shared" si="17"/>
        <v>0</v>
      </c>
    </row>
    <row r="163" spans="3:17" x14ac:dyDescent="0.25">
      <c r="C163" s="138"/>
      <c r="D163" s="155"/>
      <c r="E163" s="120"/>
      <c r="F163" s="94">
        <f t="shared" si="15"/>
        <v>0</v>
      </c>
      <c r="G163" s="158"/>
      <c r="H163" s="139"/>
      <c r="I163" s="127" t="e">
        <f>VLOOKUP(H163,Presupuesto!$B$11:$C$565,2,0)</f>
        <v>#N/A</v>
      </c>
      <c r="J163" s="95" t="str">
        <f t="shared" si="18"/>
        <v>Investigación Científica</v>
      </c>
      <c r="K163" s="95" t="s">
        <v>409</v>
      </c>
      <c r="L163" s="138"/>
      <c r="M163" s="155"/>
      <c r="N163" s="120"/>
      <c r="O163" s="94">
        <f t="shared" si="16"/>
        <v>0</v>
      </c>
      <c r="P163" s="94">
        <f t="shared" si="17"/>
        <v>0</v>
      </c>
      <c r="Q163" s="94">
        <f t="shared" si="17"/>
        <v>0</v>
      </c>
    </row>
    <row r="164" spans="3:17" x14ac:dyDescent="0.25">
      <c r="C164" s="138"/>
      <c r="D164" s="155"/>
      <c r="E164" s="120"/>
      <c r="F164" s="94">
        <f t="shared" si="15"/>
        <v>0</v>
      </c>
      <c r="G164" s="158"/>
      <c r="H164" s="139"/>
      <c r="I164" s="127" t="e">
        <f>VLOOKUP(H164,Presupuesto!$B$11:$C$565,2,0)</f>
        <v>#N/A</v>
      </c>
      <c r="J164" s="95" t="str">
        <f t="shared" si="18"/>
        <v>Investigación Científica</v>
      </c>
      <c r="K164" s="95" t="s">
        <v>409</v>
      </c>
      <c r="L164" s="138"/>
      <c r="M164" s="155"/>
      <c r="N164" s="120"/>
      <c r="O164" s="94">
        <f t="shared" si="16"/>
        <v>0</v>
      </c>
      <c r="P164" s="94">
        <f t="shared" si="17"/>
        <v>0</v>
      </c>
      <c r="Q164" s="94">
        <f t="shared" si="17"/>
        <v>0</v>
      </c>
    </row>
    <row r="165" spans="3:17" x14ac:dyDescent="0.25">
      <c r="C165" s="138"/>
      <c r="D165" s="155"/>
      <c r="E165" s="120"/>
      <c r="F165" s="94">
        <f t="shared" si="15"/>
        <v>0</v>
      </c>
      <c r="G165" s="158"/>
      <c r="H165" s="139"/>
      <c r="I165" s="127" t="e">
        <f>VLOOKUP(H165,Presupuesto!$B$11:$C$565,2,0)</f>
        <v>#N/A</v>
      </c>
      <c r="J165" s="95" t="str">
        <f t="shared" si="18"/>
        <v>Investigación Científica</v>
      </c>
      <c r="K165" s="95" t="s">
        <v>409</v>
      </c>
      <c r="L165" s="138"/>
      <c r="M165" s="155"/>
      <c r="N165" s="120"/>
      <c r="O165" s="94">
        <f t="shared" si="16"/>
        <v>0</v>
      </c>
      <c r="P165" s="94">
        <f t="shared" si="17"/>
        <v>0</v>
      </c>
      <c r="Q165" s="94">
        <f t="shared" si="17"/>
        <v>0</v>
      </c>
    </row>
    <row r="166" spans="3:17" x14ac:dyDescent="0.25">
      <c r="C166" s="138"/>
      <c r="D166" s="155"/>
      <c r="E166" s="120"/>
      <c r="F166" s="94">
        <f t="shared" si="15"/>
        <v>0</v>
      </c>
      <c r="G166" s="158"/>
      <c r="H166" s="139"/>
      <c r="I166" s="127" t="e">
        <f>VLOOKUP(H166,Presupuesto!$B$11:$C$565,2,0)</f>
        <v>#N/A</v>
      </c>
      <c r="J166" s="95" t="str">
        <f t="shared" si="18"/>
        <v>Investigación Científica</v>
      </c>
      <c r="K166" s="95" t="s">
        <v>409</v>
      </c>
      <c r="L166" s="138"/>
      <c r="M166" s="155"/>
      <c r="N166" s="120"/>
      <c r="O166" s="94">
        <f t="shared" si="16"/>
        <v>0</v>
      </c>
      <c r="P166" s="94">
        <f t="shared" ref="P166:Q179" si="19">$O166*P$16</f>
        <v>0</v>
      </c>
      <c r="Q166" s="94">
        <f t="shared" si="19"/>
        <v>0</v>
      </c>
    </row>
    <row r="167" spans="3:17" x14ac:dyDescent="0.25">
      <c r="C167" s="140"/>
      <c r="D167" s="148"/>
      <c r="E167" s="115"/>
      <c r="F167" s="94">
        <f t="shared" si="15"/>
        <v>0</v>
      </c>
      <c r="G167" s="158"/>
      <c r="H167" s="141"/>
      <c r="I167" s="127" t="e">
        <f>VLOOKUP(H167,Presupuesto!$B$11:$C$565,2,0)</f>
        <v>#N/A</v>
      </c>
      <c r="J167" s="95" t="str">
        <f t="shared" si="18"/>
        <v>Investigación Científica</v>
      </c>
      <c r="K167" s="95" t="s">
        <v>409</v>
      </c>
      <c r="L167" s="140"/>
      <c r="M167" s="148"/>
      <c r="N167" s="115"/>
      <c r="O167" s="94">
        <f t="shared" si="16"/>
        <v>0</v>
      </c>
      <c r="P167" s="94">
        <f t="shared" si="19"/>
        <v>0</v>
      </c>
      <c r="Q167" s="94">
        <f t="shared" si="19"/>
        <v>0</v>
      </c>
    </row>
    <row r="168" spans="3:17" x14ac:dyDescent="0.25">
      <c r="C168" s="140"/>
      <c r="D168" s="148"/>
      <c r="E168" s="115"/>
      <c r="F168" s="94">
        <f t="shared" si="15"/>
        <v>0</v>
      </c>
      <c r="G168" s="158"/>
      <c r="H168" s="141"/>
      <c r="I168" s="127" t="e">
        <f>VLOOKUP(H168,Presupuesto!$B$11:$C$565,2,0)</f>
        <v>#N/A</v>
      </c>
      <c r="J168" s="95" t="str">
        <f t="shared" si="18"/>
        <v>Investigación Científica</v>
      </c>
      <c r="K168" s="95" t="s">
        <v>409</v>
      </c>
      <c r="L168" s="140"/>
      <c r="M168" s="148"/>
      <c r="N168" s="115"/>
      <c r="O168" s="94">
        <f t="shared" si="16"/>
        <v>0</v>
      </c>
      <c r="P168" s="94">
        <f t="shared" si="19"/>
        <v>0</v>
      </c>
      <c r="Q168" s="94">
        <f t="shared" si="19"/>
        <v>0</v>
      </c>
    </row>
    <row r="169" spans="3:17" x14ac:dyDescent="0.25">
      <c r="C169" s="140"/>
      <c r="D169" s="148"/>
      <c r="E169" s="115"/>
      <c r="F169" s="94">
        <f t="shared" si="15"/>
        <v>0</v>
      </c>
      <c r="G169" s="158"/>
      <c r="H169" s="141"/>
      <c r="I169" s="127" t="e">
        <f>VLOOKUP(H169,Presupuesto!$B$11:$C$565,2,0)</f>
        <v>#N/A</v>
      </c>
      <c r="J169" s="95" t="str">
        <f t="shared" si="18"/>
        <v>Investigación Científica</v>
      </c>
      <c r="K169" s="95" t="s">
        <v>409</v>
      </c>
      <c r="L169" s="140"/>
      <c r="M169" s="148"/>
      <c r="N169" s="115"/>
      <c r="O169" s="94">
        <f t="shared" si="16"/>
        <v>0</v>
      </c>
      <c r="P169" s="94">
        <f t="shared" si="19"/>
        <v>0</v>
      </c>
      <c r="Q169" s="94">
        <f t="shared" si="19"/>
        <v>0</v>
      </c>
    </row>
    <row r="170" spans="3:17" x14ac:dyDescent="0.25">
      <c r="C170" s="140"/>
      <c r="D170" s="148"/>
      <c r="E170" s="115"/>
      <c r="F170" s="94">
        <f t="shared" si="15"/>
        <v>0</v>
      </c>
      <c r="G170" s="158"/>
      <c r="H170" s="141"/>
      <c r="I170" s="127" t="e">
        <f>VLOOKUP(H170,Presupuesto!$B$11:$C$565,2,0)</f>
        <v>#N/A</v>
      </c>
      <c r="J170" s="95" t="str">
        <f t="shared" si="18"/>
        <v>Investigación Científica</v>
      </c>
      <c r="K170" s="95" t="s">
        <v>409</v>
      </c>
      <c r="L170" s="140"/>
      <c r="M170" s="148"/>
      <c r="N170" s="115"/>
      <c r="O170" s="94">
        <f t="shared" si="16"/>
        <v>0</v>
      </c>
      <c r="P170" s="94">
        <f t="shared" si="19"/>
        <v>0</v>
      </c>
      <c r="Q170" s="94">
        <f t="shared" si="19"/>
        <v>0</v>
      </c>
    </row>
    <row r="171" spans="3:17" x14ac:dyDescent="0.25">
      <c r="C171" s="140"/>
      <c r="D171" s="148"/>
      <c r="E171" s="115"/>
      <c r="F171" s="94">
        <f t="shared" si="15"/>
        <v>0</v>
      </c>
      <c r="G171" s="158"/>
      <c r="H171" s="141"/>
      <c r="I171" s="127" t="e">
        <f>VLOOKUP(H171,Presupuesto!$B$11:$C$565,2,0)</f>
        <v>#N/A</v>
      </c>
      <c r="J171" s="95" t="str">
        <f t="shared" si="18"/>
        <v>Investigación Científica</v>
      </c>
      <c r="K171" s="95" t="s">
        <v>409</v>
      </c>
      <c r="L171" s="140"/>
      <c r="M171" s="148"/>
      <c r="N171" s="115"/>
      <c r="O171" s="94">
        <f t="shared" si="16"/>
        <v>0</v>
      </c>
      <c r="P171" s="94">
        <f t="shared" si="19"/>
        <v>0</v>
      </c>
      <c r="Q171" s="94">
        <f t="shared" si="19"/>
        <v>0</v>
      </c>
    </row>
    <row r="172" spans="3:17" x14ac:dyDescent="0.25">
      <c r="C172" s="140"/>
      <c r="D172" s="148"/>
      <c r="E172" s="115"/>
      <c r="F172" s="94">
        <f t="shared" si="15"/>
        <v>0</v>
      </c>
      <c r="G172" s="158"/>
      <c r="H172" s="141"/>
      <c r="I172" s="127" t="e">
        <f>VLOOKUP(H172,Presupuesto!$B$11:$C$565,2,0)</f>
        <v>#N/A</v>
      </c>
      <c r="J172" s="95" t="str">
        <f t="shared" si="18"/>
        <v>Investigación Científica</v>
      </c>
      <c r="K172" s="95" t="s">
        <v>409</v>
      </c>
      <c r="L172" s="140"/>
      <c r="M172" s="148"/>
      <c r="N172" s="115"/>
      <c r="O172" s="94">
        <f t="shared" si="16"/>
        <v>0</v>
      </c>
      <c r="P172" s="94">
        <f t="shared" si="19"/>
        <v>0</v>
      </c>
      <c r="Q172" s="94">
        <f t="shared" si="19"/>
        <v>0</v>
      </c>
    </row>
    <row r="173" spans="3:17" x14ac:dyDescent="0.25">
      <c r="C173" s="140"/>
      <c r="D173" s="148"/>
      <c r="E173" s="115"/>
      <c r="F173" s="94">
        <f t="shared" si="15"/>
        <v>0</v>
      </c>
      <c r="G173" s="158"/>
      <c r="H173" s="141"/>
      <c r="I173" s="127" t="e">
        <f>VLOOKUP(H173,Presupuesto!$B$11:$C$565,2,0)</f>
        <v>#N/A</v>
      </c>
      <c r="J173" s="95" t="str">
        <f t="shared" si="18"/>
        <v>Investigación Científica</v>
      </c>
      <c r="K173" s="95" t="s">
        <v>409</v>
      </c>
      <c r="L173" s="140"/>
      <c r="M173" s="148"/>
      <c r="N173" s="115"/>
      <c r="O173" s="94">
        <f t="shared" si="16"/>
        <v>0</v>
      </c>
      <c r="P173" s="94">
        <f t="shared" si="19"/>
        <v>0</v>
      </c>
      <c r="Q173" s="94">
        <f t="shared" si="19"/>
        <v>0</v>
      </c>
    </row>
    <row r="174" spans="3:17" x14ac:dyDescent="0.25">
      <c r="C174" s="140"/>
      <c r="D174" s="148"/>
      <c r="E174" s="115"/>
      <c r="F174" s="94">
        <f t="shared" si="15"/>
        <v>0</v>
      </c>
      <c r="G174" s="158"/>
      <c r="H174" s="141"/>
      <c r="I174" s="127" t="e">
        <f>VLOOKUP(H174,Presupuesto!$B$11:$C$565,2,0)</f>
        <v>#N/A</v>
      </c>
      <c r="J174" s="95" t="str">
        <f t="shared" si="18"/>
        <v>Investigación Científica</v>
      </c>
      <c r="K174" s="95" t="s">
        <v>409</v>
      </c>
      <c r="L174" s="140"/>
      <c r="M174" s="148"/>
      <c r="N174" s="115"/>
      <c r="O174" s="94">
        <f t="shared" si="16"/>
        <v>0</v>
      </c>
      <c r="P174" s="94">
        <f t="shared" si="19"/>
        <v>0</v>
      </c>
      <c r="Q174" s="94">
        <f t="shared" si="19"/>
        <v>0</v>
      </c>
    </row>
    <row r="175" spans="3:17" x14ac:dyDescent="0.25">
      <c r="C175" s="142"/>
      <c r="D175" s="148"/>
      <c r="E175" s="115"/>
      <c r="F175" s="94">
        <f t="shared" si="15"/>
        <v>0</v>
      </c>
      <c r="G175" s="158"/>
      <c r="H175" s="143"/>
      <c r="I175" s="127" t="e">
        <f>VLOOKUP(H175,Presupuesto!$B$11:$C$565,2,0)</f>
        <v>#N/A</v>
      </c>
      <c r="J175" s="95" t="str">
        <f t="shared" si="18"/>
        <v>Investigación Científica</v>
      </c>
      <c r="K175" s="95" t="s">
        <v>400</v>
      </c>
      <c r="L175" s="142"/>
      <c r="M175" s="148"/>
      <c r="N175" s="115"/>
      <c r="O175" s="94">
        <f t="shared" si="16"/>
        <v>0</v>
      </c>
      <c r="P175" s="94">
        <f t="shared" si="19"/>
        <v>0</v>
      </c>
      <c r="Q175" s="94">
        <f t="shared" si="19"/>
        <v>0</v>
      </c>
    </row>
    <row r="176" spans="3:17" x14ac:dyDescent="0.25">
      <c r="C176" s="142"/>
      <c r="D176" s="148"/>
      <c r="E176" s="115"/>
      <c r="F176" s="94">
        <f t="shared" si="15"/>
        <v>0</v>
      </c>
      <c r="G176" s="158"/>
      <c r="H176" s="143"/>
      <c r="I176" s="127" t="e">
        <f>VLOOKUP(H176,Presupuesto!$B$11:$C$565,2,0)</f>
        <v>#N/A</v>
      </c>
      <c r="J176" s="95" t="str">
        <f t="shared" si="18"/>
        <v>Investigación Científica</v>
      </c>
      <c r="K176" s="95" t="s">
        <v>409</v>
      </c>
      <c r="L176" s="142"/>
      <c r="M176" s="148"/>
      <c r="N176" s="115"/>
      <c r="O176" s="94">
        <f t="shared" si="16"/>
        <v>0</v>
      </c>
      <c r="P176" s="94">
        <f t="shared" si="19"/>
        <v>0</v>
      </c>
      <c r="Q176" s="94">
        <f t="shared" si="19"/>
        <v>0</v>
      </c>
    </row>
    <row r="177" spans="3:17" x14ac:dyDescent="0.25">
      <c r="C177" s="142"/>
      <c r="D177" s="148"/>
      <c r="E177" s="115"/>
      <c r="F177" s="94">
        <f t="shared" si="15"/>
        <v>0</v>
      </c>
      <c r="G177" s="158"/>
      <c r="H177" s="143"/>
      <c r="I177" s="127" t="e">
        <f>VLOOKUP(H177,Presupuesto!$B$11:$C$565,2,0)</f>
        <v>#N/A</v>
      </c>
      <c r="J177" s="95" t="str">
        <f t="shared" si="18"/>
        <v>Investigación Científica</v>
      </c>
      <c r="K177" s="95" t="s">
        <v>409</v>
      </c>
      <c r="L177" s="142"/>
      <c r="M177" s="148"/>
      <c r="N177" s="115"/>
      <c r="O177" s="94">
        <f t="shared" si="16"/>
        <v>0</v>
      </c>
      <c r="P177" s="94">
        <f t="shared" si="19"/>
        <v>0</v>
      </c>
      <c r="Q177" s="94">
        <f t="shared" si="19"/>
        <v>0</v>
      </c>
    </row>
    <row r="178" spans="3:17" x14ac:dyDescent="0.25">
      <c r="C178" s="142"/>
      <c r="D178" s="148"/>
      <c r="E178" s="115"/>
      <c r="F178" s="94">
        <f t="shared" si="15"/>
        <v>0</v>
      </c>
      <c r="G178" s="158"/>
      <c r="H178" s="143"/>
      <c r="I178" s="127" t="e">
        <f>VLOOKUP(H178,Presupuesto!$B$11:$C$565,2,0)</f>
        <v>#N/A</v>
      </c>
      <c r="J178" s="95" t="str">
        <f t="shared" si="18"/>
        <v>Investigación Científica</v>
      </c>
      <c r="K178" s="95" t="s">
        <v>409</v>
      </c>
      <c r="L178" s="142"/>
      <c r="M178" s="148"/>
      <c r="N178" s="115"/>
      <c r="O178" s="94">
        <f t="shared" si="16"/>
        <v>0</v>
      </c>
      <c r="P178" s="94">
        <f t="shared" si="19"/>
        <v>0</v>
      </c>
      <c r="Q178" s="94">
        <f t="shared" si="19"/>
        <v>0</v>
      </c>
    </row>
    <row r="179" spans="3:17" ht="15.75" thickBot="1" x14ac:dyDescent="0.3">
      <c r="C179" s="144"/>
      <c r="D179" s="156"/>
      <c r="E179" s="100"/>
      <c r="F179" s="102">
        <f t="shared" si="15"/>
        <v>0</v>
      </c>
      <c r="G179" s="159"/>
      <c r="H179" s="145"/>
      <c r="I179" s="129" t="e">
        <f>VLOOKUP(H179,Presupuesto!$B$11:$C$565,2,0)</f>
        <v>#N/A</v>
      </c>
      <c r="J179" s="103" t="str">
        <f t="shared" si="18"/>
        <v>Investigación Científica</v>
      </c>
      <c r="K179" s="121" t="s">
        <v>391</v>
      </c>
      <c r="L179" s="144"/>
      <c r="M179" s="156"/>
      <c r="N179" s="100"/>
      <c r="O179" s="102">
        <f t="shared" si="16"/>
        <v>0</v>
      </c>
      <c r="P179" s="102">
        <f t="shared" si="19"/>
        <v>0</v>
      </c>
      <c r="Q179" s="102">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W79"/>
  <sheetViews>
    <sheetView zoomScale="75" zoomScaleNormal="75" workbookViewId="0">
      <pane ySplit="7" topLeftCell="A8" activePane="bottomLeft" state="frozen"/>
      <selection activeCell="M8" sqref="M8"/>
      <selection pane="bottomLeft" activeCell="D10" sqref="D10"/>
    </sheetView>
  </sheetViews>
  <sheetFormatPr baseColWidth="10" defaultColWidth="11.5703125" defaultRowHeight="15" x14ac:dyDescent="0.25"/>
  <cols>
    <col min="1" max="1" width="35.5703125" style="83" customWidth="1"/>
    <col min="2" max="2" width="21.7109375" style="83" customWidth="1"/>
    <col min="3" max="4" width="27.42578125" style="83" customWidth="1"/>
    <col min="5" max="5" width="27.42578125" style="74" customWidth="1"/>
    <col min="6" max="6" width="27.42578125" style="83" customWidth="1"/>
    <col min="7" max="7" width="15.28515625" style="83" customWidth="1"/>
    <col min="8" max="8" width="13.7109375" style="83" bestFit="1" customWidth="1"/>
    <col min="9" max="9" width="15.28515625" style="83" customWidth="1"/>
    <col min="10" max="10" width="18.85546875" style="83" customWidth="1"/>
    <col min="11" max="11" width="12.7109375" style="83" bestFit="1" customWidth="1"/>
    <col min="12" max="12" width="13.7109375" style="83" bestFit="1" customWidth="1"/>
    <col min="13" max="13" width="12.7109375" style="83" bestFit="1" customWidth="1"/>
    <col min="14" max="14" width="20.5703125" style="83" customWidth="1"/>
    <col min="15" max="15" width="15.28515625" style="83" customWidth="1"/>
    <col min="16" max="16" width="19.85546875" style="83" customWidth="1"/>
    <col min="17" max="17" width="14.140625" style="83" hidden="1" customWidth="1"/>
    <col min="18" max="20" width="14.140625" style="83" customWidth="1"/>
    <col min="21" max="21" width="17" style="83" customWidth="1"/>
    <col min="22" max="16384" width="11.5703125" style="83"/>
  </cols>
  <sheetData>
    <row r="1" spans="1:23" ht="18" customHeight="1" x14ac:dyDescent="0.25">
      <c r="B1" s="201"/>
      <c r="C1" s="201"/>
      <c r="D1" s="201"/>
      <c r="E1" s="233"/>
      <c r="G1" s="202" t="s">
        <v>1340</v>
      </c>
      <c r="H1" s="201"/>
      <c r="I1" s="201"/>
      <c r="J1" s="201"/>
      <c r="K1" s="201"/>
      <c r="L1" s="201"/>
      <c r="M1" s="201"/>
      <c r="N1" s="201"/>
      <c r="O1" s="201"/>
      <c r="P1" s="201"/>
      <c r="Q1" s="201"/>
      <c r="R1" s="201"/>
      <c r="S1" s="201"/>
      <c r="T1" s="201"/>
      <c r="U1" s="201"/>
    </row>
    <row r="2" spans="1:23" ht="18" customHeight="1" x14ac:dyDescent="0.25">
      <c r="A2" s="289" t="s">
        <v>1339</v>
      </c>
      <c r="B2" s="201"/>
      <c r="C2" s="201"/>
      <c r="D2" s="201"/>
      <c r="E2" s="233"/>
      <c r="G2" s="202"/>
      <c r="H2" s="201"/>
      <c r="I2" s="201"/>
      <c r="J2" s="201"/>
      <c r="K2" s="201"/>
      <c r="L2" s="201"/>
      <c r="M2" s="201"/>
      <c r="N2" s="201"/>
      <c r="O2" s="201"/>
      <c r="P2" s="201"/>
      <c r="Q2" s="201"/>
      <c r="R2" s="201"/>
      <c r="S2" s="201"/>
      <c r="T2" s="201"/>
      <c r="U2" s="201"/>
    </row>
    <row r="3" spans="1:23" ht="18" customHeight="1" x14ac:dyDescent="0.25">
      <c r="A3" s="289" t="s">
        <v>1341</v>
      </c>
      <c r="B3" s="201"/>
      <c r="C3" s="201"/>
      <c r="D3" s="201"/>
      <c r="E3" s="233"/>
      <c r="G3" s="202"/>
      <c r="H3" s="201"/>
      <c r="I3" s="201"/>
      <c r="J3" s="201"/>
      <c r="K3" s="201"/>
      <c r="L3" s="201"/>
      <c r="M3" s="201"/>
      <c r="N3" s="201"/>
      <c r="O3" s="201"/>
      <c r="P3" s="201"/>
      <c r="Q3" s="201"/>
      <c r="R3" s="201"/>
      <c r="S3" s="201"/>
      <c r="T3" s="201"/>
      <c r="U3" s="201"/>
    </row>
    <row r="4" spans="1:23" ht="18" customHeight="1" x14ac:dyDescent="0.25">
      <c r="A4" s="289" t="s">
        <v>1370</v>
      </c>
      <c r="B4" s="201"/>
      <c r="C4" s="201"/>
      <c r="D4" s="201"/>
      <c r="E4" s="233"/>
      <c r="G4" s="202"/>
      <c r="H4" s="201"/>
      <c r="I4" s="201"/>
      <c r="J4" s="201"/>
      <c r="K4" s="201"/>
      <c r="L4" s="201"/>
      <c r="M4" s="201"/>
      <c r="N4" s="201"/>
      <c r="O4" s="201"/>
      <c r="P4" s="201"/>
      <c r="Q4" s="201"/>
      <c r="R4" s="201"/>
      <c r="S4" s="201"/>
      <c r="T4" s="201"/>
      <c r="U4" s="201"/>
    </row>
    <row r="5" spans="1:23" ht="14.45" customHeight="1" x14ac:dyDescent="0.25">
      <c r="A5" s="767" t="s">
        <v>97</v>
      </c>
      <c r="B5" s="769" t="s">
        <v>111</v>
      </c>
      <c r="C5" s="778" t="s">
        <v>86</v>
      </c>
      <c r="D5" s="778" t="s">
        <v>87</v>
      </c>
      <c r="E5" s="778" t="s">
        <v>389</v>
      </c>
      <c r="F5" s="778" t="s">
        <v>88</v>
      </c>
      <c r="G5" s="781" t="s">
        <v>100</v>
      </c>
      <c r="H5" s="783"/>
      <c r="I5" s="783"/>
      <c r="J5" s="783"/>
      <c r="K5" s="783"/>
      <c r="L5" s="783"/>
      <c r="M5" s="783"/>
      <c r="N5" s="782"/>
      <c r="O5" s="787" t="s">
        <v>101</v>
      </c>
      <c r="P5" s="788"/>
      <c r="Q5" s="769" t="s">
        <v>102</v>
      </c>
      <c r="R5" s="769" t="s">
        <v>103</v>
      </c>
      <c r="S5" s="769" t="s">
        <v>110</v>
      </c>
      <c r="T5" s="769" t="s">
        <v>109</v>
      </c>
      <c r="U5" s="784" t="s">
        <v>89</v>
      </c>
    </row>
    <row r="6" spans="1:23" ht="14.45" customHeight="1" x14ac:dyDescent="0.25">
      <c r="A6" s="767"/>
      <c r="B6" s="767"/>
      <c r="C6" s="779"/>
      <c r="D6" s="779"/>
      <c r="E6" s="779"/>
      <c r="F6" s="779"/>
      <c r="G6" s="781" t="s">
        <v>104</v>
      </c>
      <c r="H6" s="782"/>
      <c r="I6" s="781" t="s">
        <v>105</v>
      </c>
      <c r="J6" s="782"/>
      <c r="K6" s="781" t="s">
        <v>106</v>
      </c>
      <c r="L6" s="782"/>
      <c r="M6" s="781" t="s">
        <v>107</v>
      </c>
      <c r="N6" s="782"/>
      <c r="O6" s="789"/>
      <c r="P6" s="790"/>
      <c r="Q6" s="767"/>
      <c r="R6" s="767"/>
      <c r="S6" s="767"/>
      <c r="T6" s="767"/>
      <c r="U6" s="785"/>
    </row>
    <row r="7" spans="1:23" ht="25.5" x14ac:dyDescent="0.25">
      <c r="A7" s="768"/>
      <c r="B7" s="768"/>
      <c r="C7" s="780"/>
      <c r="D7" s="780"/>
      <c r="E7" s="780"/>
      <c r="F7" s="780"/>
      <c r="G7" s="379" t="s">
        <v>108</v>
      </c>
      <c r="H7" s="379" t="s">
        <v>12</v>
      </c>
      <c r="I7" s="379" t="s">
        <v>108</v>
      </c>
      <c r="J7" s="379" t="s">
        <v>12</v>
      </c>
      <c r="K7" s="379" t="s">
        <v>108</v>
      </c>
      <c r="L7" s="379" t="s">
        <v>12</v>
      </c>
      <c r="M7" s="379" t="s">
        <v>108</v>
      </c>
      <c r="N7" s="379" t="s">
        <v>12</v>
      </c>
      <c r="O7" s="379" t="s">
        <v>108</v>
      </c>
      <c r="P7" s="379" t="s">
        <v>12</v>
      </c>
      <c r="Q7" s="768"/>
      <c r="R7" s="768"/>
      <c r="S7" s="768"/>
      <c r="T7" s="768"/>
      <c r="U7" s="786"/>
    </row>
    <row r="8" spans="1:23" ht="15.75" x14ac:dyDescent="0.25">
      <c r="A8" s="380"/>
      <c r="B8" s="381"/>
      <c r="C8" s="382"/>
      <c r="D8" s="382"/>
      <c r="E8" s="383"/>
      <c r="F8" s="382"/>
      <c r="G8" s="384"/>
      <c r="H8" s="384"/>
      <c r="I8" s="384"/>
      <c r="J8" s="384"/>
      <c r="K8" s="384"/>
      <c r="L8" s="384"/>
      <c r="M8" s="384"/>
      <c r="N8" s="384"/>
      <c r="O8" s="384"/>
      <c r="P8" s="384"/>
      <c r="Q8" s="385"/>
      <c r="R8" s="385"/>
      <c r="S8" s="385"/>
      <c r="T8" s="385"/>
      <c r="U8" s="386"/>
    </row>
    <row r="9" spans="1:23" ht="105" x14ac:dyDescent="0.25">
      <c r="A9" s="774" t="s">
        <v>1371</v>
      </c>
      <c r="B9" s="772" t="s">
        <v>1372</v>
      </c>
      <c r="C9" s="536" t="s">
        <v>2279</v>
      </c>
      <c r="D9" s="536" t="s">
        <v>1511</v>
      </c>
      <c r="E9" s="539" t="s">
        <v>1519</v>
      </c>
      <c r="F9" s="539" t="s">
        <v>2280</v>
      </c>
      <c r="G9" s="540">
        <v>21</v>
      </c>
      <c r="H9" s="541"/>
      <c r="I9" s="542"/>
      <c r="J9" s="541"/>
      <c r="K9" s="542"/>
      <c r="L9" s="541"/>
      <c r="M9" s="542"/>
      <c r="N9" s="541"/>
      <c r="O9" s="543">
        <f>G9+I9+K9+M9</f>
        <v>21</v>
      </c>
      <c r="P9" s="543">
        <f>H9+J9+L9+N9</f>
        <v>0</v>
      </c>
      <c r="Q9" s="539"/>
      <c r="R9" s="539" t="s">
        <v>1512</v>
      </c>
      <c r="S9" s="536" t="s">
        <v>1529</v>
      </c>
      <c r="T9" s="536" t="s">
        <v>1530</v>
      </c>
      <c r="U9" s="536" t="s">
        <v>1531</v>
      </c>
      <c r="V9" s="434"/>
      <c r="W9" s="434"/>
    </row>
    <row r="10" spans="1:23" ht="105" x14ac:dyDescent="0.25">
      <c r="A10" s="775"/>
      <c r="B10" s="773"/>
      <c r="C10" s="558"/>
      <c r="D10" s="558"/>
      <c r="E10" s="539" t="s">
        <v>1520</v>
      </c>
      <c r="F10" s="539" t="s">
        <v>1518</v>
      </c>
      <c r="G10" s="544">
        <v>21</v>
      </c>
      <c r="H10" s="541">
        <f>'1. TALLERES SEMINARIOS'!D10</f>
        <v>22469</v>
      </c>
      <c r="I10" s="542"/>
      <c r="J10" s="541"/>
      <c r="K10" s="542"/>
      <c r="L10" s="541"/>
      <c r="M10" s="542"/>
      <c r="N10" s="541"/>
      <c r="O10" s="543">
        <f t="shared" ref="O10" si="0">G10+I10+K10+M10</f>
        <v>21</v>
      </c>
      <c r="P10" s="543">
        <f t="shared" ref="P10:P11" si="1">H10+J10+L10+N10</f>
        <v>22469</v>
      </c>
      <c r="Q10" s="539"/>
      <c r="R10" s="539" t="s">
        <v>1515</v>
      </c>
      <c r="S10" s="539" t="s">
        <v>1516</v>
      </c>
      <c r="T10" s="539" t="s">
        <v>1513</v>
      </c>
      <c r="U10" s="539" t="s">
        <v>1517</v>
      </c>
    </row>
    <row r="11" spans="1:23" ht="120" x14ac:dyDescent="0.25">
      <c r="A11" s="775"/>
      <c r="B11" s="773"/>
      <c r="C11" s="536" t="s">
        <v>1532</v>
      </c>
      <c r="D11" s="536" t="s">
        <v>1533</v>
      </c>
      <c r="E11" s="536" t="s">
        <v>1540</v>
      </c>
      <c r="F11" s="549" t="s">
        <v>1534</v>
      </c>
      <c r="G11" s="546">
        <v>0.25</v>
      </c>
      <c r="H11" s="550">
        <v>29413.5</v>
      </c>
      <c r="I11" s="546">
        <v>0.25</v>
      </c>
      <c r="J11" s="550">
        <v>29413.5</v>
      </c>
      <c r="K11" s="546">
        <v>0.25</v>
      </c>
      <c r="L11" s="550">
        <v>29413.5</v>
      </c>
      <c r="M11" s="546">
        <v>0.25</v>
      </c>
      <c r="N11" s="550">
        <v>29413.5</v>
      </c>
      <c r="O11" s="546">
        <v>1</v>
      </c>
      <c r="P11" s="543">
        <f t="shared" si="1"/>
        <v>117654</v>
      </c>
      <c r="Q11" s="536" t="s">
        <v>1535</v>
      </c>
      <c r="R11" s="536" t="s">
        <v>1536</v>
      </c>
      <c r="S11" s="536" t="s">
        <v>1537</v>
      </c>
      <c r="T11" s="536" t="s">
        <v>1538</v>
      </c>
      <c r="U11" s="536" t="s">
        <v>1539</v>
      </c>
    </row>
    <row r="12" spans="1:23" ht="195" x14ac:dyDescent="0.25">
      <c r="A12" s="775"/>
      <c r="B12" s="773"/>
      <c r="C12" s="551" t="s">
        <v>2281</v>
      </c>
      <c r="D12" s="552" t="s">
        <v>2282</v>
      </c>
      <c r="E12" s="553" t="s">
        <v>1546</v>
      </c>
      <c r="F12" s="551" t="s">
        <v>2283</v>
      </c>
      <c r="G12" s="552">
        <v>0.25</v>
      </c>
      <c r="H12" s="554">
        <v>32087.5</v>
      </c>
      <c r="I12" s="555">
        <v>0.25</v>
      </c>
      <c r="J12" s="554">
        <v>32087.5</v>
      </c>
      <c r="K12" s="555">
        <v>0.25</v>
      </c>
      <c r="L12" s="554">
        <v>32087.5</v>
      </c>
      <c r="M12" s="555">
        <v>0.25</v>
      </c>
      <c r="N12" s="554">
        <v>32087.5</v>
      </c>
      <c r="O12" s="555">
        <v>1</v>
      </c>
      <c r="P12" s="556">
        <f>+H12+J12+L12+N12</f>
        <v>128350</v>
      </c>
      <c r="Q12" s="551" t="s">
        <v>1545</v>
      </c>
      <c r="R12" s="549" t="s">
        <v>1541</v>
      </c>
      <c r="S12" s="551" t="s">
        <v>1542</v>
      </c>
      <c r="T12" s="551" t="s">
        <v>1543</v>
      </c>
      <c r="U12" s="551" t="s">
        <v>1544</v>
      </c>
    </row>
    <row r="13" spans="1:23" ht="135" x14ac:dyDescent="0.25">
      <c r="A13" s="776" t="s">
        <v>1373</v>
      </c>
      <c r="B13" s="770" t="s">
        <v>1372</v>
      </c>
      <c r="C13" s="536" t="s">
        <v>1547</v>
      </c>
      <c r="D13" s="536" t="s">
        <v>1548</v>
      </c>
      <c r="E13" s="536" t="s">
        <v>1564</v>
      </c>
      <c r="F13" s="536" t="s">
        <v>1549</v>
      </c>
      <c r="G13" s="546">
        <v>0.25</v>
      </c>
      <c r="H13" s="547">
        <v>2000</v>
      </c>
      <c r="I13" s="546">
        <v>0.25</v>
      </c>
      <c r="J13" s="548">
        <v>2000</v>
      </c>
      <c r="K13" s="546">
        <v>0.25</v>
      </c>
      <c r="L13" s="547">
        <v>2000</v>
      </c>
      <c r="M13" s="546">
        <v>0.25</v>
      </c>
      <c r="N13" s="548">
        <v>2000</v>
      </c>
      <c r="O13" s="555">
        <v>1</v>
      </c>
      <c r="P13" s="548">
        <f t="shared" ref="P13:P15" si="2">+H13+J13+L13+N13</f>
        <v>8000</v>
      </c>
      <c r="Q13" s="536" t="s">
        <v>1550</v>
      </c>
      <c r="R13" s="536" t="s">
        <v>1551</v>
      </c>
      <c r="S13" s="536" t="s">
        <v>1552</v>
      </c>
      <c r="T13" s="536" t="s">
        <v>1553</v>
      </c>
      <c r="U13" s="536" t="s">
        <v>1554</v>
      </c>
    </row>
    <row r="14" spans="1:23" ht="105" x14ac:dyDescent="0.25">
      <c r="A14" s="777"/>
      <c r="B14" s="771"/>
      <c r="C14" s="549" t="s">
        <v>1555</v>
      </c>
      <c r="D14" s="536" t="s">
        <v>2284</v>
      </c>
      <c r="E14" s="536" t="s">
        <v>1565</v>
      </c>
      <c r="F14" s="551" t="s">
        <v>2285</v>
      </c>
      <c r="G14" s="546">
        <v>0.25</v>
      </c>
      <c r="H14" s="547">
        <v>2000</v>
      </c>
      <c r="I14" s="546">
        <v>0.25</v>
      </c>
      <c r="J14" s="536">
        <v>2000</v>
      </c>
      <c r="K14" s="546">
        <v>0.25</v>
      </c>
      <c r="L14" s="547">
        <v>2000</v>
      </c>
      <c r="M14" s="546">
        <v>0.25</v>
      </c>
      <c r="N14" s="536">
        <v>2000</v>
      </c>
      <c r="O14" s="546">
        <v>1</v>
      </c>
      <c r="P14" s="548">
        <f t="shared" si="2"/>
        <v>8000</v>
      </c>
      <c r="Q14" s="536" t="s">
        <v>1550</v>
      </c>
      <c r="R14" s="536" t="s">
        <v>1551</v>
      </c>
      <c r="S14" s="536" t="s">
        <v>1552</v>
      </c>
      <c r="T14" s="536" t="s">
        <v>1553</v>
      </c>
      <c r="U14" s="536" t="s">
        <v>1556</v>
      </c>
    </row>
    <row r="15" spans="1:23" ht="135" x14ac:dyDescent="0.25">
      <c r="A15" s="777"/>
      <c r="B15" s="771"/>
      <c r="C15" s="549" t="s">
        <v>1557</v>
      </c>
      <c r="D15" s="536" t="s">
        <v>2286</v>
      </c>
      <c r="E15" s="536" t="s">
        <v>1566</v>
      </c>
      <c r="F15" s="557" t="s">
        <v>1558</v>
      </c>
      <c r="G15" s="546">
        <v>0.25</v>
      </c>
      <c r="H15" s="547">
        <v>534375</v>
      </c>
      <c r="I15" s="546">
        <v>0.25</v>
      </c>
      <c r="J15" s="548">
        <v>534375</v>
      </c>
      <c r="K15" s="546">
        <v>0.25</v>
      </c>
      <c r="L15" s="547">
        <v>534375</v>
      </c>
      <c r="M15" s="546">
        <v>0.25</v>
      </c>
      <c r="N15" s="548">
        <v>534375</v>
      </c>
      <c r="O15" s="546">
        <v>1</v>
      </c>
      <c r="P15" s="548">
        <f t="shared" si="2"/>
        <v>2137500</v>
      </c>
      <c r="Q15" s="536" t="s">
        <v>1559</v>
      </c>
      <c r="R15" s="536" t="s">
        <v>1560</v>
      </c>
      <c r="S15" s="536" t="s">
        <v>1561</v>
      </c>
      <c r="T15" s="536" t="s">
        <v>1562</v>
      </c>
      <c r="U15" s="536" t="s">
        <v>1563</v>
      </c>
    </row>
    <row r="16" spans="1:23" ht="15.6" customHeight="1" x14ac:dyDescent="0.25">
      <c r="A16" s="276"/>
      <c r="B16" s="277"/>
      <c r="C16" s="513" t="s">
        <v>1348</v>
      </c>
      <c r="D16" s="514"/>
      <c r="E16" s="514"/>
      <c r="F16" s="515"/>
      <c r="G16" s="224">
        <f t="shared" ref="G16:P16" si="3">SUM(G9:G15)</f>
        <v>43.25</v>
      </c>
      <c r="H16" s="224">
        <f t="shared" si="3"/>
        <v>622345</v>
      </c>
      <c r="I16" s="224">
        <f t="shared" si="3"/>
        <v>1.25</v>
      </c>
      <c r="J16" s="224">
        <f t="shared" si="3"/>
        <v>599876</v>
      </c>
      <c r="K16" s="224">
        <f t="shared" si="3"/>
        <v>1.25</v>
      </c>
      <c r="L16" s="224">
        <f t="shared" si="3"/>
        <v>599876</v>
      </c>
      <c r="M16" s="224">
        <f t="shared" si="3"/>
        <v>1.25</v>
      </c>
      <c r="N16" s="224">
        <f t="shared" si="3"/>
        <v>599876</v>
      </c>
      <c r="O16" s="224">
        <f t="shared" si="3"/>
        <v>47</v>
      </c>
      <c r="P16" s="224">
        <f t="shared" si="3"/>
        <v>2421973</v>
      </c>
      <c r="Q16" s="200"/>
      <c r="R16" s="200"/>
      <c r="S16" s="200"/>
      <c r="T16" s="200"/>
      <c r="U16" s="203"/>
    </row>
    <row r="17" spans="3:6" x14ac:dyDescent="0.25">
      <c r="C17" s="108"/>
      <c r="D17" s="108"/>
      <c r="E17" s="108"/>
      <c r="F17" s="108"/>
    </row>
    <row r="18" spans="3:6" x14ac:dyDescent="0.25">
      <c r="C18" s="108"/>
      <c r="D18" s="108"/>
      <c r="E18" s="108"/>
      <c r="F18" s="108"/>
    </row>
    <row r="19" spans="3:6" x14ac:dyDescent="0.25">
      <c r="C19" s="108"/>
      <c r="D19" s="108"/>
      <c r="E19" s="108"/>
      <c r="F19" s="108"/>
    </row>
    <row r="20" spans="3:6" x14ac:dyDescent="0.25">
      <c r="C20" s="108"/>
      <c r="D20" s="108"/>
      <c r="E20" s="108"/>
      <c r="F20" s="108"/>
    </row>
    <row r="21" spans="3:6" x14ac:dyDescent="0.25">
      <c r="C21" s="108"/>
      <c r="D21" s="108"/>
      <c r="E21" s="108"/>
      <c r="F21" s="108"/>
    </row>
    <row r="22" spans="3:6" x14ac:dyDescent="0.25">
      <c r="C22" s="108"/>
      <c r="D22" s="108"/>
      <c r="E22" s="108"/>
      <c r="F22" s="108"/>
    </row>
    <row r="23" spans="3:6" x14ac:dyDescent="0.25">
      <c r="C23" s="108"/>
      <c r="D23" s="108"/>
      <c r="E23" s="108"/>
      <c r="F23" s="108"/>
    </row>
    <row r="24" spans="3:6" x14ac:dyDescent="0.25">
      <c r="C24" s="108"/>
      <c r="D24" s="108"/>
      <c r="E24" s="108"/>
      <c r="F24" s="108"/>
    </row>
    <row r="25" spans="3:6" x14ac:dyDescent="0.25">
      <c r="E25" s="83"/>
    </row>
    <row r="26" spans="3:6" x14ac:dyDescent="0.25">
      <c r="E26" s="83"/>
    </row>
    <row r="27" spans="3:6" x14ac:dyDescent="0.25">
      <c r="E27" s="83"/>
    </row>
    <row r="28" spans="3:6" x14ac:dyDescent="0.25">
      <c r="E28" s="83"/>
    </row>
    <row r="29" spans="3:6" x14ac:dyDescent="0.25">
      <c r="E29" s="83"/>
    </row>
    <row r="30" spans="3:6" x14ac:dyDescent="0.25">
      <c r="E30" s="83"/>
    </row>
    <row r="31" spans="3:6" x14ac:dyDescent="0.25">
      <c r="E31" s="83"/>
    </row>
    <row r="32" spans="3:6" x14ac:dyDescent="0.25">
      <c r="E32" s="83"/>
    </row>
    <row r="33" spans="5:5" x14ac:dyDescent="0.25">
      <c r="E33" s="83"/>
    </row>
    <row r="34" spans="5:5" x14ac:dyDescent="0.25">
      <c r="E34" s="83"/>
    </row>
    <row r="35" spans="5:5" x14ac:dyDescent="0.25">
      <c r="E35" s="83"/>
    </row>
    <row r="36" spans="5:5" x14ac:dyDescent="0.25">
      <c r="E36" s="83"/>
    </row>
    <row r="37" spans="5:5" x14ac:dyDescent="0.25">
      <c r="E37" s="83"/>
    </row>
    <row r="38" spans="5:5" x14ac:dyDescent="0.25">
      <c r="E38" s="83"/>
    </row>
    <row r="39" spans="5:5" x14ac:dyDescent="0.25">
      <c r="E39" s="83"/>
    </row>
    <row r="40" spans="5:5" x14ac:dyDescent="0.25">
      <c r="E40" s="83"/>
    </row>
    <row r="41" spans="5:5" x14ac:dyDescent="0.25">
      <c r="E41" s="83"/>
    </row>
    <row r="42" spans="5:5" x14ac:dyDescent="0.25">
      <c r="E42" s="83"/>
    </row>
    <row r="43" spans="5:5" x14ac:dyDescent="0.25">
      <c r="E43" s="83"/>
    </row>
    <row r="44" spans="5:5" x14ac:dyDescent="0.25">
      <c r="E44" s="83"/>
    </row>
    <row r="45" spans="5:5" x14ac:dyDescent="0.25">
      <c r="E45" s="83"/>
    </row>
    <row r="46" spans="5:5" x14ac:dyDescent="0.25">
      <c r="E46" s="83"/>
    </row>
    <row r="47" spans="5:5" x14ac:dyDescent="0.25">
      <c r="E47" s="83"/>
    </row>
    <row r="48" spans="5:5" x14ac:dyDescent="0.25">
      <c r="E48" s="83"/>
    </row>
    <row r="49" spans="5:5" x14ac:dyDescent="0.25">
      <c r="E49" s="83"/>
    </row>
    <row r="50" spans="5:5" x14ac:dyDescent="0.25">
      <c r="E50" s="83"/>
    </row>
    <row r="51" spans="5:5" x14ac:dyDescent="0.25">
      <c r="E51" s="83"/>
    </row>
    <row r="52" spans="5:5" x14ac:dyDescent="0.25">
      <c r="E52" s="83"/>
    </row>
    <row r="53" spans="5:5" x14ac:dyDescent="0.25">
      <c r="E53" s="83"/>
    </row>
    <row r="54" spans="5:5" x14ac:dyDescent="0.25">
      <c r="E54" s="83"/>
    </row>
    <row r="55" spans="5:5" x14ac:dyDescent="0.25">
      <c r="E55" s="83"/>
    </row>
    <row r="56" spans="5:5" x14ac:dyDescent="0.25">
      <c r="E56" s="83"/>
    </row>
    <row r="57" spans="5:5" x14ac:dyDescent="0.25">
      <c r="E57" s="83"/>
    </row>
    <row r="58" spans="5:5" x14ac:dyDescent="0.25">
      <c r="E58" s="83"/>
    </row>
    <row r="59" spans="5:5" x14ac:dyDescent="0.25">
      <c r="E59" s="83"/>
    </row>
    <row r="60" spans="5:5" x14ac:dyDescent="0.25">
      <c r="E60" s="83"/>
    </row>
    <row r="61" spans="5:5" x14ac:dyDescent="0.25">
      <c r="E61" s="83"/>
    </row>
    <row r="62" spans="5:5" x14ac:dyDescent="0.25">
      <c r="E62" s="83"/>
    </row>
    <row r="63" spans="5:5" x14ac:dyDescent="0.25">
      <c r="E63" s="83"/>
    </row>
    <row r="64" spans="5:5" x14ac:dyDescent="0.25">
      <c r="E64" s="83"/>
    </row>
    <row r="65" spans="5:5" x14ac:dyDescent="0.25">
      <c r="E65" s="83"/>
    </row>
    <row r="66" spans="5:5" x14ac:dyDescent="0.25">
      <c r="E66" s="83"/>
    </row>
    <row r="67" spans="5:5" x14ac:dyDescent="0.25">
      <c r="E67" s="83"/>
    </row>
    <row r="68" spans="5:5" x14ac:dyDescent="0.25">
      <c r="E68" s="83"/>
    </row>
    <row r="69" spans="5:5" x14ac:dyDescent="0.25">
      <c r="E69" s="83"/>
    </row>
    <row r="70" spans="5:5" x14ac:dyDescent="0.25">
      <c r="E70" s="83"/>
    </row>
    <row r="71" spans="5:5" x14ac:dyDescent="0.25">
      <c r="E71" s="83"/>
    </row>
    <row r="72" spans="5:5" x14ac:dyDescent="0.25">
      <c r="E72" s="83"/>
    </row>
    <row r="73" spans="5:5" x14ac:dyDescent="0.25">
      <c r="E73" s="83"/>
    </row>
    <row r="74" spans="5:5" x14ac:dyDescent="0.25">
      <c r="E74" s="83"/>
    </row>
    <row r="75" spans="5:5" x14ac:dyDescent="0.25">
      <c r="E75" s="83"/>
    </row>
    <row r="76" spans="5:5" x14ac:dyDescent="0.25">
      <c r="E76" s="83"/>
    </row>
    <row r="77" spans="5:5" x14ac:dyDescent="0.25">
      <c r="E77" s="83"/>
    </row>
    <row r="78" spans="5:5" x14ac:dyDescent="0.25">
      <c r="E78" s="83"/>
    </row>
    <row r="79" spans="5:5" x14ac:dyDescent="0.25">
      <c r="E79" s="83"/>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3:B15"/>
    <mergeCell ref="B9:B12"/>
    <mergeCell ref="A9:A12"/>
    <mergeCell ref="A13:A15"/>
  </mergeCells>
  <conditionalFormatting sqref="E11">
    <cfRule type="duplicateValues" dxfId="3" priority="5"/>
  </conditionalFormatting>
  <conditionalFormatting sqref="F12">
    <cfRule type="duplicateValues" dxfId="2" priority="2"/>
  </conditionalFormatting>
  <conditionalFormatting sqref="E13:E15">
    <cfRule type="duplicateValues" dxfId="1" priority="1"/>
  </conditionalFormatting>
  <conditionalFormatting sqref="E9:E15">
    <cfRule type="duplicateValues" dxfId="0" priority="18"/>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U157"/>
  <sheetViews>
    <sheetView showGridLines="0" zoomScale="70" zoomScaleNormal="70" workbookViewId="0">
      <pane ySplit="6" topLeftCell="A40" activePane="bottomLeft" state="frozen"/>
      <selection sqref="A1:V1"/>
      <selection pane="bottomLeft" activeCell="F8" sqref="F8"/>
    </sheetView>
  </sheetViews>
  <sheetFormatPr baseColWidth="10" defaultColWidth="12.5703125" defaultRowHeight="12" x14ac:dyDescent="0.25"/>
  <cols>
    <col min="1" max="1" width="35.140625" style="248" customWidth="1"/>
    <col min="2" max="2" width="48.140625" style="243" customWidth="1"/>
    <col min="3" max="3" width="32.42578125" style="243" customWidth="1"/>
    <col min="4" max="4" width="32.7109375" style="243" customWidth="1"/>
    <col min="5" max="5" width="27.42578125" style="249" customWidth="1"/>
    <col min="6" max="6" width="36.42578125" style="243" customWidth="1"/>
    <col min="7" max="7" width="17.85546875" style="243" customWidth="1"/>
    <col min="8" max="8" width="21.28515625" style="243" customWidth="1"/>
    <col min="9" max="9" width="15.28515625" style="243" customWidth="1"/>
    <col min="10" max="10" width="19.140625" style="243" customWidth="1"/>
    <col min="11" max="11" width="15.28515625" style="243" customWidth="1"/>
    <col min="12" max="12" width="21.140625" style="243" customWidth="1"/>
    <col min="13" max="13" width="15.28515625" style="243" customWidth="1"/>
    <col min="14" max="14" width="17.5703125" style="243" customWidth="1"/>
    <col min="15" max="15" width="15.28515625" style="337" customWidth="1"/>
    <col min="16" max="16" width="20.28515625" style="337" customWidth="1"/>
    <col min="17" max="17" width="14.28515625" style="243" hidden="1" customWidth="1"/>
    <col min="18" max="20" width="14.28515625" style="243" customWidth="1"/>
    <col min="21" max="21" width="15.7109375" style="243" customWidth="1"/>
    <col min="22" max="16384" width="12.5703125" style="243"/>
  </cols>
  <sheetData>
    <row r="1" spans="1:21" s="237" customFormat="1" ht="18.75" x14ac:dyDescent="0.25">
      <c r="B1" s="270"/>
      <c r="C1" s="270"/>
      <c r="D1" s="270"/>
      <c r="E1" s="270"/>
      <c r="F1" s="270"/>
      <c r="G1" s="270" t="s">
        <v>1377</v>
      </c>
      <c r="H1" s="270"/>
      <c r="I1" s="270"/>
      <c r="J1" s="270"/>
      <c r="K1" s="270"/>
      <c r="L1" s="270"/>
      <c r="M1" s="270"/>
      <c r="N1" s="270"/>
      <c r="O1" s="334"/>
      <c r="P1" s="334"/>
      <c r="Q1" s="270"/>
      <c r="R1" s="270"/>
      <c r="S1" s="270"/>
      <c r="T1" s="270"/>
      <c r="U1" s="270"/>
    </row>
    <row r="2" spans="1:21" s="237" customFormat="1" ht="18.75" x14ac:dyDescent="0.25">
      <c r="A2" s="290" t="s">
        <v>1339</v>
      </c>
      <c r="B2" s="270"/>
      <c r="C2" s="270"/>
      <c r="D2" s="270"/>
      <c r="E2" s="270"/>
      <c r="F2" s="270"/>
      <c r="G2" s="270"/>
      <c r="H2" s="270"/>
      <c r="I2" s="270"/>
      <c r="J2" s="270"/>
      <c r="K2" s="270"/>
      <c r="L2" s="270"/>
      <c r="M2" s="270"/>
      <c r="N2" s="270"/>
      <c r="O2" s="334"/>
      <c r="P2" s="334"/>
      <c r="Q2" s="270"/>
      <c r="R2" s="270"/>
      <c r="S2" s="270"/>
      <c r="T2" s="270"/>
      <c r="U2" s="270"/>
    </row>
    <row r="3" spans="1:21" s="237" customFormat="1" ht="21" customHeight="1" x14ac:dyDescent="0.25">
      <c r="A3" s="238" t="s">
        <v>1374</v>
      </c>
      <c r="B3" s="239"/>
      <c r="C3" s="239"/>
      <c r="D3" s="239"/>
      <c r="E3" s="240"/>
      <c r="F3" s="239"/>
      <c r="G3" s="239"/>
      <c r="H3" s="239"/>
      <c r="I3" s="239"/>
      <c r="J3" s="239"/>
      <c r="K3" s="239"/>
      <c r="L3" s="239"/>
      <c r="M3" s="239"/>
      <c r="N3" s="239"/>
      <c r="O3" s="335"/>
      <c r="P3" s="335"/>
      <c r="Q3" s="239"/>
      <c r="R3" s="239"/>
      <c r="S3" s="239"/>
      <c r="T3" s="239"/>
      <c r="U3" s="239"/>
    </row>
    <row r="4" spans="1:21" s="67" customFormat="1" ht="23.25" customHeight="1" x14ac:dyDescent="0.25">
      <c r="A4" s="767" t="s">
        <v>97</v>
      </c>
      <c r="B4" s="769" t="s">
        <v>111</v>
      </c>
      <c r="C4" s="778" t="s">
        <v>86</v>
      </c>
      <c r="D4" s="778" t="s">
        <v>87</v>
      </c>
      <c r="E4" s="778" t="s">
        <v>389</v>
      </c>
      <c r="F4" s="778" t="s">
        <v>88</v>
      </c>
      <c r="G4" s="781" t="s">
        <v>100</v>
      </c>
      <c r="H4" s="783"/>
      <c r="I4" s="783"/>
      <c r="J4" s="783"/>
      <c r="K4" s="783"/>
      <c r="L4" s="783"/>
      <c r="M4" s="783"/>
      <c r="N4" s="782"/>
      <c r="O4" s="787" t="s">
        <v>101</v>
      </c>
      <c r="P4" s="788"/>
      <c r="Q4" s="769" t="s">
        <v>102</v>
      </c>
      <c r="R4" s="769" t="s">
        <v>103</v>
      </c>
      <c r="S4" s="769" t="s">
        <v>110</v>
      </c>
      <c r="T4" s="769" t="s">
        <v>109</v>
      </c>
      <c r="U4" s="784" t="s">
        <v>89</v>
      </c>
    </row>
    <row r="5" spans="1:21" s="67" customFormat="1" ht="15" customHeight="1" x14ac:dyDescent="0.25">
      <c r="A5" s="767"/>
      <c r="B5" s="767"/>
      <c r="C5" s="779"/>
      <c r="D5" s="779"/>
      <c r="E5" s="779"/>
      <c r="F5" s="779"/>
      <c r="G5" s="781" t="s">
        <v>104</v>
      </c>
      <c r="H5" s="782"/>
      <c r="I5" s="781" t="s">
        <v>105</v>
      </c>
      <c r="J5" s="782"/>
      <c r="K5" s="781" t="s">
        <v>106</v>
      </c>
      <c r="L5" s="782"/>
      <c r="M5" s="781" t="s">
        <v>107</v>
      </c>
      <c r="N5" s="782"/>
      <c r="O5" s="789"/>
      <c r="P5" s="790"/>
      <c r="Q5" s="767"/>
      <c r="R5" s="767"/>
      <c r="S5" s="767"/>
      <c r="T5" s="767"/>
      <c r="U5" s="785"/>
    </row>
    <row r="6" spans="1:21" s="67" customFormat="1" ht="24" customHeight="1" x14ac:dyDescent="0.25">
      <c r="A6" s="768"/>
      <c r="B6" s="768"/>
      <c r="C6" s="780"/>
      <c r="D6" s="780"/>
      <c r="E6" s="780"/>
      <c r="F6" s="780"/>
      <c r="G6" s="379" t="s">
        <v>108</v>
      </c>
      <c r="H6" s="379" t="s">
        <v>12</v>
      </c>
      <c r="I6" s="379" t="s">
        <v>108</v>
      </c>
      <c r="J6" s="379" t="s">
        <v>12</v>
      </c>
      <c r="K6" s="379" t="s">
        <v>108</v>
      </c>
      <c r="L6" s="379" t="s">
        <v>12</v>
      </c>
      <c r="M6" s="379" t="s">
        <v>108</v>
      </c>
      <c r="N6" s="379" t="s">
        <v>12</v>
      </c>
      <c r="O6" s="379" t="s">
        <v>108</v>
      </c>
      <c r="P6" s="379" t="s">
        <v>12</v>
      </c>
      <c r="Q6" s="768"/>
      <c r="R6" s="768"/>
      <c r="S6" s="768"/>
      <c r="T6" s="768"/>
      <c r="U6" s="786"/>
    </row>
    <row r="7" spans="1:21" s="67" customFormat="1" ht="15.75" x14ac:dyDescent="0.25">
      <c r="A7" s="380"/>
      <c r="B7" s="381"/>
      <c r="C7" s="382"/>
      <c r="D7" s="382"/>
      <c r="E7" s="383"/>
      <c r="F7" s="382"/>
      <c r="G7" s="384"/>
      <c r="H7" s="384"/>
      <c r="I7" s="384"/>
      <c r="J7" s="384"/>
      <c r="K7" s="384"/>
      <c r="L7" s="384"/>
      <c r="M7" s="384"/>
      <c r="N7" s="384"/>
      <c r="O7" s="384"/>
      <c r="P7" s="384"/>
      <c r="Q7" s="385"/>
      <c r="R7" s="385"/>
      <c r="S7" s="385"/>
      <c r="T7" s="385"/>
      <c r="U7" s="386"/>
    </row>
    <row r="8" spans="1:21" ht="101.25" customHeight="1" x14ac:dyDescent="0.25">
      <c r="A8" s="798" t="s">
        <v>1375</v>
      </c>
      <c r="B8" s="798" t="s">
        <v>1445</v>
      </c>
      <c r="C8" s="559" t="s">
        <v>2151</v>
      </c>
      <c r="D8" s="559" t="s">
        <v>2364</v>
      </c>
      <c r="E8" s="536" t="s">
        <v>2257</v>
      </c>
      <c r="F8" s="560" t="s">
        <v>2152</v>
      </c>
      <c r="G8" s="561">
        <v>2</v>
      </c>
      <c r="H8" s="561">
        <v>0</v>
      </c>
      <c r="I8" s="561">
        <v>0</v>
      </c>
      <c r="J8" s="561">
        <v>0</v>
      </c>
      <c r="K8" s="561">
        <v>2</v>
      </c>
      <c r="L8" s="561">
        <v>0</v>
      </c>
      <c r="M8" s="561">
        <v>0</v>
      </c>
      <c r="N8" s="562">
        <v>0</v>
      </c>
      <c r="O8" s="561">
        <f t="shared" ref="O8:P23" si="0">G8+I8+K8+M8</f>
        <v>4</v>
      </c>
      <c r="P8" s="563">
        <f t="shared" si="0"/>
        <v>0</v>
      </c>
      <c r="Q8" s="564" t="s">
        <v>2153</v>
      </c>
      <c r="R8" s="564" t="s">
        <v>2154</v>
      </c>
      <c r="S8" s="565" t="s">
        <v>2155</v>
      </c>
      <c r="T8" s="565" t="s">
        <v>2156</v>
      </c>
      <c r="U8" s="522" t="s">
        <v>2157</v>
      </c>
    </row>
    <row r="9" spans="1:21" ht="56.25" customHeight="1" x14ac:dyDescent="0.25">
      <c r="A9" s="799"/>
      <c r="B9" s="799"/>
      <c r="C9" s="559" t="s">
        <v>2158</v>
      </c>
      <c r="D9" s="559" t="s">
        <v>2159</v>
      </c>
      <c r="E9" s="536" t="s">
        <v>2258</v>
      </c>
      <c r="F9" s="560" t="s">
        <v>2160</v>
      </c>
      <c r="G9" s="561">
        <v>0</v>
      </c>
      <c r="H9" s="561">
        <v>0</v>
      </c>
      <c r="I9" s="561">
        <v>0</v>
      </c>
      <c r="J9" s="561">
        <v>0</v>
      </c>
      <c r="K9" s="561">
        <v>0</v>
      </c>
      <c r="L9" s="561">
        <v>0</v>
      </c>
      <c r="M9" s="561">
        <v>3</v>
      </c>
      <c r="N9" s="563">
        <v>50000</v>
      </c>
      <c r="O9" s="561">
        <f t="shared" si="0"/>
        <v>3</v>
      </c>
      <c r="P9" s="563">
        <f t="shared" si="0"/>
        <v>50000</v>
      </c>
      <c r="Q9" s="564" t="s">
        <v>2161</v>
      </c>
      <c r="R9" s="564" t="s">
        <v>2154</v>
      </c>
      <c r="S9" s="565" t="s">
        <v>2162</v>
      </c>
      <c r="T9" s="565" t="s">
        <v>2163</v>
      </c>
      <c r="U9" s="522" t="s">
        <v>2157</v>
      </c>
    </row>
    <row r="10" spans="1:21" ht="48.75" customHeight="1" x14ac:dyDescent="0.25">
      <c r="A10" s="799"/>
      <c r="B10" s="799"/>
      <c r="C10" s="559" t="s">
        <v>2164</v>
      </c>
      <c r="D10" s="559" t="s">
        <v>2165</v>
      </c>
      <c r="E10" s="536" t="s">
        <v>2259</v>
      </c>
      <c r="F10" s="560" t="s">
        <v>2166</v>
      </c>
      <c r="G10" s="561">
        <v>1</v>
      </c>
      <c r="H10" s="561">
        <v>1000</v>
      </c>
      <c r="I10" s="561">
        <v>0</v>
      </c>
      <c r="J10" s="561">
        <v>0</v>
      </c>
      <c r="K10" s="561">
        <v>1</v>
      </c>
      <c r="L10" s="561">
        <v>0</v>
      </c>
      <c r="M10" s="561">
        <v>0</v>
      </c>
      <c r="N10" s="561">
        <v>0</v>
      </c>
      <c r="O10" s="561">
        <f t="shared" si="0"/>
        <v>2</v>
      </c>
      <c r="P10" s="563">
        <v>0</v>
      </c>
      <c r="Q10" s="564" t="s">
        <v>2167</v>
      </c>
      <c r="R10" s="564" t="s">
        <v>2154</v>
      </c>
      <c r="S10" s="565" t="s">
        <v>2168</v>
      </c>
      <c r="T10" s="565" t="s">
        <v>2005</v>
      </c>
      <c r="U10" s="522" t="s">
        <v>2169</v>
      </c>
    </row>
    <row r="11" spans="1:21" ht="71.25" customHeight="1" x14ac:dyDescent="0.25">
      <c r="A11" s="799"/>
      <c r="B11" s="799"/>
      <c r="C11" s="559" t="s">
        <v>2365</v>
      </c>
      <c r="D11" s="559" t="s">
        <v>2170</v>
      </c>
      <c r="E11" s="536" t="s">
        <v>2260</v>
      </c>
      <c r="F11" s="560" t="s">
        <v>2171</v>
      </c>
      <c r="G11" s="566">
        <v>0</v>
      </c>
      <c r="H11" s="566">
        <v>0</v>
      </c>
      <c r="I11" s="566">
        <v>0</v>
      </c>
      <c r="J11" s="566">
        <v>0</v>
      </c>
      <c r="K11" s="566">
        <v>0</v>
      </c>
      <c r="L11" s="566">
        <v>0</v>
      </c>
      <c r="M11" s="566">
        <v>1</v>
      </c>
      <c r="N11" s="566">
        <v>15000</v>
      </c>
      <c r="O11" s="566">
        <f t="shared" si="0"/>
        <v>1</v>
      </c>
      <c r="P11" s="567">
        <f>H11+J11+L11+N11</f>
        <v>15000</v>
      </c>
      <c r="Q11" s="564" t="s">
        <v>2172</v>
      </c>
      <c r="R11" s="564" t="s">
        <v>2154</v>
      </c>
      <c r="S11" s="564" t="s">
        <v>2173</v>
      </c>
      <c r="T11" s="564" t="s">
        <v>2174</v>
      </c>
      <c r="U11" s="524" t="s">
        <v>2157</v>
      </c>
    </row>
    <row r="12" spans="1:21" ht="71.25" customHeight="1" x14ac:dyDescent="0.25">
      <c r="A12" s="799"/>
      <c r="B12" s="800"/>
      <c r="C12" s="559" t="s">
        <v>2366</v>
      </c>
      <c r="D12" s="559" t="s">
        <v>2367</v>
      </c>
      <c r="E12" s="536"/>
      <c r="F12" s="559" t="s">
        <v>2368</v>
      </c>
      <c r="G12" s="566">
        <v>1</v>
      </c>
      <c r="H12" s="566">
        <v>0</v>
      </c>
      <c r="I12" s="566">
        <v>1</v>
      </c>
      <c r="J12" s="566">
        <v>0</v>
      </c>
      <c r="K12" s="566">
        <v>1</v>
      </c>
      <c r="L12" s="566">
        <v>0</v>
      </c>
      <c r="M12" s="566">
        <v>1</v>
      </c>
      <c r="N12" s="566">
        <v>0</v>
      </c>
      <c r="O12" s="566">
        <f t="shared" si="0"/>
        <v>4</v>
      </c>
      <c r="P12" s="566">
        <v>0</v>
      </c>
      <c r="Q12" s="566" t="s">
        <v>2369</v>
      </c>
      <c r="R12" s="566" t="s">
        <v>2370</v>
      </c>
      <c r="S12" s="566" t="s">
        <v>2371</v>
      </c>
      <c r="T12" s="566" t="s">
        <v>2174</v>
      </c>
      <c r="U12" s="523" t="s">
        <v>2372</v>
      </c>
    </row>
    <row r="13" spans="1:21" ht="71.25" customHeight="1" x14ac:dyDescent="0.25">
      <c r="A13" s="799"/>
      <c r="B13" s="798" t="s">
        <v>1446</v>
      </c>
      <c r="C13" s="568" t="s">
        <v>2175</v>
      </c>
      <c r="D13" s="568" t="s">
        <v>2176</v>
      </c>
      <c r="E13" s="569" t="s">
        <v>2261</v>
      </c>
      <c r="F13" s="568" t="s">
        <v>2177</v>
      </c>
      <c r="G13" s="570">
        <v>0</v>
      </c>
      <c r="H13" s="570">
        <v>0</v>
      </c>
      <c r="I13" s="561">
        <v>0</v>
      </c>
      <c r="J13" s="570">
        <v>0</v>
      </c>
      <c r="K13" s="570">
        <v>3</v>
      </c>
      <c r="L13" s="570"/>
      <c r="M13" s="570">
        <v>3</v>
      </c>
      <c r="N13" s="570">
        <v>0</v>
      </c>
      <c r="O13" s="570">
        <f t="shared" si="0"/>
        <v>6</v>
      </c>
      <c r="P13" s="563">
        <f t="shared" si="0"/>
        <v>0</v>
      </c>
      <c r="Q13" s="571" t="s">
        <v>2178</v>
      </c>
      <c r="R13" s="561" t="s">
        <v>1589</v>
      </c>
      <c r="S13" s="561" t="s">
        <v>1590</v>
      </c>
      <c r="T13" s="561" t="s">
        <v>1591</v>
      </c>
      <c r="U13" s="521" t="s">
        <v>2179</v>
      </c>
    </row>
    <row r="14" spans="1:21" ht="56.25" customHeight="1" x14ac:dyDescent="0.25">
      <c r="A14" s="799"/>
      <c r="B14" s="799"/>
      <c r="C14" s="572" t="s">
        <v>2180</v>
      </c>
      <c r="D14" s="573" t="s">
        <v>2181</v>
      </c>
      <c r="E14" s="574" t="s">
        <v>2262</v>
      </c>
      <c r="F14" s="560" t="s">
        <v>2182</v>
      </c>
      <c r="G14" s="575">
        <v>2</v>
      </c>
      <c r="H14" s="575">
        <v>0</v>
      </c>
      <c r="I14" s="575">
        <v>0</v>
      </c>
      <c r="J14" s="566">
        <v>0</v>
      </c>
      <c r="K14" s="575">
        <v>0</v>
      </c>
      <c r="L14" s="575">
        <v>0</v>
      </c>
      <c r="M14" s="575">
        <v>0</v>
      </c>
      <c r="N14" s="575">
        <v>0</v>
      </c>
      <c r="O14" s="561">
        <f t="shared" si="0"/>
        <v>2</v>
      </c>
      <c r="P14" s="563">
        <f t="shared" si="0"/>
        <v>0</v>
      </c>
      <c r="Q14" s="559" t="s">
        <v>2183</v>
      </c>
      <c r="R14" s="561" t="s">
        <v>1589</v>
      </c>
      <c r="S14" s="561" t="s">
        <v>1590</v>
      </c>
      <c r="T14" s="561" t="s">
        <v>1591</v>
      </c>
      <c r="U14" s="521" t="s">
        <v>2179</v>
      </c>
    </row>
    <row r="15" spans="1:21" ht="83.25" customHeight="1" x14ac:dyDescent="0.25">
      <c r="A15" s="799"/>
      <c r="B15" s="799"/>
      <c r="C15" s="576" t="s">
        <v>2373</v>
      </c>
      <c r="D15" s="573" t="s">
        <v>2184</v>
      </c>
      <c r="E15" s="574" t="s">
        <v>2263</v>
      </c>
      <c r="F15" s="576" t="s">
        <v>2185</v>
      </c>
      <c r="G15" s="577">
        <v>0</v>
      </c>
      <c r="H15" s="577">
        <v>0</v>
      </c>
      <c r="I15" s="577">
        <v>0</v>
      </c>
      <c r="J15" s="578">
        <v>0</v>
      </c>
      <c r="K15" s="577">
        <v>0</v>
      </c>
      <c r="L15" s="577">
        <v>0</v>
      </c>
      <c r="M15" s="577">
        <v>1</v>
      </c>
      <c r="N15" s="579">
        <v>350000</v>
      </c>
      <c r="O15" s="580">
        <f t="shared" si="0"/>
        <v>1</v>
      </c>
      <c r="P15" s="581">
        <f t="shared" si="0"/>
        <v>350000</v>
      </c>
      <c r="Q15" s="576" t="s">
        <v>1592</v>
      </c>
      <c r="R15" s="580" t="s">
        <v>1593</v>
      </c>
      <c r="S15" s="576" t="s">
        <v>1594</v>
      </c>
      <c r="T15" s="580" t="s">
        <v>1591</v>
      </c>
      <c r="U15" s="525" t="s">
        <v>1595</v>
      </c>
    </row>
    <row r="16" spans="1:21" ht="79.5" customHeight="1" x14ac:dyDescent="0.25">
      <c r="A16" s="799"/>
      <c r="B16" s="799"/>
      <c r="C16" s="576" t="s">
        <v>2186</v>
      </c>
      <c r="D16" s="578" t="s">
        <v>2187</v>
      </c>
      <c r="E16" s="574" t="s">
        <v>2264</v>
      </c>
      <c r="F16" s="576" t="s">
        <v>2188</v>
      </c>
      <c r="G16" s="577">
        <v>0</v>
      </c>
      <c r="H16" s="577">
        <v>0</v>
      </c>
      <c r="I16" s="577">
        <v>1</v>
      </c>
      <c r="J16" s="578">
        <v>500</v>
      </c>
      <c r="K16" s="577">
        <v>1</v>
      </c>
      <c r="L16" s="577">
        <v>500</v>
      </c>
      <c r="M16" s="577">
        <v>1</v>
      </c>
      <c r="N16" s="579">
        <v>500</v>
      </c>
      <c r="O16" s="580">
        <f t="shared" si="0"/>
        <v>3</v>
      </c>
      <c r="P16" s="581">
        <f t="shared" si="0"/>
        <v>1500</v>
      </c>
      <c r="Q16" s="576" t="s">
        <v>2189</v>
      </c>
      <c r="R16" s="580" t="s">
        <v>2190</v>
      </c>
      <c r="S16" s="576" t="s">
        <v>2191</v>
      </c>
      <c r="T16" s="580" t="s">
        <v>1591</v>
      </c>
      <c r="U16" s="525" t="s">
        <v>1595</v>
      </c>
    </row>
    <row r="17" spans="1:21" ht="93" customHeight="1" x14ac:dyDescent="0.25">
      <c r="A17" s="799"/>
      <c r="B17" s="799"/>
      <c r="C17" s="571" t="s">
        <v>2192</v>
      </c>
      <c r="D17" s="571" t="s">
        <v>2193</v>
      </c>
      <c r="E17" s="536" t="s">
        <v>2265</v>
      </c>
      <c r="F17" s="571" t="s">
        <v>2194</v>
      </c>
      <c r="G17" s="571">
        <v>0</v>
      </c>
      <c r="H17" s="571">
        <v>0</v>
      </c>
      <c r="I17" s="571">
        <v>8</v>
      </c>
      <c r="J17" s="571">
        <v>0</v>
      </c>
      <c r="K17" s="571">
        <v>0</v>
      </c>
      <c r="L17" s="571">
        <v>0</v>
      </c>
      <c r="M17" s="571">
        <v>0</v>
      </c>
      <c r="N17" s="571">
        <v>0</v>
      </c>
      <c r="O17" s="580">
        <f t="shared" si="0"/>
        <v>8</v>
      </c>
      <c r="P17" s="581">
        <f t="shared" si="0"/>
        <v>0</v>
      </c>
      <c r="Q17" s="559" t="s">
        <v>2183</v>
      </c>
      <c r="R17" s="561" t="s">
        <v>1589</v>
      </c>
      <c r="S17" s="561" t="s">
        <v>1590</v>
      </c>
      <c r="T17" s="561" t="s">
        <v>1591</v>
      </c>
      <c r="U17" s="521" t="s">
        <v>2179</v>
      </c>
    </row>
    <row r="18" spans="1:21" ht="93" customHeight="1" x14ac:dyDescent="0.25">
      <c r="A18" s="799"/>
      <c r="B18" s="799"/>
      <c r="C18" s="571" t="s">
        <v>2195</v>
      </c>
      <c r="D18" s="582" t="s">
        <v>2196</v>
      </c>
      <c r="E18" s="536" t="s">
        <v>2266</v>
      </c>
      <c r="F18" s="571" t="s">
        <v>2197</v>
      </c>
      <c r="G18" s="571">
        <v>0</v>
      </c>
      <c r="H18" s="571">
        <v>0</v>
      </c>
      <c r="I18" s="571">
        <v>0</v>
      </c>
      <c r="J18" s="571">
        <v>0</v>
      </c>
      <c r="K18" s="571">
        <v>0</v>
      </c>
      <c r="L18" s="571">
        <v>0</v>
      </c>
      <c r="M18" s="571">
        <v>1</v>
      </c>
      <c r="N18" s="571">
        <v>3000</v>
      </c>
      <c r="O18" s="580">
        <f t="shared" si="0"/>
        <v>1</v>
      </c>
      <c r="P18" s="581">
        <f t="shared" si="0"/>
        <v>3000</v>
      </c>
      <c r="Q18" s="559" t="s">
        <v>2198</v>
      </c>
      <c r="R18" s="561" t="s">
        <v>1589</v>
      </c>
      <c r="S18" s="561" t="s">
        <v>2199</v>
      </c>
      <c r="T18" s="561" t="s">
        <v>1591</v>
      </c>
      <c r="U18" s="521" t="s">
        <v>2179</v>
      </c>
    </row>
    <row r="19" spans="1:21" ht="93" customHeight="1" x14ac:dyDescent="0.25">
      <c r="A19" s="799"/>
      <c r="B19" s="799"/>
      <c r="C19" s="582" t="s">
        <v>2200</v>
      </c>
      <c r="D19" s="582" t="s">
        <v>2201</v>
      </c>
      <c r="E19" s="583" t="s">
        <v>2267</v>
      </c>
      <c r="F19" s="582" t="s">
        <v>2202</v>
      </c>
      <c r="G19" s="580">
        <v>0</v>
      </c>
      <c r="H19" s="580">
        <v>0</v>
      </c>
      <c r="I19" s="580">
        <v>0</v>
      </c>
      <c r="J19" s="580">
        <v>0</v>
      </c>
      <c r="K19" s="580">
        <v>0</v>
      </c>
      <c r="L19" s="580">
        <v>0</v>
      </c>
      <c r="M19" s="580">
        <v>3</v>
      </c>
      <c r="N19" s="580">
        <v>100000</v>
      </c>
      <c r="O19" s="580">
        <f t="shared" si="0"/>
        <v>3</v>
      </c>
      <c r="P19" s="581">
        <f t="shared" si="0"/>
        <v>100000</v>
      </c>
      <c r="Q19" s="578" t="s">
        <v>2203</v>
      </c>
      <c r="R19" s="580" t="s">
        <v>1589</v>
      </c>
      <c r="S19" s="580" t="s">
        <v>2204</v>
      </c>
      <c r="T19" s="580" t="s">
        <v>1591</v>
      </c>
      <c r="U19" s="525" t="s">
        <v>2179</v>
      </c>
    </row>
    <row r="20" spans="1:21" ht="93" customHeight="1" x14ac:dyDescent="0.25">
      <c r="A20" s="799"/>
      <c r="B20" s="791" t="s">
        <v>2374</v>
      </c>
      <c r="C20" s="559" t="s">
        <v>2205</v>
      </c>
      <c r="D20" s="584" t="s">
        <v>2206</v>
      </c>
      <c r="E20" s="575" t="s">
        <v>2375</v>
      </c>
      <c r="F20" s="559" t="s">
        <v>2207</v>
      </c>
      <c r="G20" s="575">
        <v>1</v>
      </c>
      <c r="H20" s="585">
        <v>50000</v>
      </c>
      <c r="I20" s="575">
        <v>0</v>
      </c>
      <c r="J20" s="566">
        <v>0</v>
      </c>
      <c r="K20" s="575">
        <v>0</v>
      </c>
      <c r="L20" s="585">
        <v>0</v>
      </c>
      <c r="M20" s="575">
        <v>0</v>
      </c>
      <c r="N20" s="585">
        <v>0</v>
      </c>
      <c r="O20" s="561">
        <f t="shared" si="0"/>
        <v>1</v>
      </c>
      <c r="P20" s="563">
        <f t="shared" si="0"/>
        <v>50000</v>
      </c>
      <c r="Q20" s="559" t="s">
        <v>2208</v>
      </c>
      <c r="R20" s="561" t="s">
        <v>1596</v>
      </c>
      <c r="S20" s="559" t="s">
        <v>1594</v>
      </c>
      <c r="T20" s="561" t="s">
        <v>2209</v>
      </c>
      <c r="U20" s="527" t="s">
        <v>2157</v>
      </c>
    </row>
    <row r="21" spans="1:21" ht="93" customHeight="1" x14ac:dyDescent="0.25">
      <c r="A21" s="799"/>
      <c r="B21" s="792"/>
      <c r="C21" s="559" t="s">
        <v>2210</v>
      </c>
      <c r="D21" s="578" t="s">
        <v>2211</v>
      </c>
      <c r="E21" s="575" t="s">
        <v>2376</v>
      </c>
      <c r="F21" s="559" t="s">
        <v>2212</v>
      </c>
      <c r="G21" s="575">
        <v>0</v>
      </c>
      <c r="H21" s="575">
        <v>0</v>
      </c>
      <c r="I21" s="575">
        <v>20</v>
      </c>
      <c r="J21" s="567">
        <v>0</v>
      </c>
      <c r="K21" s="575">
        <v>0</v>
      </c>
      <c r="L21" s="575">
        <v>0</v>
      </c>
      <c r="M21" s="575">
        <v>0</v>
      </c>
      <c r="N21" s="585">
        <v>0</v>
      </c>
      <c r="O21" s="561">
        <f t="shared" si="0"/>
        <v>20</v>
      </c>
      <c r="P21" s="563">
        <f t="shared" si="0"/>
        <v>0</v>
      </c>
      <c r="Q21" s="559" t="s">
        <v>2213</v>
      </c>
      <c r="R21" s="561" t="s">
        <v>2214</v>
      </c>
      <c r="S21" s="559" t="s">
        <v>1594</v>
      </c>
      <c r="T21" s="561" t="s">
        <v>2215</v>
      </c>
      <c r="U21" s="527" t="s">
        <v>2157</v>
      </c>
    </row>
    <row r="22" spans="1:21" ht="93" customHeight="1" x14ac:dyDescent="0.25">
      <c r="A22" s="799"/>
      <c r="B22" s="792"/>
      <c r="C22" s="794" t="s">
        <v>2669</v>
      </c>
      <c r="D22" s="586" t="s">
        <v>2216</v>
      </c>
      <c r="E22" s="796" t="s">
        <v>2377</v>
      </c>
      <c r="F22" s="587" t="s">
        <v>2217</v>
      </c>
      <c r="G22" s="575">
        <v>20</v>
      </c>
      <c r="H22" s="575">
        <v>0</v>
      </c>
      <c r="I22" s="575">
        <v>0</v>
      </c>
      <c r="J22" s="575">
        <v>0</v>
      </c>
      <c r="K22" s="575">
        <v>0</v>
      </c>
      <c r="L22" s="575">
        <v>0</v>
      </c>
      <c r="M22" s="575">
        <v>0</v>
      </c>
      <c r="N22" s="575">
        <v>0</v>
      </c>
      <c r="O22" s="566">
        <f t="shared" si="0"/>
        <v>20</v>
      </c>
      <c r="P22" s="567">
        <f t="shared" si="0"/>
        <v>0</v>
      </c>
      <c r="Q22" s="564" t="s">
        <v>2218</v>
      </c>
      <c r="R22" s="564" t="s">
        <v>1596</v>
      </c>
      <c r="S22" s="564" t="s">
        <v>1597</v>
      </c>
      <c r="T22" s="564" t="s">
        <v>1598</v>
      </c>
      <c r="U22" s="528" t="s">
        <v>1599</v>
      </c>
    </row>
    <row r="23" spans="1:21" ht="93" customHeight="1" x14ac:dyDescent="0.25">
      <c r="A23" s="799"/>
      <c r="B23" s="792"/>
      <c r="C23" s="795"/>
      <c r="D23" s="586" t="s">
        <v>2219</v>
      </c>
      <c r="E23" s="795"/>
      <c r="F23" s="587" t="s">
        <v>2220</v>
      </c>
      <c r="G23" s="575">
        <v>20</v>
      </c>
      <c r="H23" s="575">
        <v>0</v>
      </c>
      <c r="I23" s="575">
        <v>0</v>
      </c>
      <c r="J23" s="575">
        <v>0</v>
      </c>
      <c r="K23" s="575">
        <v>0</v>
      </c>
      <c r="L23" s="575">
        <v>0</v>
      </c>
      <c r="M23" s="575">
        <v>0</v>
      </c>
      <c r="N23" s="575">
        <v>0</v>
      </c>
      <c r="O23" s="566">
        <f t="shared" si="0"/>
        <v>20</v>
      </c>
      <c r="P23" s="567">
        <f t="shared" si="0"/>
        <v>0</v>
      </c>
      <c r="Q23" s="564" t="s">
        <v>2218</v>
      </c>
      <c r="R23" s="564" t="s">
        <v>1596</v>
      </c>
      <c r="S23" s="564" t="s">
        <v>1597</v>
      </c>
      <c r="T23" s="564" t="s">
        <v>1598</v>
      </c>
      <c r="U23" s="528" t="s">
        <v>1599</v>
      </c>
    </row>
    <row r="24" spans="1:21" ht="93" customHeight="1" x14ac:dyDescent="0.25">
      <c r="A24" s="799"/>
      <c r="B24" s="792"/>
      <c r="C24" s="795"/>
      <c r="D24" s="586" t="s">
        <v>2221</v>
      </c>
      <c r="E24" s="795"/>
      <c r="F24" s="587" t="s">
        <v>2222</v>
      </c>
      <c r="G24" s="575">
        <v>20</v>
      </c>
      <c r="H24" s="575">
        <v>0</v>
      </c>
      <c r="I24" s="575">
        <v>0</v>
      </c>
      <c r="J24" s="575">
        <v>0</v>
      </c>
      <c r="K24" s="575">
        <v>0</v>
      </c>
      <c r="L24" s="575">
        <v>0</v>
      </c>
      <c r="M24" s="575">
        <v>0</v>
      </c>
      <c r="N24" s="575">
        <v>0</v>
      </c>
      <c r="O24" s="566">
        <f t="shared" ref="O24:P30" si="1">G24+I24+K24+M24</f>
        <v>20</v>
      </c>
      <c r="P24" s="567">
        <f t="shared" si="1"/>
        <v>0</v>
      </c>
      <c r="Q24" s="564" t="s">
        <v>2218</v>
      </c>
      <c r="R24" s="564" t="s">
        <v>1596</v>
      </c>
      <c r="S24" s="564" t="s">
        <v>1597</v>
      </c>
      <c r="T24" s="564" t="s">
        <v>1598</v>
      </c>
      <c r="U24" s="528" t="s">
        <v>1599</v>
      </c>
    </row>
    <row r="25" spans="1:21" ht="93" customHeight="1" x14ac:dyDescent="0.25">
      <c r="A25" s="799"/>
      <c r="B25" s="792"/>
      <c r="C25" s="795"/>
      <c r="D25" s="587" t="s">
        <v>2223</v>
      </c>
      <c r="E25" s="795"/>
      <c r="F25" s="587" t="s">
        <v>2224</v>
      </c>
      <c r="G25" s="575">
        <v>0</v>
      </c>
      <c r="H25" s="575">
        <v>0</v>
      </c>
      <c r="I25" s="575">
        <v>20</v>
      </c>
      <c r="J25" s="575">
        <v>0</v>
      </c>
      <c r="K25" s="575">
        <v>0</v>
      </c>
      <c r="L25" s="575">
        <v>0</v>
      </c>
      <c r="M25" s="575">
        <v>0</v>
      </c>
      <c r="N25" s="575">
        <v>0</v>
      </c>
      <c r="O25" s="566">
        <f t="shared" si="1"/>
        <v>20</v>
      </c>
      <c r="P25" s="567">
        <f t="shared" si="1"/>
        <v>0</v>
      </c>
      <c r="Q25" s="564" t="s">
        <v>2218</v>
      </c>
      <c r="R25" s="564" t="s">
        <v>1596</v>
      </c>
      <c r="S25" s="564" t="s">
        <v>1597</v>
      </c>
      <c r="T25" s="564" t="s">
        <v>1598</v>
      </c>
      <c r="U25" s="528" t="s">
        <v>1599</v>
      </c>
    </row>
    <row r="26" spans="1:21" ht="93" customHeight="1" x14ac:dyDescent="0.25">
      <c r="A26" s="799"/>
      <c r="B26" s="792"/>
      <c r="C26" s="795"/>
      <c r="D26" s="588" t="s">
        <v>2225</v>
      </c>
      <c r="E26" s="795"/>
      <c r="F26" s="587" t="s">
        <v>2226</v>
      </c>
      <c r="G26" s="575">
        <v>0</v>
      </c>
      <c r="H26" s="575">
        <v>0</v>
      </c>
      <c r="I26" s="575">
        <v>20</v>
      </c>
      <c r="J26" s="575">
        <v>0</v>
      </c>
      <c r="K26" s="575">
        <v>0</v>
      </c>
      <c r="L26" s="575">
        <v>0</v>
      </c>
      <c r="M26" s="575">
        <v>0</v>
      </c>
      <c r="N26" s="575">
        <v>0</v>
      </c>
      <c r="O26" s="566">
        <f t="shared" si="1"/>
        <v>20</v>
      </c>
      <c r="P26" s="567">
        <f t="shared" si="1"/>
        <v>0</v>
      </c>
      <c r="Q26" s="564" t="s">
        <v>2218</v>
      </c>
      <c r="R26" s="564" t="s">
        <v>1596</v>
      </c>
      <c r="S26" s="564" t="s">
        <v>1597</v>
      </c>
      <c r="T26" s="564" t="s">
        <v>1598</v>
      </c>
      <c r="U26" s="528" t="s">
        <v>1599</v>
      </c>
    </row>
    <row r="27" spans="1:21" ht="93" customHeight="1" x14ac:dyDescent="0.25">
      <c r="A27" s="799"/>
      <c r="B27" s="792"/>
      <c r="C27" s="795"/>
      <c r="D27" s="586" t="s">
        <v>2227</v>
      </c>
      <c r="E27" s="795"/>
      <c r="F27" s="587" t="s">
        <v>2228</v>
      </c>
      <c r="G27" s="575">
        <v>0</v>
      </c>
      <c r="H27" s="575">
        <v>0</v>
      </c>
      <c r="I27" s="575">
        <v>20</v>
      </c>
      <c r="J27" s="575">
        <v>0</v>
      </c>
      <c r="K27" s="575">
        <v>0</v>
      </c>
      <c r="L27" s="575">
        <v>0</v>
      </c>
      <c r="M27" s="575">
        <v>0</v>
      </c>
      <c r="N27" s="575"/>
      <c r="O27" s="566">
        <f t="shared" si="1"/>
        <v>20</v>
      </c>
      <c r="P27" s="567">
        <f t="shared" si="1"/>
        <v>0</v>
      </c>
      <c r="Q27" s="564" t="s">
        <v>2218</v>
      </c>
      <c r="R27" s="564" t="s">
        <v>1596</v>
      </c>
      <c r="S27" s="564" t="s">
        <v>1597</v>
      </c>
      <c r="T27" s="564" t="s">
        <v>1598</v>
      </c>
      <c r="U27" s="528" t="s">
        <v>1599</v>
      </c>
    </row>
    <row r="28" spans="1:21" ht="93" customHeight="1" x14ac:dyDescent="0.25">
      <c r="A28" s="799"/>
      <c r="B28" s="792"/>
      <c r="C28" s="795"/>
      <c r="D28" s="586" t="s">
        <v>2229</v>
      </c>
      <c r="E28" s="795"/>
      <c r="F28" s="587" t="s">
        <v>2230</v>
      </c>
      <c r="G28" s="575">
        <v>0</v>
      </c>
      <c r="H28" s="575">
        <v>0</v>
      </c>
      <c r="I28" s="575">
        <v>0</v>
      </c>
      <c r="J28" s="575">
        <v>0</v>
      </c>
      <c r="K28" s="575">
        <v>20</v>
      </c>
      <c r="L28" s="575">
        <v>0</v>
      </c>
      <c r="M28" s="575">
        <v>0</v>
      </c>
      <c r="N28" s="575">
        <v>0</v>
      </c>
      <c r="O28" s="566">
        <f t="shared" si="1"/>
        <v>20</v>
      </c>
      <c r="P28" s="567">
        <f t="shared" si="1"/>
        <v>0</v>
      </c>
      <c r="Q28" s="564" t="s">
        <v>2218</v>
      </c>
      <c r="R28" s="564" t="s">
        <v>1596</v>
      </c>
      <c r="S28" s="564" t="s">
        <v>1597</v>
      </c>
      <c r="T28" s="564" t="s">
        <v>1598</v>
      </c>
      <c r="U28" s="528" t="s">
        <v>1599</v>
      </c>
    </row>
    <row r="29" spans="1:21" ht="93" customHeight="1" x14ac:dyDescent="0.25">
      <c r="A29" s="799"/>
      <c r="B29" s="792"/>
      <c r="C29" s="795"/>
      <c r="D29" s="559" t="s">
        <v>2231</v>
      </c>
      <c r="E29" s="795"/>
      <c r="F29" s="588" t="s">
        <v>2232</v>
      </c>
      <c r="G29" s="575">
        <v>0</v>
      </c>
      <c r="H29" s="575">
        <v>0</v>
      </c>
      <c r="I29" s="575">
        <v>0</v>
      </c>
      <c r="J29" s="575">
        <v>0</v>
      </c>
      <c r="K29" s="575">
        <v>20</v>
      </c>
      <c r="L29" s="575">
        <v>0</v>
      </c>
      <c r="M29" s="575">
        <v>0</v>
      </c>
      <c r="N29" s="575">
        <v>0</v>
      </c>
      <c r="O29" s="566">
        <f t="shared" si="1"/>
        <v>20</v>
      </c>
      <c r="P29" s="567">
        <f t="shared" si="1"/>
        <v>0</v>
      </c>
      <c r="Q29" s="564" t="s">
        <v>2218</v>
      </c>
      <c r="R29" s="564" t="s">
        <v>1596</v>
      </c>
      <c r="S29" s="564" t="s">
        <v>1597</v>
      </c>
      <c r="T29" s="564" t="s">
        <v>1598</v>
      </c>
      <c r="U29" s="528" t="s">
        <v>1599</v>
      </c>
    </row>
    <row r="30" spans="1:21" ht="93" customHeight="1" x14ac:dyDescent="0.25">
      <c r="A30" s="799"/>
      <c r="B30" s="792"/>
      <c r="C30" s="795"/>
      <c r="D30" s="559" t="s">
        <v>2233</v>
      </c>
      <c r="E30" s="795"/>
      <c r="F30" s="587" t="s">
        <v>2234</v>
      </c>
      <c r="G30" s="575">
        <v>0</v>
      </c>
      <c r="H30" s="575">
        <v>0</v>
      </c>
      <c r="I30" s="575">
        <v>0</v>
      </c>
      <c r="J30" s="575">
        <v>0</v>
      </c>
      <c r="K30" s="575">
        <v>20</v>
      </c>
      <c r="L30" s="575">
        <v>0</v>
      </c>
      <c r="M30" s="575">
        <v>0</v>
      </c>
      <c r="N30" s="575">
        <v>0</v>
      </c>
      <c r="O30" s="566">
        <v>0</v>
      </c>
      <c r="P30" s="567">
        <f t="shared" si="1"/>
        <v>0</v>
      </c>
      <c r="Q30" s="564" t="s">
        <v>2218</v>
      </c>
      <c r="R30" s="564" t="s">
        <v>1596</v>
      </c>
      <c r="S30" s="564" t="s">
        <v>1597</v>
      </c>
      <c r="T30" s="564" t="s">
        <v>1598</v>
      </c>
      <c r="U30" s="528" t="s">
        <v>1599</v>
      </c>
    </row>
    <row r="31" spans="1:21" ht="93" customHeight="1" x14ac:dyDescent="0.25">
      <c r="A31" s="799"/>
      <c r="B31" s="792"/>
      <c r="C31" s="795"/>
      <c r="D31" s="586" t="s">
        <v>2235</v>
      </c>
      <c r="E31" s="795"/>
      <c r="F31" s="586" t="s">
        <v>2236</v>
      </c>
      <c r="G31" s="577">
        <v>0</v>
      </c>
      <c r="H31" s="577">
        <v>0</v>
      </c>
      <c r="I31" s="577">
        <v>20</v>
      </c>
      <c r="J31" s="577">
        <v>0</v>
      </c>
      <c r="K31" s="577">
        <v>0</v>
      </c>
      <c r="L31" s="577">
        <v>0</v>
      </c>
      <c r="M31" s="577">
        <v>0</v>
      </c>
      <c r="N31" s="577">
        <v>0</v>
      </c>
      <c r="O31" s="578">
        <f t="shared" ref="O31:P34" si="2">G31+I31+K31+M31</f>
        <v>20</v>
      </c>
      <c r="P31" s="589">
        <f t="shared" si="2"/>
        <v>0</v>
      </c>
      <c r="Q31" s="590" t="s">
        <v>2218</v>
      </c>
      <c r="R31" s="590" t="s">
        <v>1596</v>
      </c>
      <c r="S31" s="590" t="s">
        <v>1597</v>
      </c>
      <c r="T31" s="590" t="s">
        <v>1598</v>
      </c>
      <c r="U31" s="529" t="s">
        <v>1599</v>
      </c>
    </row>
    <row r="32" spans="1:21" ht="93" customHeight="1" x14ac:dyDescent="0.25">
      <c r="A32" s="799"/>
      <c r="B32" s="792"/>
      <c r="C32" s="795"/>
      <c r="D32" s="586" t="s">
        <v>2670</v>
      </c>
      <c r="E32" s="795"/>
      <c r="F32" s="586" t="s">
        <v>2378</v>
      </c>
      <c r="G32" s="577">
        <v>10</v>
      </c>
      <c r="H32" s="577">
        <v>0</v>
      </c>
      <c r="I32" s="577">
        <v>20</v>
      </c>
      <c r="J32" s="577">
        <v>0</v>
      </c>
      <c r="K32" s="577">
        <v>20</v>
      </c>
      <c r="L32" s="577">
        <v>0</v>
      </c>
      <c r="M32" s="577">
        <v>0</v>
      </c>
      <c r="N32" s="577">
        <v>0</v>
      </c>
      <c r="O32" s="578">
        <f t="shared" si="2"/>
        <v>50</v>
      </c>
      <c r="P32" s="589">
        <f t="shared" si="2"/>
        <v>0</v>
      </c>
      <c r="Q32" s="590" t="s">
        <v>2218</v>
      </c>
      <c r="R32" s="590" t="s">
        <v>1596</v>
      </c>
      <c r="S32" s="590" t="s">
        <v>2379</v>
      </c>
      <c r="T32" s="590" t="s">
        <v>1598</v>
      </c>
      <c r="U32" s="529" t="s">
        <v>1599</v>
      </c>
    </row>
    <row r="33" spans="1:21" ht="93" customHeight="1" x14ac:dyDescent="0.25">
      <c r="A33" s="799"/>
      <c r="B33" s="793"/>
      <c r="C33" s="795"/>
      <c r="D33" s="586" t="s">
        <v>2380</v>
      </c>
      <c r="E33" s="795"/>
      <c r="F33" s="586" t="s">
        <v>2381</v>
      </c>
      <c r="G33" s="577">
        <v>10</v>
      </c>
      <c r="H33" s="577">
        <v>0</v>
      </c>
      <c r="I33" s="577">
        <v>20</v>
      </c>
      <c r="J33" s="577">
        <v>0</v>
      </c>
      <c r="K33" s="577">
        <v>20</v>
      </c>
      <c r="L33" s="577">
        <v>0</v>
      </c>
      <c r="M33" s="577">
        <v>0</v>
      </c>
      <c r="N33" s="577">
        <v>0</v>
      </c>
      <c r="O33" s="578">
        <f t="shared" si="2"/>
        <v>50</v>
      </c>
      <c r="P33" s="589">
        <f t="shared" si="2"/>
        <v>0</v>
      </c>
      <c r="Q33" s="590" t="s">
        <v>2218</v>
      </c>
      <c r="R33" s="590" t="s">
        <v>1596</v>
      </c>
      <c r="S33" s="590" t="s">
        <v>2379</v>
      </c>
      <c r="T33" s="590" t="s">
        <v>1598</v>
      </c>
      <c r="U33" s="529" t="s">
        <v>1599</v>
      </c>
    </row>
    <row r="34" spans="1:21" ht="303" customHeight="1" x14ac:dyDescent="0.25">
      <c r="A34" s="799"/>
      <c r="B34" s="516" t="s">
        <v>1492</v>
      </c>
      <c r="C34" s="571" t="s">
        <v>2382</v>
      </c>
      <c r="D34" s="571" t="s">
        <v>2383</v>
      </c>
      <c r="E34" s="561" t="s">
        <v>2384</v>
      </c>
      <c r="F34" s="571" t="s">
        <v>2385</v>
      </c>
      <c r="G34" s="561">
        <v>0</v>
      </c>
      <c r="H34" s="561">
        <v>0</v>
      </c>
      <c r="I34" s="561">
        <v>1</v>
      </c>
      <c r="J34" s="561">
        <v>0</v>
      </c>
      <c r="K34" s="561">
        <v>0</v>
      </c>
      <c r="L34" s="561">
        <v>0</v>
      </c>
      <c r="M34" s="561">
        <v>0</v>
      </c>
      <c r="N34" s="561">
        <v>0</v>
      </c>
      <c r="O34" s="580">
        <f t="shared" si="2"/>
        <v>1</v>
      </c>
      <c r="P34" s="581">
        <f t="shared" si="2"/>
        <v>0</v>
      </c>
      <c r="Q34" s="591" t="s">
        <v>2386</v>
      </c>
      <c r="R34" s="591" t="s">
        <v>2387</v>
      </c>
      <c r="S34" s="591" t="s">
        <v>2388</v>
      </c>
      <c r="T34" s="591" t="s">
        <v>2389</v>
      </c>
      <c r="U34" s="530" t="s">
        <v>2390</v>
      </c>
    </row>
    <row r="35" spans="1:21" ht="65.25" customHeight="1" x14ac:dyDescent="0.25">
      <c r="A35" s="799"/>
      <c r="B35" s="797" t="s">
        <v>1447</v>
      </c>
      <c r="C35" s="591" t="s">
        <v>2237</v>
      </c>
      <c r="D35" s="591" t="s">
        <v>1581</v>
      </c>
      <c r="E35" s="536" t="s">
        <v>2268</v>
      </c>
      <c r="F35" s="592" t="s">
        <v>2238</v>
      </c>
      <c r="G35" s="565">
        <v>2</v>
      </c>
      <c r="H35" s="565">
        <v>2000</v>
      </c>
      <c r="I35" s="565">
        <v>1</v>
      </c>
      <c r="J35" s="565">
        <v>1000</v>
      </c>
      <c r="K35" s="565">
        <v>0</v>
      </c>
      <c r="L35" s="565">
        <v>0</v>
      </c>
      <c r="M35" s="565">
        <v>0</v>
      </c>
      <c r="N35" s="565">
        <v>0</v>
      </c>
      <c r="O35" s="565">
        <f t="shared" ref="O35:P39" si="3">SUM(G35,I35,K35,M35)</f>
        <v>3</v>
      </c>
      <c r="P35" s="593">
        <f t="shared" si="3"/>
        <v>3000</v>
      </c>
      <c r="Q35" s="564" t="s">
        <v>1582</v>
      </c>
      <c r="R35" s="564" t="s">
        <v>1583</v>
      </c>
      <c r="S35" s="565" t="s">
        <v>1584</v>
      </c>
      <c r="T35" s="565" t="s">
        <v>1585</v>
      </c>
      <c r="U35" s="531" t="s">
        <v>1586</v>
      </c>
    </row>
    <row r="36" spans="1:21" ht="65.25" customHeight="1" x14ac:dyDescent="0.25">
      <c r="A36" s="799"/>
      <c r="B36" s="797"/>
      <c r="C36" s="591" t="s">
        <v>2239</v>
      </c>
      <c r="D36" s="591" t="s">
        <v>1587</v>
      </c>
      <c r="E36" s="536" t="s">
        <v>2269</v>
      </c>
      <c r="F36" s="592" t="s">
        <v>2240</v>
      </c>
      <c r="G36" s="565">
        <v>1</v>
      </c>
      <c r="H36" s="565">
        <v>5000</v>
      </c>
      <c r="I36" s="565">
        <v>2</v>
      </c>
      <c r="J36" s="565">
        <v>10000</v>
      </c>
      <c r="K36" s="565">
        <v>1</v>
      </c>
      <c r="L36" s="565">
        <v>5000</v>
      </c>
      <c r="M36" s="565">
        <v>0</v>
      </c>
      <c r="N36" s="565">
        <v>0</v>
      </c>
      <c r="O36" s="565">
        <f t="shared" si="3"/>
        <v>4</v>
      </c>
      <c r="P36" s="593">
        <f t="shared" si="3"/>
        <v>20000</v>
      </c>
      <c r="Q36" s="564" t="s">
        <v>1582</v>
      </c>
      <c r="R36" s="564" t="s">
        <v>1583</v>
      </c>
      <c r="S36" s="565" t="s">
        <v>1588</v>
      </c>
      <c r="T36" s="565" t="s">
        <v>1585</v>
      </c>
      <c r="U36" s="531" t="s">
        <v>1586</v>
      </c>
    </row>
    <row r="37" spans="1:21" ht="65.25" customHeight="1" x14ac:dyDescent="0.25">
      <c r="A37" s="799"/>
      <c r="B37" s="797"/>
      <c r="C37" s="591" t="s">
        <v>2241</v>
      </c>
      <c r="D37" s="591" t="s">
        <v>2242</v>
      </c>
      <c r="E37" s="536" t="s">
        <v>2270</v>
      </c>
      <c r="F37" s="592" t="s">
        <v>2243</v>
      </c>
      <c r="G37" s="565">
        <v>1</v>
      </c>
      <c r="H37" s="565">
        <v>2000</v>
      </c>
      <c r="I37" s="565">
        <v>1</v>
      </c>
      <c r="J37" s="565">
        <v>2000</v>
      </c>
      <c r="K37" s="565">
        <v>1</v>
      </c>
      <c r="L37" s="565">
        <v>2000</v>
      </c>
      <c r="M37" s="565">
        <v>1</v>
      </c>
      <c r="N37" s="565">
        <v>15000</v>
      </c>
      <c r="O37" s="565">
        <f t="shared" si="3"/>
        <v>4</v>
      </c>
      <c r="P37" s="593">
        <f t="shared" si="3"/>
        <v>21000</v>
      </c>
      <c r="Q37" s="564" t="s">
        <v>1582</v>
      </c>
      <c r="R37" s="564" t="s">
        <v>1583</v>
      </c>
      <c r="S37" s="565" t="s">
        <v>1584</v>
      </c>
      <c r="T37" s="565" t="s">
        <v>1585</v>
      </c>
      <c r="U37" s="531" t="s">
        <v>1586</v>
      </c>
    </row>
    <row r="38" spans="1:21" ht="65.25" customHeight="1" x14ac:dyDescent="0.25">
      <c r="A38" s="799"/>
      <c r="B38" s="797"/>
      <c r="C38" s="591" t="s">
        <v>2244</v>
      </c>
      <c r="D38" s="591" t="s">
        <v>2245</v>
      </c>
      <c r="E38" s="536" t="s">
        <v>2271</v>
      </c>
      <c r="F38" s="592" t="s">
        <v>2246</v>
      </c>
      <c r="G38" s="565">
        <v>1</v>
      </c>
      <c r="H38" s="565">
        <v>2000</v>
      </c>
      <c r="I38" s="565">
        <v>1</v>
      </c>
      <c r="J38" s="565">
        <v>2000</v>
      </c>
      <c r="K38" s="565">
        <v>0</v>
      </c>
      <c r="L38" s="565">
        <v>0</v>
      </c>
      <c r="M38" s="565">
        <v>0</v>
      </c>
      <c r="N38" s="565">
        <v>0</v>
      </c>
      <c r="O38" s="565">
        <f t="shared" si="3"/>
        <v>2</v>
      </c>
      <c r="P38" s="593">
        <f t="shared" si="3"/>
        <v>4000</v>
      </c>
      <c r="Q38" s="564" t="s">
        <v>1582</v>
      </c>
      <c r="R38" s="564" t="s">
        <v>1583</v>
      </c>
      <c r="S38" s="565" t="s">
        <v>1588</v>
      </c>
      <c r="T38" s="565" t="s">
        <v>1585</v>
      </c>
      <c r="U38" s="531" t="s">
        <v>1586</v>
      </c>
    </row>
    <row r="39" spans="1:21" ht="65.25" customHeight="1" x14ac:dyDescent="0.25">
      <c r="A39" s="799"/>
      <c r="B39" s="797"/>
      <c r="C39" s="591" t="s">
        <v>2247</v>
      </c>
      <c r="D39" s="566" t="s">
        <v>2248</v>
      </c>
      <c r="E39" s="536" t="s">
        <v>2272</v>
      </c>
      <c r="F39" s="594" t="s">
        <v>2249</v>
      </c>
      <c r="G39" s="561">
        <v>1</v>
      </c>
      <c r="H39" s="561">
        <v>0</v>
      </c>
      <c r="I39" s="561">
        <v>1</v>
      </c>
      <c r="J39" s="561">
        <v>60000</v>
      </c>
      <c r="K39" s="561">
        <v>1</v>
      </c>
      <c r="L39" s="561">
        <v>0</v>
      </c>
      <c r="M39" s="561">
        <v>1</v>
      </c>
      <c r="N39" s="561">
        <v>0</v>
      </c>
      <c r="O39" s="561">
        <f t="shared" si="3"/>
        <v>4</v>
      </c>
      <c r="P39" s="595">
        <f t="shared" si="3"/>
        <v>60000</v>
      </c>
      <c r="Q39" s="566" t="s">
        <v>1582</v>
      </c>
      <c r="R39" s="566" t="s">
        <v>1583</v>
      </c>
      <c r="S39" s="561" t="s">
        <v>2250</v>
      </c>
      <c r="T39" s="561" t="s">
        <v>1585</v>
      </c>
      <c r="U39" s="526" t="s">
        <v>1586</v>
      </c>
    </row>
    <row r="40" spans="1:21" ht="65.25" customHeight="1" x14ac:dyDescent="0.25">
      <c r="A40" s="799"/>
      <c r="B40" s="797"/>
      <c r="C40" s="596" t="s">
        <v>2254</v>
      </c>
      <c r="D40" s="596" t="s">
        <v>2255</v>
      </c>
      <c r="E40" s="536" t="s">
        <v>2273</v>
      </c>
      <c r="F40" s="597" t="s">
        <v>2256</v>
      </c>
      <c r="G40" s="596">
        <v>0</v>
      </c>
      <c r="H40" s="596">
        <v>0</v>
      </c>
      <c r="I40" s="596">
        <v>2</v>
      </c>
      <c r="J40" s="598">
        <v>40000</v>
      </c>
      <c r="K40" s="596">
        <v>0</v>
      </c>
      <c r="L40" s="596">
        <v>0</v>
      </c>
      <c r="M40" s="596">
        <v>0</v>
      </c>
      <c r="N40" s="596">
        <v>0</v>
      </c>
      <c r="O40" s="596">
        <f t="shared" ref="O40:P40" si="4">SUM(G40,I40,K40,M40)</f>
        <v>2</v>
      </c>
      <c r="P40" s="596">
        <f t="shared" si="4"/>
        <v>40000</v>
      </c>
      <c r="Q40" s="551" t="s">
        <v>1582</v>
      </c>
      <c r="R40" s="551" t="s">
        <v>2251</v>
      </c>
      <c r="S40" s="536" t="s">
        <v>2252</v>
      </c>
      <c r="T40" s="536" t="s">
        <v>2253</v>
      </c>
      <c r="U40" s="512" t="s">
        <v>2179</v>
      </c>
    </row>
    <row r="41" spans="1:21" ht="15.75" x14ac:dyDescent="0.25">
      <c r="A41" s="273"/>
      <c r="B41" s="274"/>
      <c r="C41" s="273" t="s">
        <v>1376</v>
      </c>
      <c r="D41" s="274"/>
      <c r="E41" s="274"/>
      <c r="F41" s="275"/>
      <c r="G41" s="439">
        <f>SUM(G8:G19)</f>
        <v>6</v>
      </c>
      <c r="H41" s="439">
        <f>SUM(H8:H40)</f>
        <v>62000</v>
      </c>
      <c r="I41" s="439">
        <f>SUM(I8:I19)</f>
        <v>10</v>
      </c>
      <c r="J41" s="439">
        <f>SUM(J8:J40)</f>
        <v>115500</v>
      </c>
      <c r="K41" s="439">
        <f>SUM(K8:K19)</f>
        <v>8</v>
      </c>
      <c r="L41" s="439">
        <f>SUM(L8:L40)</f>
        <v>7500</v>
      </c>
      <c r="M41" s="439">
        <f>SUM(M8:M19)</f>
        <v>14</v>
      </c>
      <c r="N41" s="439">
        <f>SUM(N8:N40)</f>
        <v>533500</v>
      </c>
      <c r="O41" s="439">
        <f>SUM(O8:O19)</f>
        <v>38</v>
      </c>
      <c r="P41" s="439">
        <f>SUM(P8:P40)</f>
        <v>717500</v>
      </c>
      <c r="Q41" s="244"/>
      <c r="R41" s="244"/>
      <c r="S41" s="244"/>
      <c r="T41" s="244"/>
      <c r="U41" s="244"/>
    </row>
    <row r="42" spans="1:21" ht="15.75" x14ac:dyDescent="0.25">
      <c r="A42" s="245"/>
      <c r="B42" s="246"/>
      <c r="C42" s="246"/>
      <c r="D42" s="246"/>
      <c r="E42" s="247"/>
      <c r="F42" s="246"/>
      <c r="G42" s="246"/>
      <c r="H42" s="246"/>
      <c r="I42" s="246"/>
      <c r="J42" s="246"/>
      <c r="K42" s="246"/>
      <c r="L42" s="246"/>
      <c r="M42" s="246"/>
      <c r="N42" s="246"/>
      <c r="O42" s="336"/>
      <c r="P42" s="336"/>
      <c r="Q42" s="246"/>
      <c r="R42" s="246"/>
      <c r="S42" s="246"/>
      <c r="T42" s="246"/>
      <c r="U42" s="246"/>
    </row>
    <row r="43" spans="1:21" ht="15.75" x14ac:dyDescent="0.25">
      <c r="A43" s="245"/>
      <c r="B43" s="246"/>
      <c r="C43" s="246"/>
      <c r="D43" s="246"/>
      <c r="E43" s="247"/>
      <c r="F43" s="246"/>
      <c r="G43" s="246"/>
      <c r="H43" s="246"/>
      <c r="I43" s="246"/>
      <c r="J43" s="246"/>
      <c r="K43" s="246"/>
      <c r="L43" s="246"/>
      <c r="M43" s="246"/>
      <c r="N43" s="246"/>
      <c r="O43" s="336"/>
      <c r="P43" s="336"/>
      <c r="Q43" s="246"/>
      <c r="R43" s="246"/>
      <c r="S43" s="246"/>
      <c r="T43" s="246"/>
      <c r="U43" s="246"/>
    </row>
    <row r="44" spans="1:21" ht="15.75" x14ac:dyDescent="0.25">
      <c r="A44" s="245"/>
      <c r="B44" s="246"/>
      <c r="C44" s="246"/>
      <c r="D44" s="246"/>
      <c r="E44" s="247"/>
      <c r="F44" s="246"/>
      <c r="G44" s="246"/>
      <c r="H44" s="246"/>
      <c r="I44" s="246"/>
      <c r="J44" s="246"/>
      <c r="K44" s="246"/>
      <c r="L44" s="246"/>
      <c r="M44" s="246"/>
      <c r="N44" s="246"/>
      <c r="O44" s="336"/>
      <c r="P44" s="336"/>
      <c r="Q44" s="246"/>
      <c r="R44" s="246"/>
      <c r="S44" s="246"/>
      <c r="T44" s="246"/>
      <c r="U44" s="246"/>
    </row>
    <row r="45" spans="1:21" ht="15.75" x14ac:dyDescent="0.25">
      <c r="A45" s="245"/>
      <c r="B45" s="246"/>
      <c r="C45" s="246"/>
      <c r="D45" s="246"/>
      <c r="E45" s="247"/>
      <c r="F45" s="246"/>
      <c r="G45" s="246"/>
      <c r="H45" s="246"/>
      <c r="I45" s="246"/>
      <c r="J45" s="246"/>
      <c r="K45" s="246"/>
      <c r="L45" s="246"/>
      <c r="M45" s="246"/>
      <c r="N45" s="246"/>
      <c r="O45" s="336"/>
      <c r="P45" s="336"/>
      <c r="Q45" s="246"/>
      <c r="R45" s="246"/>
      <c r="S45" s="246"/>
      <c r="T45" s="246"/>
      <c r="U45" s="246"/>
    </row>
    <row r="46" spans="1:21" ht="15.75" x14ac:dyDescent="0.25">
      <c r="A46" s="245"/>
      <c r="B46" s="246"/>
      <c r="C46" s="246"/>
      <c r="D46" s="246"/>
      <c r="E46" s="247"/>
      <c r="F46" s="246"/>
      <c r="G46" s="246"/>
      <c r="H46" s="246"/>
      <c r="I46" s="246"/>
      <c r="J46" s="246"/>
      <c r="K46" s="246"/>
      <c r="L46" s="246"/>
      <c r="M46" s="246"/>
      <c r="N46" s="246"/>
      <c r="O46" s="336"/>
      <c r="P46" s="336"/>
      <c r="Q46" s="246"/>
      <c r="R46" s="246"/>
      <c r="S46" s="246"/>
      <c r="T46" s="246"/>
      <c r="U46" s="246"/>
    </row>
    <row r="47" spans="1:21" ht="15.75" x14ac:dyDescent="0.25">
      <c r="A47" s="245"/>
      <c r="B47" s="246"/>
      <c r="C47" s="246"/>
      <c r="D47" s="246"/>
      <c r="E47" s="247"/>
      <c r="F47" s="246"/>
      <c r="G47" s="246"/>
      <c r="H47" s="246"/>
      <c r="I47" s="246"/>
      <c r="J47" s="246"/>
      <c r="K47" s="246"/>
      <c r="L47" s="246"/>
      <c r="M47" s="246"/>
      <c r="N47" s="246"/>
      <c r="O47" s="336"/>
      <c r="P47" s="336"/>
      <c r="Q47" s="246"/>
      <c r="R47" s="246"/>
      <c r="S47" s="246"/>
      <c r="T47" s="246"/>
      <c r="U47" s="246"/>
    </row>
    <row r="48" spans="1:21" ht="15.75" x14ac:dyDescent="0.25">
      <c r="A48" s="245"/>
      <c r="B48" s="246"/>
      <c r="C48" s="246"/>
      <c r="D48" s="246"/>
      <c r="E48" s="247"/>
      <c r="F48" s="246"/>
      <c r="G48" s="246"/>
      <c r="H48" s="246"/>
      <c r="I48" s="246"/>
      <c r="J48" s="246"/>
      <c r="K48" s="246"/>
      <c r="L48" s="246"/>
      <c r="M48" s="246"/>
      <c r="N48" s="246"/>
      <c r="O48" s="336"/>
      <c r="P48" s="336"/>
      <c r="Q48" s="246"/>
      <c r="R48" s="246"/>
      <c r="S48" s="246"/>
      <c r="T48" s="246"/>
      <c r="U48" s="246"/>
    </row>
    <row r="49" spans="1:21" ht="15.75" x14ac:dyDescent="0.25">
      <c r="A49" s="245"/>
      <c r="B49" s="246"/>
      <c r="C49" s="246"/>
      <c r="D49" s="246"/>
      <c r="E49" s="247"/>
      <c r="F49" s="246"/>
      <c r="G49" s="246"/>
      <c r="H49" s="246"/>
      <c r="I49" s="246"/>
      <c r="J49" s="246"/>
      <c r="K49" s="246"/>
      <c r="L49" s="246"/>
      <c r="M49" s="246"/>
      <c r="N49" s="246"/>
      <c r="O49" s="336"/>
      <c r="P49" s="336"/>
      <c r="Q49" s="246"/>
      <c r="R49" s="246"/>
      <c r="S49" s="246"/>
      <c r="T49" s="246"/>
      <c r="U49" s="246"/>
    </row>
    <row r="50" spans="1:21" ht="15.75" x14ac:dyDescent="0.25">
      <c r="A50" s="245"/>
      <c r="B50" s="246"/>
      <c r="C50" s="246"/>
      <c r="D50" s="246"/>
      <c r="E50" s="247"/>
      <c r="F50" s="246"/>
      <c r="G50" s="246"/>
      <c r="H50" s="246"/>
      <c r="I50" s="246"/>
      <c r="J50" s="246"/>
      <c r="K50" s="246"/>
      <c r="L50" s="246"/>
      <c r="M50" s="246"/>
      <c r="N50" s="246"/>
      <c r="O50" s="336"/>
      <c r="P50" s="336"/>
      <c r="Q50" s="246"/>
      <c r="R50" s="246"/>
      <c r="S50" s="246"/>
      <c r="T50" s="246"/>
      <c r="U50" s="246"/>
    </row>
    <row r="51" spans="1:21" ht="15.75" x14ac:dyDescent="0.25">
      <c r="A51" s="245"/>
      <c r="B51" s="246"/>
      <c r="C51" s="246"/>
      <c r="D51" s="246"/>
      <c r="E51" s="247"/>
      <c r="F51" s="246"/>
      <c r="G51" s="246"/>
      <c r="H51" s="246"/>
      <c r="I51" s="246"/>
      <c r="J51" s="246"/>
      <c r="K51" s="246"/>
      <c r="L51" s="246"/>
      <c r="M51" s="246"/>
      <c r="N51" s="246"/>
      <c r="O51" s="336"/>
      <c r="P51" s="336"/>
      <c r="Q51" s="246"/>
      <c r="R51" s="246"/>
      <c r="S51" s="246"/>
      <c r="T51" s="246"/>
      <c r="U51" s="246"/>
    </row>
    <row r="52" spans="1:21" ht="15.75" x14ac:dyDescent="0.25">
      <c r="A52" s="245"/>
      <c r="B52" s="246"/>
      <c r="C52" s="246"/>
      <c r="D52" s="246"/>
      <c r="E52" s="247"/>
      <c r="F52" s="246"/>
      <c r="G52" s="246"/>
      <c r="H52" s="246"/>
      <c r="I52" s="246"/>
      <c r="J52" s="246"/>
      <c r="K52" s="246"/>
      <c r="L52" s="246"/>
      <c r="M52" s="246"/>
      <c r="N52" s="246"/>
      <c r="O52" s="336"/>
      <c r="P52" s="336"/>
      <c r="Q52" s="246"/>
      <c r="R52" s="246"/>
      <c r="S52" s="246"/>
      <c r="T52" s="246"/>
      <c r="U52" s="246"/>
    </row>
    <row r="53" spans="1:21" ht="15.75" x14ac:dyDescent="0.25">
      <c r="A53" s="245"/>
      <c r="B53" s="246"/>
      <c r="C53" s="246"/>
      <c r="D53" s="246"/>
      <c r="E53" s="247"/>
      <c r="F53" s="246"/>
      <c r="G53" s="246"/>
      <c r="H53" s="246"/>
      <c r="I53" s="246"/>
      <c r="J53" s="246"/>
      <c r="K53" s="246"/>
      <c r="L53" s="246"/>
      <c r="M53" s="246"/>
      <c r="N53" s="246"/>
      <c r="O53" s="336"/>
      <c r="P53" s="336"/>
      <c r="Q53" s="246"/>
      <c r="R53" s="246"/>
      <c r="S53" s="246"/>
      <c r="T53" s="246"/>
      <c r="U53" s="246"/>
    </row>
    <row r="54" spans="1:21" ht="15.75" x14ac:dyDescent="0.25">
      <c r="A54" s="245"/>
      <c r="B54" s="246"/>
      <c r="C54" s="246"/>
      <c r="D54" s="246"/>
      <c r="E54" s="247"/>
      <c r="F54" s="246"/>
      <c r="G54" s="246"/>
      <c r="H54" s="246"/>
      <c r="I54" s="246"/>
      <c r="J54" s="246"/>
      <c r="K54" s="246"/>
      <c r="L54" s="246"/>
      <c r="M54" s="246"/>
      <c r="N54" s="246"/>
      <c r="O54" s="336"/>
      <c r="P54" s="336"/>
      <c r="Q54" s="246"/>
      <c r="R54" s="246"/>
      <c r="S54" s="246"/>
      <c r="T54" s="246"/>
      <c r="U54" s="246"/>
    </row>
    <row r="55" spans="1:21" ht="15.75" x14ac:dyDescent="0.25">
      <c r="A55" s="245"/>
      <c r="B55" s="246"/>
      <c r="C55" s="246"/>
      <c r="D55" s="246"/>
      <c r="E55" s="247"/>
      <c r="F55" s="246"/>
      <c r="G55" s="246"/>
      <c r="H55" s="246"/>
      <c r="I55" s="246"/>
      <c r="J55" s="246"/>
      <c r="K55" s="246"/>
      <c r="L55" s="246"/>
      <c r="M55" s="246"/>
      <c r="N55" s="246"/>
      <c r="O55" s="336"/>
      <c r="P55" s="336"/>
      <c r="Q55" s="246"/>
      <c r="R55" s="246"/>
      <c r="S55" s="246"/>
      <c r="T55" s="246"/>
      <c r="U55" s="246"/>
    </row>
    <row r="56" spans="1:21" ht="15.75" x14ac:dyDescent="0.25">
      <c r="A56" s="245"/>
      <c r="B56" s="246"/>
      <c r="C56" s="246"/>
      <c r="D56" s="246"/>
      <c r="E56" s="247"/>
      <c r="F56" s="246"/>
      <c r="G56" s="246"/>
      <c r="H56" s="246"/>
      <c r="I56" s="246"/>
      <c r="J56" s="246"/>
      <c r="K56" s="246"/>
      <c r="L56" s="246"/>
      <c r="M56" s="246"/>
      <c r="N56" s="246"/>
      <c r="O56" s="336"/>
      <c r="P56" s="336"/>
      <c r="Q56" s="246"/>
      <c r="R56" s="246"/>
      <c r="S56" s="246"/>
      <c r="T56" s="246"/>
      <c r="U56" s="246"/>
    </row>
    <row r="57" spans="1:21" ht="15.75" x14ac:dyDescent="0.25">
      <c r="A57" s="245"/>
      <c r="B57" s="246"/>
      <c r="C57" s="246"/>
      <c r="D57" s="246"/>
      <c r="E57" s="247"/>
      <c r="F57" s="246"/>
      <c r="G57" s="246"/>
      <c r="H57" s="246"/>
      <c r="I57" s="246"/>
      <c r="J57" s="246"/>
      <c r="K57" s="246"/>
      <c r="L57" s="246"/>
      <c r="M57" s="246"/>
      <c r="N57" s="246"/>
      <c r="O57" s="336"/>
      <c r="P57" s="336"/>
      <c r="Q57" s="246"/>
      <c r="R57" s="246"/>
      <c r="S57" s="246"/>
      <c r="T57" s="246"/>
      <c r="U57" s="246"/>
    </row>
    <row r="58" spans="1:21" ht="15.75" x14ac:dyDescent="0.25">
      <c r="A58" s="245"/>
      <c r="B58" s="246"/>
      <c r="C58" s="246"/>
      <c r="D58" s="246"/>
      <c r="E58" s="247"/>
      <c r="F58" s="246"/>
      <c r="G58" s="246"/>
      <c r="H58" s="246"/>
      <c r="I58" s="246"/>
      <c r="J58" s="246"/>
      <c r="K58" s="246"/>
      <c r="L58" s="246"/>
      <c r="M58" s="246"/>
      <c r="N58" s="246"/>
      <c r="O58" s="336"/>
      <c r="P58" s="336"/>
      <c r="Q58" s="246"/>
      <c r="R58" s="246"/>
      <c r="S58" s="246"/>
      <c r="T58" s="246"/>
      <c r="U58" s="246"/>
    </row>
    <row r="59" spans="1:21" ht="15.75" x14ac:dyDescent="0.25">
      <c r="A59" s="245"/>
      <c r="B59" s="246"/>
      <c r="C59" s="246"/>
      <c r="D59" s="246"/>
      <c r="E59" s="247"/>
      <c r="F59" s="246"/>
      <c r="G59" s="246"/>
      <c r="H59" s="246"/>
      <c r="I59" s="246"/>
      <c r="J59" s="246"/>
      <c r="K59" s="246"/>
      <c r="L59" s="246"/>
      <c r="M59" s="246"/>
      <c r="N59" s="246"/>
      <c r="O59" s="336"/>
      <c r="P59" s="336"/>
      <c r="Q59" s="246"/>
      <c r="R59" s="246"/>
      <c r="S59" s="246"/>
      <c r="T59" s="246"/>
      <c r="U59" s="246"/>
    </row>
    <row r="60" spans="1:21" ht="15.75" x14ac:dyDescent="0.25">
      <c r="A60" s="245"/>
      <c r="B60" s="246"/>
      <c r="C60" s="246"/>
      <c r="D60" s="246"/>
      <c r="E60" s="247"/>
      <c r="F60" s="246"/>
      <c r="G60" s="246"/>
      <c r="H60" s="246"/>
      <c r="I60" s="246"/>
      <c r="J60" s="246"/>
      <c r="K60" s="246"/>
      <c r="L60" s="246"/>
      <c r="M60" s="246"/>
      <c r="N60" s="246"/>
      <c r="O60" s="336"/>
      <c r="P60" s="336"/>
      <c r="Q60" s="246"/>
      <c r="R60" s="246"/>
      <c r="S60" s="246"/>
      <c r="T60" s="246"/>
      <c r="U60" s="246"/>
    </row>
    <row r="61" spans="1:21" ht="15.75" x14ac:dyDescent="0.25">
      <c r="A61" s="245"/>
      <c r="B61" s="246"/>
      <c r="C61" s="246"/>
      <c r="D61" s="246"/>
      <c r="E61" s="247"/>
      <c r="F61" s="246"/>
      <c r="G61" s="246"/>
      <c r="H61" s="246"/>
      <c r="I61" s="246"/>
      <c r="J61" s="246"/>
      <c r="K61" s="246"/>
      <c r="L61" s="246"/>
      <c r="M61" s="246"/>
      <c r="N61" s="246"/>
      <c r="O61" s="336"/>
      <c r="P61" s="336"/>
      <c r="Q61" s="246"/>
      <c r="R61" s="246"/>
      <c r="S61" s="246"/>
      <c r="T61" s="246"/>
      <c r="U61" s="246"/>
    </row>
    <row r="62" spans="1:21" ht="15.75" x14ac:dyDescent="0.25">
      <c r="A62" s="245"/>
      <c r="B62" s="246"/>
      <c r="C62" s="246"/>
      <c r="D62" s="246"/>
      <c r="E62" s="247"/>
      <c r="F62" s="246"/>
      <c r="G62" s="246"/>
      <c r="H62" s="246"/>
      <c r="I62" s="246"/>
      <c r="J62" s="246"/>
      <c r="K62" s="246"/>
      <c r="L62" s="246"/>
      <c r="M62" s="246"/>
      <c r="N62" s="246"/>
      <c r="O62" s="336"/>
      <c r="P62" s="336"/>
      <c r="Q62" s="246"/>
      <c r="R62" s="246"/>
      <c r="S62" s="246"/>
      <c r="T62" s="246"/>
      <c r="U62" s="246"/>
    </row>
    <row r="63" spans="1:21" ht="15.75" x14ac:dyDescent="0.25">
      <c r="A63" s="245"/>
      <c r="B63" s="246"/>
      <c r="C63" s="246"/>
      <c r="D63" s="246"/>
      <c r="E63" s="247"/>
      <c r="F63" s="246"/>
      <c r="G63" s="246"/>
      <c r="H63" s="246"/>
      <c r="I63" s="246"/>
      <c r="J63" s="246"/>
      <c r="K63" s="246"/>
      <c r="L63" s="246"/>
      <c r="M63" s="246"/>
      <c r="N63" s="246"/>
      <c r="O63" s="336"/>
      <c r="P63" s="336"/>
      <c r="Q63" s="246"/>
      <c r="R63" s="246"/>
      <c r="S63" s="246"/>
      <c r="T63" s="246"/>
      <c r="U63" s="246"/>
    </row>
    <row r="64" spans="1:21" ht="15.75" x14ac:dyDescent="0.25">
      <c r="A64" s="245"/>
      <c r="B64" s="246"/>
      <c r="C64" s="246"/>
      <c r="D64" s="246"/>
      <c r="E64" s="247"/>
      <c r="F64" s="246"/>
      <c r="G64" s="246"/>
      <c r="H64" s="246"/>
      <c r="I64" s="246"/>
      <c r="J64" s="246"/>
      <c r="K64" s="246"/>
      <c r="L64" s="246"/>
      <c r="M64" s="246"/>
      <c r="N64" s="246"/>
      <c r="O64" s="336"/>
      <c r="P64" s="336"/>
      <c r="Q64" s="246"/>
      <c r="R64" s="246"/>
      <c r="S64" s="246"/>
      <c r="T64" s="246"/>
      <c r="U64" s="246"/>
    </row>
    <row r="65" spans="1:21" ht="15.75" x14ac:dyDescent="0.25">
      <c r="A65" s="245"/>
      <c r="B65" s="246"/>
      <c r="C65" s="246"/>
      <c r="D65" s="246"/>
      <c r="E65" s="247"/>
      <c r="F65" s="246"/>
      <c r="G65" s="246"/>
      <c r="H65" s="246"/>
      <c r="I65" s="246"/>
      <c r="J65" s="246"/>
      <c r="K65" s="246"/>
      <c r="L65" s="246"/>
      <c r="M65" s="246"/>
      <c r="N65" s="246"/>
      <c r="O65" s="336"/>
      <c r="P65" s="336"/>
      <c r="Q65" s="246"/>
      <c r="R65" s="246"/>
      <c r="S65" s="246"/>
      <c r="T65" s="246"/>
      <c r="U65" s="246"/>
    </row>
    <row r="66" spans="1:21" ht="15.75" x14ac:dyDescent="0.25">
      <c r="A66" s="245"/>
      <c r="B66" s="246"/>
      <c r="C66" s="246"/>
      <c r="D66" s="246"/>
      <c r="E66" s="247"/>
      <c r="F66" s="246"/>
      <c r="G66" s="246"/>
      <c r="H66" s="246"/>
      <c r="I66" s="246"/>
      <c r="J66" s="246"/>
      <c r="K66" s="246"/>
      <c r="L66" s="246"/>
      <c r="M66" s="246"/>
      <c r="N66" s="246"/>
      <c r="O66" s="336"/>
      <c r="P66" s="336"/>
      <c r="Q66" s="246"/>
      <c r="R66" s="246"/>
      <c r="S66" s="246"/>
      <c r="T66" s="246"/>
      <c r="U66" s="246"/>
    </row>
    <row r="67" spans="1:21" ht="15.75" x14ac:dyDescent="0.25">
      <c r="A67" s="245"/>
      <c r="B67" s="246"/>
      <c r="C67" s="246"/>
      <c r="D67" s="246"/>
      <c r="E67" s="247"/>
      <c r="F67" s="246"/>
      <c r="G67" s="246"/>
      <c r="H67" s="246"/>
      <c r="I67" s="246"/>
      <c r="J67" s="246"/>
      <c r="K67" s="246"/>
      <c r="L67" s="246"/>
      <c r="M67" s="246"/>
      <c r="N67" s="246"/>
      <c r="O67" s="336"/>
      <c r="P67" s="336"/>
      <c r="Q67" s="246"/>
      <c r="R67" s="246"/>
      <c r="S67" s="246"/>
      <c r="T67" s="246"/>
      <c r="U67" s="246"/>
    </row>
    <row r="68" spans="1:21" ht="15.75" x14ac:dyDescent="0.25">
      <c r="A68" s="245"/>
      <c r="B68" s="246"/>
      <c r="C68" s="246"/>
      <c r="D68" s="246"/>
      <c r="E68" s="247"/>
      <c r="F68" s="246"/>
      <c r="G68" s="246"/>
      <c r="H68" s="246"/>
      <c r="I68" s="246"/>
      <c r="J68" s="246"/>
      <c r="K68" s="246"/>
      <c r="L68" s="246"/>
      <c r="M68" s="246"/>
      <c r="N68" s="246"/>
      <c r="O68" s="336"/>
      <c r="P68" s="336"/>
      <c r="Q68" s="246"/>
      <c r="R68" s="246"/>
      <c r="S68" s="246"/>
      <c r="T68" s="246"/>
      <c r="U68" s="246"/>
    </row>
    <row r="69" spans="1:21" ht="15.75" x14ac:dyDescent="0.25">
      <c r="A69" s="245"/>
      <c r="B69" s="246"/>
      <c r="C69" s="246"/>
      <c r="D69" s="246"/>
      <c r="E69" s="247"/>
      <c r="F69" s="246"/>
      <c r="G69" s="246"/>
      <c r="H69" s="246"/>
      <c r="I69" s="246"/>
      <c r="J69" s="246"/>
      <c r="K69" s="246"/>
      <c r="L69" s="246"/>
      <c r="M69" s="246"/>
      <c r="N69" s="246"/>
      <c r="O69" s="336"/>
      <c r="P69" s="336"/>
      <c r="Q69" s="246"/>
      <c r="R69" s="246"/>
      <c r="S69" s="246"/>
      <c r="T69" s="246"/>
      <c r="U69" s="246"/>
    </row>
    <row r="70" spans="1:21" ht="15.75" x14ac:dyDescent="0.25">
      <c r="A70" s="245"/>
      <c r="B70" s="246"/>
      <c r="C70" s="246"/>
      <c r="D70" s="246"/>
      <c r="E70" s="247"/>
      <c r="F70" s="246"/>
      <c r="G70" s="246"/>
      <c r="H70" s="246"/>
      <c r="I70" s="246"/>
      <c r="J70" s="246"/>
      <c r="K70" s="246"/>
      <c r="L70" s="246"/>
      <c r="M70" s="246"/>
      <c r="N70" s="246"/>
      <c r="O70" s="336"/>
      <c r="P70" s="336"/>
      <c r="Q70" s="246"/>
      <c r="R70" s="246"/>
      <c r="S70" s="246"/>
      <c r="T70" s="246"/>
      <c r="U70" s="246"/>
    </row>
    <row r="71" spans="1:21" ht="15.75" x14ac:dyDescent="0.25">
      <c r="A71" s="245"/>
      <c r="B71" s="246"/>
      <c r="C71" s="246"/>
      <c r="D71" s="246"/>
      <c r="E71" s="247"/>
      <c r="F71" s="246"/>
      <c r="G71" s="246"/>
      <c r="H71" s="246"/>
      <c r="I71" s="246"/>
      <c r="J71" s="246"/>
      <c r="K71" s="246"/>
      <c r="L71" s="246"/>
      <c r="M71" s="246"/>
      <c r="N71" s="246"/>
      <c r="O71" s="336"/>
      <c r="P71" s="336"/>
      <c r="Q71" s="246"/>
      <c r="R71" s="246"/>
      <c r="S71" s="246"/>
      <c r="T71" s="246"/>
      <c r="U71" s="246"/>
    </row>
    <row r="72" spans="1:21" ht="15.75" x14ac:dyDescent="0.25">
      <c r="A72" s="245"/>
      <c r="B72" s="246"/>
      <c r="C72" s="246"/>
      <c r="D72" s="246"/>
      <c r="E72" s="247"/>
      <c r="F72" s="246"/>
      <c r="G72" s="246"/>
      <c r="H72" s="246"/>
      <c r="I72" s="246"/>
      <c r="J72" s="246"/>
      <c r="K72" s="246"/>
      <c r="L72" s="246"/>
      <c r="M72" s="246"/>
      <c r="N72" s="246"/>
      <c r="O72" s="336"/>
      <c r="P72" s="336"/>
      <c r="Q72" s="246"/>
      <c r="R72" s="246"/>
      <c r="S72" s="246"/>
      <c r="T72" s="246"/>
      <c r="U72" s="246"/>
    </row>
    <row r="73" spans="1:21" ht="15.75" x14ac:dyDescent="0.25">
      <c r="A73" s="245"/>
      <c r="B73" s="246"/>
      <c r="C73" s="246"/>
      <c r="D73" s="246"/>
      <c r="E73" s="247"/>
      <c r="F73" s="246"/>
      <c r="G73" s="246"/>
      <c r="H73" s="246"/>
      <c r="I73" s="246"/>
      <c r="J73" s="246"/>
      <c r="K73" s="246"/>
      <c r="L73" s="246"/>
      <c r="M73" s="246"/>
      <c r="N73" s="246"/>
      <c r="O73" s="336"/>
      <c r="P73" s="336"/>
      <c r="Q73" s="246"/>
      <c r="R73" s="246"/>
      <c r="S73" s="246"/>
      <c r="T73" s="246"/>
      <c r="U73" s="246"/>
    </row>
    <row r="89" spans="1:5" x14ac:dyDescent="0.25">
      <c r="A89" s="243"/>
      <c r="E89" s="243"/>
    </row>
    <row r="90" spans="1:5" x14ac:dyDescent="0.25">
      <c r="A90" s="243"/>
      <c r="E90" s="243"/>
    </row>
    <row r="91" spans="1:5" x14ac:dyDescent="0.25">
      <c r="A91" s="243"/>
      <c r="E91" s="243"/>
    </row>
    <row r="92" spans="1:5" x14ac:dyDescent="0.25">
      <c r="A92" s="243"/>
      <c r="E92" s="243"/>
    </row>
    <row r="93" spans="1:5" x14ac:dyDescent="0.25">
      <c r="A93" s="243"/>
      <c r="E93" s="243"/>
    </row>
    <row r="94" spans="1:5" x14ac:dyDescent="0.25">
      <c r="A94" s="243"/>
      <c r="E94" s="243"/>
    </row>
    <row r="95" spans="1:5" x14ac:dyDescent="0.25">
      <c r="A95" s="243"/>
      <c r="E95" s="243"/>
    </row>
    <row r="96" spans="1:5" x14ac:dyDescent="0.25">
      <c r="A96" s="243"/>
      <c r="E96" s="243"/>
    </row>
    <row r="97" spans="1:5" x14ac:dyDescent="0.25">
      <c r="A97" s="243"/>
      <c r="E97" s="243"/>
    </row>
    <row r="98" spans="1:5" x14ac:dyDescent="0.25">
      <c r="A98" s="243"/>
      <c r="E98" s="243"/>
    </row>
    <row r="99" spans="1:5" x14ac:dyDescent="0.25">
      <c r="A99" s="243"/>
      <c r="E99" s="243"/>
    </row>
    <row r="100" spans="1:5" x14ac:dyDescent="0.25">
      <c r="A100" s="243"/>
      <c r="E100" s="243"/>
    </row>
    <row r="101" spans="1:5" x14ac:dyDescent="0.25">
      <c r="A101" s="243"/>
      <c r="E101" s="243"/>
    </row>
    <row r="102" spans="1:5" x14ac:dyDescent="0.25">
      <c r="A102" s="243"/>
      <c r="E102" s="243"/>
    </row>
    <row r="103" spans="1:5" x14ac:dyDescent="0.25">
      <c r="A103" s="243"/>
      <c r="E103" s="243"/>
    </row>
    <row r="104" spans="1:5" x14ac:dyDescent="0.25">
      <c r="A104" s="243"/>
      <c r="E104" s="243"/>
    </row>
    <row r="105" spans="1:5" x14ac:dyDescent="0.25">
      <c r="A105" s="243"/>
      <c r="E105" s="243"/>
    </row>
    <row r="106" spans="1:5" x14ac:dyDescent="0.25">
      <c r="A106" s="243"/>
      <c r="E106" s="243"/>
    </row>
    <row r="107" spans="1:5" x14ac:dyDescent="0.25">
      <c r="A107" s="243"/>
      <c r="E107" s="243"/>
    </row>
    <row r="108" spans="1:5" x14ac:dyDescent="0.25">
      <c r="A108" s="243"/>
      <c r="E108" s="243"/>
    </row>
    <row r="109" spans="1:5" x14ac:dyDescent="0.25">
      <c r="A109" s="243"/>
      <c r="E109" s="243"/>
    </row>
    <row r="110" spans="1:5" x14ac:dyDescent="0.25">
      <c r="A110" s="243"/>
      <c r="E110" s="243"/>
    </row>
    <row r="111" spans="1:5" x14ac:dyDescent="0.25">
      <c r="A111" s="243"/>
      <c r="E111" s="243"/>
    </row>
    <row r="112" spans="1:5" x14ac:dyDescent="0.25">
      <c r="A112" s="243"/>
      <c r="E112" s="243"/>
    </row>
    <row r="113" spans="1:5" x14ac:dyDescent="0.25">
      <c r="A113" s="243"/>
      <c r="E113" s="243"/>
    </row>
    <row r="114" spans="1:5" x14ac:dyDescent="0.25">
      <c r="A114" s="243"/>
      <c r="E114" s="243"/>
    </row>
    <row r="115" spans="1:5" x14ac:dyDescent="0.25">
      <c r="A115" s="243"/>
      <c r="E115" s="243"/>
    </row>
    <row r="116" spans="1:5" x14ac:dyDescent="0.25">
      <c r="A116" s="243"/>
      <c r="E116" s="243"/>
    </row>
    <row r="117" spans="1:5" x14ac:dyDescent="0.25">
      <c r="A117" s="243"/>
      <c r="E117" s="243"/>
    </row>
    <row r="118" spans="1:5" x14ac:dyDescent="0.25">
      <c r="A118" s="243"/>
      <c r="E118" s="243"/>
    </row>
    <row r="119" spans="1:5" x14ac:dyDescent="0.25">
      <c r="A119" s="243"/>
      <c r="E119" s="243"/>
    </row>
    <row r="120" spans="1:5" x14ac:dyDescent="0.25">
      <c r="A120" s="243"/>
      <c r="E120" s="243"/>
    </row>
    <row r="121" spans="1:5" x14ac:dyDescent="0.25">
      <c r="A121" s="243"/>
      <c r="E121" s="243"/>
    </row>
    <row r="122" spans="1:5" x14ac:dyDescent="0.25">
      <c r="A122" s="243"/>
      <c r="E122" s="243"/>
    </row>
    <row r="123" spans="1:5" x14ac:dyDescent="0.25">
      <c r="A123" s="243"/>
      <c r="E123" s="243"/>
    </row>
    <row r="124" spans="1:5" x14ac:dyDescent="0.25">
      <c r="A124" s="243"/>
      <c r="E124" s="243"/>
    </row>
    <row r="125" spans="1:5" x14ac:dyDescent="0.25">
      <c r="A125" s="243"/>
      <c r="E125" s="243"/>
    </row>
    <row r="126" spans="1:5" x14ac:dyDescent="0.25">
      <c r="A126" s="243"/>
      <c r="E126" s="243"/>
    </row>
    <row r="127" spans="1:5" x14ac:dyDescent="0.25">
      <c r="A127" s="243"/>
      <c r="E127" s="243"/>
    </row>
    <row r="128" spans="1:5" x14ac:dyDescent="0.25">
      <c r="A128" s="243"/>
      <c r="E128" s="243"/>
    </row>
    <row r="129" spans="1:5" x14ac:dyDescent="0.25">
      <c r="A129" s="243"/>
      <c r="E129" s="243"/>
    </row>
    <row r="130" spans="1:5" x14ac:dyDescent="0.25">
      <c r="A130" s="243"/>
      <c r="E130" s="243"/>
    </row>
    <row r="131" spans="1:5" x14ac:dyDescent="0.25">
      <c r="A131" s="243"/>
      <c r="E131" s="243"/>
    </row>
    <row r="132" spans="1:5" x14ac:dyDescent="0.25">
      <c r="A132" s="243"/>
      <c r="E132" s="243"/>
    </row>
    <row r="133" spans="1:5" x14ac:dyDescent="0.25">
      <c r="A133" s="243"/>
      <c r="E133" s="243"/>
    </row>
    <row r="134" spans="1:5" x14ac:dyDescent="0.25">
      <c r="A134" s="243"/>
      <c r="E134" s="243"/>
    </row>
    <row r="135" spans="1:5" x14ac:dyDescent="0.25">
      <c r="A135" s="243"/>
      <c r="E135" s="243"/>
    </row>
    <row r="136" spans="1:5" x14ac:dyDescent="0.25">
      <c r="A136" s="243"/>
      <c r="E136" s="243"/>
    </row>
    <row r="137" spans="1:5" x14ac:dyDescent="0.25">
      <c r="A137" s="243"/>
      <c r="E137" s="243"/>
    </row>
    <row r="138" spans="1:5" x14ac:dyDescent="0.25">
      <c r="A138" s="243"/>
      <c r="E138" s="243"/>
    </row>
    <row r="139" spans="1:5" x14ac:dyDescent="0.25">
      <c r="A139" s="243"/>
      <c r="E139" s="243"/>
    </row>
    <row r="140" spans="1:5" x14ac:dyDescent="0.25">
      <c r="A140" s="243"/>
      <c r="E140" s="243"/>
    </row>
    <row r="141" spans="1:5" x14ac:dyDescent="0.25">
      <c r="A141" s="243"/>
      <c r="E141" s="243"/>
    </row>
    <row r="142" spans="1:5" x14ac:dyDescent="0.25">
      <c r="A142" s="243"/>
      <c r="E142" s="243"/>
    </row>
    <row r="143" spans="1:5" x14ac:dyDescent="0.25">
      <c r="A143" s="243"/>
      <c r="E143" s="243"/>
    </row>
    <row r="144" spans="1:5" x14ac:dyDescent="0.25">
      <c r="A144" s="243"/>
      <c r="E144" s="243"/>
    </row>
    <row r="145" spans="1:5" x14ac:dyDescent="0.25">
      <c r="A145" s="243"/>
      <c r="E145" s="243"/>
    </row>
    <row r="146" spans="1:5" x14ac:dyDescent="0.25">
      <c r="A146" s="243"/>
      <c r="E146" s="243"/>
    </row>
    <row r="147" spans="1:5" x14ac:dyDescent="0.25">
      <c r="A147" s="243"/>
      <c r="E147" s="243"/>
    </row>
    <row r="148" spans="1:5" x14ac:dyDescent="0.25">
      <c r="A148" s="243"/>
      <c r="E148" s="243"/>
    </row>
    <row r="149" spans="1:5" x14ac:dyDescent="0.25">
      <c r="A149" s="243"/>
      <c r="E149" s="243"/>
    </row>
    <row r="150" spans="1:5" x14ac:dyDescent="0.25">
      <c r="A150" s="243"/>
      <c r="E150" s="243"/>
    </row>
    <row r="151" spans="1:5" x14ac:dyDescent="0.25">
      <c r="A151" s="243"/>
      <c r="E151" s="243"/>
    </row>
    <row r="152" spans="1:5" x14ac:dyDescent="0.25">
      <c r="A152" s="243"/>
      <c r="E152" s="243"/>
    </row>
    <row r="153" spans="1:5" x14ac:dyDescent="0.25">
      <c r="A153" s="243"/>
      <c r="E153" s="243"/>
    </row>
    <row r="154" spans="1:5" x14ac:dyDescent="0.25">
      <c r="A154" s="243"/>
      <c r="E154" s="243"/>
    </row>
    <row r="155" spans="1:5" x14ac:dyDescent="0.25">
      <c r="A155" s="243"/>
      <c r="E155" s="243"/>
    </row>
    <row r="156" spans="1:5" x14ac:dyDescent="0.25">
      <c r="A156" s="243"/>
      <c r="E156" s="243"/>
    </row>
    <row r="157" spans="1:5" x14ac:dyDescent="0.25">
      <c r="A157" s="243"/>
      <c r="E157" s="243"/>
    </row>
  </sheetData>
  <mergeCells count="24">
    <mergeCell ref="B35:B40"/>
    <mergeCell ref="A8:A40"/>
    <mergeCell ref="U4:U6"/>
    <mergeCell ref="G4:N4"/>
    <mergeCell ref="S4:S6"/>
    <mergeCell ref="T4:T6"/>
    <mergeCell ref="O4:P5"/>
    <mergeCell ref="Q4:Q6"/>
    <mergeCell ref="R4:R6"/>
    <mergeCell ref="G5:H5"/>
    <mergeCell ref="I5:J5"/>
    <mergeCell ref="K5:L5"/>
    <mergeCell ref="M5:N5"/>
    <mergeCell ref="F4:F6"/>
    <mergeCell ref="B8:B12"/>
    <mergeCell ref="B13:B19"/>
    <mergeCell ref="A4:A6"/>
    <mergeCell ref="D4:D6"/>
    <mergeCell ref="B20:B33"/>
    <mergeCell ref="C22:C33"/>
    <mergeCell ref="E22:E33"/>
    <mergeCell ref="C4:C6"/>
    <mergeCell ref="E4:E6"/>
    <mergeCell ref="B4:B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A159"/>
  <sheetViews>
    <sheetView showGridLines="0" zoomScale="70" zoomScaleNormal="70" workbookViewId="0">
      <pane ySplit="7" topLeftCell="A18" activePane="bottomLeft" state="frozen"/>
      <selection activeCell="A7" sqref="A7"/>
      <selection pane="bottomLeft" activeCell="G13" sqref="G13"/>
    </sheetView>
  </sheetViews>
  <sheetFormatPr baseColWidth="10" defaultColWidth="11.42578125" defaultRowHeight="12.75" x14ac:dyDescent="0.25"/>
  <cols>
    <col min="1" max="1" width="25.5703125" style="250" customWidth="1"/>
    <col min="2" max="2" width="38.5703125" style="250" customWidth="1"/>
    <col min="3" max="4" width="27.42578125" style="250" customWidth="1"/>
    <col min="5" max="5" width="27.42578125" style="249" customWidth="1"/>
    <col min="6" max="6" width="27.42578125" style="250" customWidth="1"/>
    <col min="7" max="7" width="15.28515625" style="250" customWidth="1"/>
    <col min="8" max="8" width="16" style="250" customWidth="1"/>
    <col min="9" max="9" width="15.28515625" style="250" customWidth="1"/>
    <col min="10" max="10" width="18.5703125" style="250" customWidth="1"/>
    <col min="11" max="11" width="15.28515625" style="250" customWidth="1"/>
    <col min="12" max="12" width="15.85546875" style="250" customWidth="1"/>
    <col min="13" max="13" width="15.28515625" style="250" customWidth="1"/>
    <col min="14" max="14" width="15" style="250" customWidth="1"/>
    <col min="15" max="15" width="15.28515625" style="250" customWidth="1"/>
    <col min="16" max="16" width="17" style="250" bestFit="1" customWidth="1"/>
    <col min="17" max="17" width="14.28515625" style="250" hidden="1" customWidth="1"/>
    <col min="18" max="18" width="14.28515625" style="250" customWidth="1"/>
    <col min="19" max="20" width="14.28515625" style="248" customWidth="1"/>
    <col min="21" max="21" width="17" style="250" customWidth="1"/>
    <col min="22" max="16384" width="11.42578125" style="250"/>
  </cols>
  <sheetData>
    <row r="1" spans="1:27" ht="18.75" customHeight="1" x14ac:dyDescent="0.25">
      <c r="E1" s="270"/>
      <c r="G1" s="266" t="s">
        <v>91</v>
      </c>
      <c r="I1" s="266"/>
      <c r="J1" s="266"/>
      <c r="K1" s="266"/>
      <c r="L1" s="266"/>
      <c r="M1" s="266"/>
      <c r="N1" s="266"/>
      <c r="O1" s="266"/>
      <c r="P1" s="266"/>
      <c r="Q1" s="266"/>
      <c r="R1" s="266"/>
      <c r="S1" s="266"/>
      <c r="T1" s="266"/>
      <c r="U1" s="266"/>
      <c r="V1" s="266"/>
      <c r="W1" s="266"/>
      <c r="X1" s="266"/>
      <c r="Y1" s="266"/>
      <c r="Z1" s="266"/>
      <c r="AA1" s="266"/>
    </row>
    <row r="2" spans="1:27" ht="18.75" x14ac:dyDescent="0.25">
      <c r="A2" s="256" t="s">
        <v>1345</v>
      </c>
      <c r="E2" s="270"/>
      <c r="G2" s="266"/>
      <c r="I2" s="266"/>
      <c r="J2" s="266"/>
      <c r="K2" s="266"/>
      <c r="L2" s="266"/>
      <c r="M2" s="266"/>
      <c r="N2" s="266"/>
      <c r="O2" s="266"/>
      <c r="P2" s="266"/>
      <c r="Q2" s="266"/>
      <c r="R2" s="266"/>
      <c r="S2" s="266"/>
      <c r="T2" s="266"/>
      <c r="U2" s="266"/>
      <c r="V2" s="266"/>
      <c r="W2" s="266"/>
      <c r="X2" s="266"/>
      <c r="Y2" s="266"/>
      <c r="Z2" s="266"/>
      <c r="AA2" s="266"/>
    </row>
    <row r="3" spans="1:27" ht="18.75" x14ac:dyDescent="0.25">
      <c r="A3" s="295" t="s">
        <v>1460</v>
      </c>
      <c r="E3" s="270"/>
      <c r="G3" s="266"/>
      <c r="I3" s="266"/>
      <c r="J3" s="266"/>
      <c r="K3" s="266"/>
      <c r="L3" s="266"/>
      <c r="M3" s="266"/>
      <c r="N3" s="266"/>
      <c r="O3" s="266"/>
      <c r="P3" s="266"/>
      <c r="Q3" s="266"/>
      <c r="R3" s="266"/>
      <c r="S3" s="266"/>
      <c r="T3" s="266"/>
      <c r="U3" s="266"/>
      <c r="V3" s="266"/>
      <c r="W3" s="266"/>
      <c r="X3" s="266"/>
      <c r="Y3" s="266"/>
      <c r="Z3" s="266"/>
      <c r="AA3" s="266"/>
    </row>
    <row r="4" spans="1:27" ht="15" x14ac:dyDescent="0.25">
      <c r="A4" s="328" t="s">
        <v>1461</v>
      </c>
      <c r="B4" s="256"/>
      <c r="C4" s="256"/>
      <c r="D4" s="256"/>
      <c r="E4" s="240"/>
      <c r="F4" s="256"/>
      <c r="G4" s="256"/>
      <c r="H4" s="256"/>
      <c r="I4" s="256"/>
      <c r="J4" s="256"/>
      <c r="K4" s="256"/>
      <c r="L4" s="256"/>
      <c r="M4" s="256"/>
      <c r="N4" s="256"/>
      <c r="O4" s="256"/>
      <c r="P4" s="256"/>
      <c r="Q4" s="256"/>
      <c r="R4" s="256"/>
      <c r="S4" s="256"/>
      <c r="T4" s="256"/>
      <c r="U4" s="256"/>
    </row>
    <row r="5" spans="1:27" s="66" customFormat="1" ht="23.25" customHeight="1" x14ac:dyDescent="0.25">
      <c r="A5" s="767" t="s">
        <v>97</v>
      </c>
      <c r="B5" s="769" t="s">
        <v>111</v>
      </c>
      <c r="C5" s="778" t="s">
        <v>86</v>
      </c>
      <c r="D5" s="778" t="s">
        <v>87</v>
      </c>
      <c r="E5" s="778" t="s">
        <v>389</v>
      </c>
      <c r="F5" s="778" t="s">
        <v>88</v>
      </c>
      <c r="G5" s="781" t="s">
        <v>100</v>
      </c>
      <c r="H5" s="783"/>
      <c r="I5" s="783"/>
      <c r="J5" s="783"/>
      <c r="K5" s="783"/>
      <c r="L5" s="783"/>
      <c r="M5" s="783"/>
      <c r="N5" s="782"/>
      <c r="O5" s="787" t="s">
        <v>101</v>
      </c>
      <c r="P5" s="788"/>
      <c r="Q5" s="769" t="s">
        <v>102</v>
      </c>
      <c r="R5" s="769" t="s">
        <v>103</v>
      </c>
      <c r="S5" s="769" t="s">
        <v>110</v>
      </c>
      <c r="T5" s="769" t="s">
        <v>109</v>
      </c>
      <c r="U5" s="784" t="s">
        <v>89</v>
      </c>
    </row>
    <row r="6" spans="1:27" s="66" customFormat="1" ht="15" customHeight="1" x14ac:dyDescent="0.25">
      <c r="A6" s="767"/>
      <c r="B6" s="767"/>
      <c r="C6" s="779"/>
      <c r="D6" s="779"/>
      <c r="E6" s="779"/>
      <c r="F6" s="779"/>
      <c r="G6" s="781" t="s">
        <v>104</v>
      </c>
      <c r="H6" s="782"/>
      <c r="I6" s="781" t="s">
        <v>105</v>
      </c>
      <c r="J6" s="782"/>
      <c r="K6" s="781" t="s">
        <v>106</v>
      </c>
      <c r="L6" s="782"/>
      <c r="M6" s="781" t="s">
        <v>107</v>
      </c>
      <c r="N6" s="782"/>
      <c r="O6" s="789"/>
      <c r="P6" s="790"/>
      <c r="Q6" s="767"/>
      <c r="R6" s="767"/>
      <c r="S6" s="767"/>
      <c r="T6" s="767"/>
      <c r="U6" s="785"/>
    </row>
    <row r="7" spans="1:27" s="66" customFormat="1" ht="24" customHeight="1" x14ac:dyDescent="0.25">
      <c r="A7" s="768"/>
      <c r="B7" s="768"/>
      <c r="C7" s="780"/>
      <c r="D7" s="780"/>
      <c r="E7" s="780"/>
      <c r="F7" s="780"/>
      <c r="G7" s="379" t="s">
        <v>108</v>
      </c>
      <c r="H7" s="379" t="s">
        <v>12</v>
      </c>
      <c r="I7" s="379" t="s">
        <v>108</v>
      </c>
      <c r="J7" s="379" t="s">
        <v>12</v>
      </c>
      <c r="K7" s="379" t="s">
        <v>108</v>
      </c>
      <c r="L7" s="379" t="s">
        <v>12</v>
      </c>
      <c r="M7" s="379" t="s">
        <v>108</v>
      </c>
      <c r="N7" s="379" t="s">
        <v>12</v>
      </c>
      <c r="O7" s="379" t="s">
        <v>108</v>
      </c>
      <c r="P7" s="379" t="s">
        <v>12</v>
      </c>
      <c r="Q7" s="768"/>
      <c r="R7" s="768"/>
      <c r="S7" s="768"/>
      <c r="T7" s="768"/>
      <c r="U7" s="786"/>
    </row>
    <row r="8" spans="1:27" ht="15.75" customHeight="1" x14ac:dyDescent="0.25">
      <c r="A8" s="380"/>
      <c r="B8" s="381"/>
      <c r="C8" s="382"/>
      <c r="D8" s="382"/>
      <c r="E8" s="383"/>
      <c r="F8" s="382"/>
      <c r="G8" s="384"/>
      <c r="H8" s="384"/>
      <c r="I8" s="384"/>
      <c r="J8" s="384"/>
      <c r="K8" s="384"/>
      <c r="L8" s="384"/>
      <c r="M8" s="384"/>
      <c r="N8" s="384"/>
      <c r="O8" s="384"/>
      <c r="P8" s="384"/>
      <c r="Q8" s="385"/>
      <c r="R8" s="385"/>
      <c r="S8" s="385"/>
      <c r="T8" s="385"/>
      <c r="U8" s="386"/>
    </row>
    <row r="9" spans="1:27" ht="121.5" customHeight="1" x14ac:dyDescent="0.25">
      <c r="A9" s="519" t="s">
        <v>1450</v>
      </c>
      <c r="B9" s="518" t="s">
        <v>1448</v>
      </c>
      <c r="C9" s="604" t="s">
        <v>2547</v>
      </c>
      <c r="D9" s="605" t="s">
        <v>2671</v>
      </c>
      <c r="E9" s="601" t="s">
        <v>1603</v>
      </c>
      <c r="F9" s="604" t="s">
        <v>2544</v>
      </c>
      <c r="G9" s="555">
        <v>0</v>
      </c>
      <c r="H9" s="606"/>
      <c r="I9" s="555">
        <v>0.33329999999999999</v>
      </c>
      <c r="J9" s="606">
        <v>5000</v>
      </c>
      <c r="K9" s="555">
        <v>0.33329999999999999</v>
      </c>
      <c r="L9" s="606">
        <v>5000</v>
      </c>
      <c r="M9" s="555">
        <v>0.33339999999999997</v>
      </c>
      <c r="N9" s="606">
        <v>5000</v>
      </c>
      <c r="O9" s="555">
        <f t="shared" ref="O9:P14" si="0">+G9+I9+K9+M9</f>
        <v>1</v>
      </c>
      <c r="P9" s="606">
        <f t="shared" si="0"/>
        <v>15000</v>
      </c>
      <c r="Q9" s="607"/>
      <c r="R9" s="607"/>
      <c r="S9" s="607"/>
      <c r="T9" s="608"/>
      <c r="U9" s="607"/>
      <c r="V9" s="609"/>
    </row>
    <row r="10" spans="1:27" ht="89.25" customHeight="1" x14ac:dyDescent="0.25">
      <c r="A10" s="798" t="s">
        <v>1449</v>
      </c>
      <c r="B10" s="798" t="s">
        <v>1451</v>
      </c>
      <c r="C10" s="610" t="s">
        <v>2548</v>
      </c>
      <c r="D10" s="607" t="s">
        <v>2671</v>
      </c>
      <c r="E10" s="601" t="s">
        <v>2549</v>
      </c>
      <c r="F10" s="597" t="s">
        <v>2545</v>
      </c>
      <c r="G10" s="611">
        <v>0.25</v>
      </c>
      <c r="H10" s="612"/>
      <c r="I10" s="611">
        <v>0.25</v>
      </c>
      <c r="J10" s="612"/>
      <c r="K10" s="470">
        <v>0.25</v>
      </c>
      <c r="L10" s="612"/>
      <c r="M10" s="470">
        <v>0.25</v>
      </c>
      <c r="N10" s="612"/>
      <c r="O10" s="555">
        <f t="shared" si="0"/>
        <v>1</v>
      </c>
      <c r="P10" s="606">
        <f t="shared" si="0"/>
        <v>0</v>
      </c>
      <c r="Q10" s="597"/>
      <c r="R10" s="607"/>
      <c r="S10" s="597"/>
      <c r="T10" s="597"/>
      <c r="U10" s="607"/>
      <c r="V10" s="609"/>
    </row>
    <row r="11" spans="1:27" ht="95.25" customHeight="1" x14ac:dyDescent="0.25">
      <c r="A11" s="799"/>
      <c r="B11" s="799"/>
      <c r="C11" s="610" t="s">
        <v>2548</v>
      </c>
      <c r="D11" s="613"/>
      <c r="E11" s="601" t="s">
        <v>2550</v>
      </c>
      <c r="F11" s="557" t="s">
        <v>2546</v>
      </c>
      <c r="G11" s="546">
        <v>0</v>
      </c>
      <c r="H11" s="550"/>
      <c r="I11" s="546">
        <v>0.33329999999999999</v>
      </c>
      <c r="J11" s="550">
        <v>14850</v>
      </c>
      <c r="K11" s="546">
        <v>0.33329999999999999</v>
      </c>
      <c r="L11" s="550">
        <v>14850</v>
      </c>
      <c r="M11" s="546">
        <v>0.33339999999999997</v>
      </c>
      <c r="N11" s="599">
        <v>15300</v>
      </c>
      <c r="O11" s="555">
        <f t="shared" si="0"/>
        <v>1</v>
      </c>
      <c r="P11" s="606">
        <f t="shared" si="0"/>
        <v>45000</v>
      </c>
      <c r="Q11" s="536"/>
      <c r="R11" s="536"/>
      <c r="S11" s="536"/>
      <c r="T11" s="536"/>
      <c r="U11" s="536"/>
      <c r="V11" s="609"/>
    </row>
    <row r="12" spans="1:27" ht="124.5" customHeight="1" x14ac:dyDescent="0.25">
      <c r="A12" s="799"/>
      <c r="B12" s="432" t="s">
        <v>1452</v>
      </c>
      <c r="C12" s="605" t="s">
        <v>2569</v>
      </c>
      <c r="D12" s="605"/>
      <c r="E12" s="603" t="s">
        <v>2570</v>
      </c>
      <c r="F12" s="607" t="s">
        <v>2571</v>
      </c>
      <c r="G12" s="555"/>
      <c r="H12" s="606"/>
      <c r="I12" s="555">
        <v>0.34</v>
      </c>
      <c r="J12" s="606"/>
      <c r="K12" s="555">
        <v>0.33</v>
      </c>
      <c r="L12" s="606"/>
      <c r="M12" s="614">
        <v>0.33</v>
      </c>
      <c r="N12" s="606"/>
      <c r="O12" s="555">
        <f t="shared" si="0"/>
        <v>1</v>
      </c>
      <c r="P12" s="606">
        <f t="shared" si="0"/>
        <v>0</v>
      </c>
      <c r="Q12" s="607"/>
      <c r="R12" s="607"/>
      <c r="S12" s="607"/>
      <c r="T12" s="608"/>
      <c r="U12" s="607"/>
      <c r="V12" s="609"/>
    </row>
    <row r="13" spans="1:27" ht="57.75" customHeight="1" x14ac:dyDescent="0.25">
      <c r="A13" s="799"/>
      <c r="B13" s="798" t="s">
        <v>1453</v>
      </c>
      <c r="C13" s="807" t="s">
        <v>2555</v>
      </c>
      <c r="D13" s="615"/>
      <c r="E13" s="536" t="s">
        <v>2553</v>
      </c>
      <c r="F13" s="616" t="s">
        <v>2551</v>
      </c>
      <c r="G13" s="611">
        <v>0.25</v>
      </c>
      <c r="H13" s="612"/>
      <c r="I13" s="611">
        <v>0.25</v>
      </c>
      <c r="J13" s="612"/>
      <c r="K13" s="470">
        <v>0.25</v>
      </c>
      <c r="L13" s="612"/>
      <c r="M13" s="470">
        <v>0.25</v>
      </c>
      <c r="N13" s="612"/>
      <c r="O13" s="555">
        <f t="shared" si="0"/>
        <v>1</v>
      </c>
      <c r="P13" s="606">
        <f t="shared" si="0"/>
        <v>0</v>
      </c>
      <c r="Q13" s="569"/>
      <c r="R13" s="617"/>
      <c r="S13" s="569"/>
      <c r="T13" s="617"/>
      <c r="U13" s="536"/>
      <c r="V13" s="609"/>
    </row>
    <row r="14" spans="1:27" ht="52.5" customHeight="1" x14ac:dyDescent="0.25">
      <c r="A14" s="799"/>
      <c r="B14" s="799"/>
      <c r="C14" s="808"/>
      <c r="D14" s="615"/>
      <c r="E14" s="536" t="s">
        <v>2554</v>
      </c>
      <c r="F14" s="616" t="s">
        <v>2552</v>
      </c>
      <c r="G14" s="611">
        <v>0.25</v>
      </c>
      <c r="H14" s="612"/>
      <c r="I14" s="611">
        <v>0.25</v>
      </c>
      <c r="J14" s="612"/>
      <c r="K14" s="470">
        <v>0.25</v>
      </c>
      <c r="L14" s="612"/>
      <c r="M14" s="470">
        <v>0.25</v>
      </c>
      <c r="N14" s="612"/>
      <c r="O14" s="555">
        <f t="shared" si="0"/>
        <v>1</v>
      </c>
      <c r="P14" s="606">
        <f t="shared" si="0"/>
        <v>0</v>
      </c>
      <c r="Q14" s="569"/>
      <c r="R14" s="617"/>
      <c r="S14" s="569"/>
      <c r="T14" s="618"/>
      <c r="U14" s="536"/>
      <c r="V14" s="609"/>
    </row>
    <row r="15" spans="1:27" ht="55.5" customHeight="1" x14ac:dyDescent="0.25">
      <c r="A15" s="799"/>
      <c r="B15" s="799"/>
      <c r="C15" s="619" t="s">
        <v>2556</v>
      </c>
      <c r="D15" s="620"/>
      <c r="E15" s="621" t="s">
        <v>2557</v>
      </c>
      <c r="F15" s="619" t="s">
        <v>2559</v>
      </c>
      <c r="G15" s="611"/>
      <c r="H15" s="612"/>
      <c r="I15" s="611"/>
      <c r="J15" s="612"/>
      <c r="K15" s="470"/>
      <c r="L15" s="612"/>
      <c r="M15" s="470"/>
      <c r="N15" s="612"/>
      <c r="O15" s="555"/>
      <c r="P15" s="606"/>
      <c r="Q15" s="569"/>
      <c r="R15" s="617"/>
      <c r="S15" s="569"/>
      <c r="T15" s="618"/>
      <c r="U15" s="536"/>
      <c r="V15" s="609"/>
    </row>
    <row r="16" spans="1:27" ht="66.75" customHeight="1" x14ac:dyDescent="0.25">
      <c r="A16" s="799"/>
      <c r="B16" s="800"/>
      <c r="C16" s="619" t="s">
        <v>2556</v>
      </c>
      <c r="D16" s="620"/>
      <c r="E16" s="621" t="s">
        <v>2558</v>
      </c>
      <c r="F16" s="619" t="s">
        <v>2560</v>
      </c>
      <c r="G16" s="611"/>
      <c r="H16" s="612"/>
      <c r="I16" s="611"/>
      <c r="J16" s="612"/>
      <c r="K16" s="470"/>
      <c r="L16" s="612"/>
      <c r="M16" s="470"/>
      <c r="N16" s="612"/>
      <c r="O16" s="555"/>
      <c r="P16" s="606"/>
      <c r="Q16" s="569"/>
      <c r="R16" s="617"/>
      <c r="S16" s="569"/>
      <c r="T16" s="618"/>
      <c r="U16" s="536"/>
      <c r="V16" s="609"/>
    </row>
    <row r="17" spans="1:22" ht="31.5" hidden="1" x14ac:dyDescent="0.25">
      <c r="A17" s="799"/>
      <c r="B17" s="433" t="s">
        <v>1454</v>
      </c>
      <c r="C17" s="605"/>
      <c r="D17" s="605"/>
      <c r="E17" s="603"/>
      <c r="F17" s="607"/>
      <c r="G17" s="555"/>
      <c r="H17" s="606"/>
      <c r="I17" s="555"/>
      <c r="J17" s="606"/>
      <c r="K17" s="555"/>
      <c r="L17" s="606"/>
      <c r="M17" s="614"/>
      <c r="N17" s="606"/>
      <c r="O17" s="546"/>
      <c r="P17" s="606"/>
      <c r="Q17" s="607"/>
      <c r="R17" s="607"/>
      <c r="S17" s="607"/>
      <c r="T17" s="608"/>
      <c r="U17" s="607"/>
      <c r="V17" s="609"/>
    </row>
    <row r="18" spans="1:22" ht="69" customHeight="1" x14ac:dyDescent="0.25">
      <c r="A18" s="799"/>
      <c r="B18" s="518" t="s">
        <v>1455</v>
      </c>
      <c r="C18" s="601" t="s">
        <v>2561</v>
      </c>
      <c r="D18" s="536" t="s">
        <v>2679</v>
      </c>
      <c r="E18" s="601" t="s">
        <v>2562</v>
      </c>
      <c r="F18" s="601" t="s">
        <v>2563</v>
      </c>
      <c r="G18" s="536"/>
      <c r="H18" s="547"/>
      <c r="I18" s="546">
        <v>0.33329999999999999</v>
      </c>
      <c r="J18" s="550">
        <v>3000</v>
      </c>
      <c r="K18" s="546">
        <v>0.33329999999999999</v>
      </c>
      <c r="L18" s="550">
        <v>3000</v>
      </c>
      <c r="M18" s="546">
        <v>0.33339999999999997</v>
      </c>
      <c r="N18" s="599">
        <v>3000</v>
      </c>
      <c r="O18" s="555">
        <f t="shared" ref="O18:P20" si="1">+G18+I18+K18+M18</f>
        <v>1</v>
      </c>
      <c r="P18" s="606">
        <f t="shared" si="1"/>
        <v>9000</v>
      </c>
      <c r="Q18" s="536"/>
      <c r="R18" s="536"/>
      <c r="S18" s="536"/>
      <c r="T18" s="536"/>
      <c r="U18" s="536"/>
      <c r="V18" s="609"/>
    </row>
    <row r="19" spans="1:22" ht="60" customHeight="1" x14ac:dyDescent="0.25">
      <c r="A19" s="798" t="s">
        <v>1450</v>
      </c>
      <c r="B19" s="798" t="s">
        <v>1456</v>
      </c>
      <c r="C19" s="805" t="s">
        <v>2564</v>
      </c>
      <c r="D19" s="605"/>
      <c r="E19" s="603" t="s">
        <v>2565</v>
      </c>
      <c r="F19" s="607" t="s">
        <v>2566</v>
      </c>
      <c r="G19" s="611">
        <v>0.25</v>
      </c>
      <c r="H19" s="612"/>
      <c r="I19" s="611">
        <v>0.25</v>
      </c>
      <c r="J19" s="612"/>
      <c r="K19" s="470">
        <v>0.25</v>
      </c>
      <c r="L19" s="612"/>
      <c r="M19" s="470">
        <v>0.25</v>
      </c>
      <c r="N19" s="612"/>
      <c r="O19" s="555">
        <f t="shared" si="1"/>
        <v>1</v>
      </c>
      <c r="P19" s="606">
        <f t="shared" si="1"/>
        <v>0</v>
      </c>
      <c r="Q19" s="607"/>
      <c r="R19" s="607"/>
      <c r="S19" s="607"/>
      <c r="T19" s="608"/>
      <c r="U19" s="607"/>
      <c r="V19" s="609"/>
    </row>
    <row r="20" spans="1:22" ht="106.5" customHeight="1" x14ac:dyDescent="0.25">
      <c r="A20" s="799"/>
      <c r="B20" s="800"/>
      <c r="C20" s="806"/>
      <c r="D20" s="605"/>
      <c r="E20" s="603" t="s">
        <v>2567</v>
      </c>
      <c r="F20" s="601" t="s">
        <v>2568</v>
      </c>
      <c r="G20" s="555">
        <v>0.5</v>
      </c>
      <c r="H20" s="606">
        <v>5000</v>
      </c>
      <c r="I20" s="555">
        <v>0.5</v>
      </c>
      <c r="J20" s="606">
        <v>5000</v>
      </c>
      <c r="K20" s="555"/>
      <c r="L20" s="606"/>
      <c r="M20" s="614"/>
      <c r="N20" s="606"/>
      <c r="O20" s="555">
        <f t="shared" si="1"/>
        <v>1</v>
      </c>
      <c r="P20" s="606">
        <f t="shared" si="1"/>
        <v>10000</v>
      </c>
      <c r="Q20" s="607"/>
      <c r="R20" s="607"/>
      <c r="S20" s="607"/>
      <c r="T20" s="608"/>
      <c r="U20" s="607"/>
      <c r="V20" s="609"/>
    </row>
    <row r="21" spans="1:22" ht="91.5" hidden="1" customHeight="1" x14ac:dyDescent="0.25">
      <c r="A21" s="799"/>
      <c r="B21" s="518" t="s">
        <v>2573</v>
      </c>
      <c r="C21" s="601"/>
      <c r="D21" s="536"/>
      <c r="E21" s="609"/>
      <c r="F21" s="601"/>
      <c r="G21" s="546"/>
      <c r="H21" s="536"/>
      <c r="I21" s="546"/>
      <c r="J21" s="536"/>
      <c r="K21" s="546"/>
      <c r="L21" s="536"/>
      <c r="M21" s="546"/>
      <c r="N21" s="536"/>
      <c r="O21" s="599"/>
      <c r="P21" s="600"/>
      <c r="Q21" s="536"/>
      <c r="R21" s="536"/>
      <c r="S21" s="536"/>
      <c r="T21" s="536"/>
      <c r="U21" s="536"/>
      <c r="V21" s="609"/>
    </row>
    <row r="22" spans="1:22" ht="15.75" hidden="1" customHeight="1" x14ac:dyDescent="0.25">
      <c r="A22" s="799"/>
      <c r="B22" s="798" t="s">
        <v>2574</v>
      </c>
      <c r="C22" s="601"/>
      <c r="D22" s="536"/>
      <c r="E22" s="601"/>
      <c r="F22" s="601"/>
      <c r="G22" s="546"/>
      <c r="H22" s="536"/>
      <c r="I22" s="546"/>
      <c r="J22" s="536"/>
      <c r="K22" s="546"/>
      <c r="L22" s="536"/>
      <c r="M22" s="546"/>
      <c r="N22" s="536"/>
      <c r="O22" s="599"/>
      <c r="P22" s="600"/>
      <c r="Q22" s="536"/>
      <c r="R22" s="536"/>
      <c r="S22" s="536"/>
      <c r="T22" s="536"/>
      <c r="U22" s="536"/>
      <c r="V22" s="609"/>
    </row>
    <row r="23" spans="1:22" ht="15.75" hidden="1" customHeight="1" x14ac:dyDescent="0.25">
      <c r="A23" s="799"/>
      <c r="B23" s="799"/>
      <c r="C23" s="601"/>
      <c r="D23" s="536"/>
      <c r="E23" s="601"/>
      <c r="F23" s="601"/>
      <c r="G23" s="546"/>
      <c r="H23" s="536"/>
      <c r="I23" s="546"/>
      <c r="J23" s="536"/>
      <c r="K23" s="546"/>
      <c r="L23" s="536"/>
      <c r="M23" s="546"/>
      <c r="N23" s="536"/>
      <c r="O23" s="599"/>
      <c r="P23" s="600"/>
      <c r="Q23" s="536"/>
      <c r="R23" s="536"/>
      <c r="S23" s="536"/>
      <c r="T23" s="536"/>
      <c r="U23" s="536"/>
      <c r="V23" s="609"/>
    </row>
    <row r="24" spans="1:22" ht="15.75" hidden="1" customHeight="1" x14ac:dyDescent="0.25">
      <c r="A24" s="799"/>
      <c r="B24" s="799"/>
      <c r="C24" s="601"/>
      <c r="D24" s="536"/>
      <c r="E24" s="601"/>
      <c r="F24" s="601"/>
      <c r="G24" s="546"/>
      <c r="H24" s="536"/>
      <c r="I24" s="546"/>
      <c r="J24" s="536"/>
      <c r="K24" s="546"/>
      <c r="L24" s="536"/>
      <c r="M24" s="546"/>
      <c r="N24" s="536"/>
      <c r="O24" s="599"/>
      <c r="P24" s="600"/>
      <c r="Q24" s="536"/>
      <c r="R24" s="536"/>
      <c r="S24" s="536"/>
      <c r="T24" s="536"/>
      <c r="U24" s="536"/>
      <c r="V24" s="609"/>
    </row>
    <row r="25" spans="1:22" ht="15.75" hidden="1" customHeight="1" x14ac:dyDescent="0.25">
      <c r="A25" s="799"/>
      <c r="B25" s="800"/>
      <c r="C25" s="601"/>
      <c r="D25" s="536"/>
      <c r="E25" s="601"/>
      <c r="F25" s="601"/>
      <c r="G25" s="546"/>
      <c r="H25" s="536"/>
      <c r="I25" s="546"/>
      <c r="J25" s="536"/>
      <c r="K25" s="546"/>
      <c r="L25" s="536"/>
      <c r="M25" s="546"/>
      <c r="N25" s="536"/>
      <c r="O25" s="599"/>
      <c r="P25" s="600"/>
      <c r="Q25" s="536"/>
      <c r="R25" s="536"/>
      <c r="S25" s="536"/>
      <c r="T25" s="536"/>
      <c r="U25" s="536"/>
      <c r="V25" s="609"/>
    </row>
    <row r="26" spans="1:22" ht="49.5" hidden="1" customHeight="1" x14ac:dyDescent="0.25">
      <c r="A26" s="799"/>
      <c r="B26" s="518" t="s">
        <v>2575</v>
      </c>
      <c r="C26" s="605"/>
      <c r="D26" s="605"/>
      <c r="E26" s="603"/>
      <c r="F26" s="607"/>
      <c r="G26" s="555"/>
      <c r="H26" s="606"/>
      <c r="I26" s="555"/>
      <c r="J26" s="606"/>
      <c r="K26" s="555"/>
      <c r="L26" s="606"/>
      <c r="M26" s="614"/>
      <c r="N26" s="606"/>
      <c r="O26" s="555"/>
      <c r="P26" s="606"/>
      <c r="Q26" s="607"/>
      <c r="R26" s="607"/>
      <c r="S26" s="607"/>
      <c r="T26" s="608"/>
      <c r="U26" s="607"/>
      <c r="V26" s="609"/>
    </row>
    <row r="27" spans="1:22" ht="110.25" customHeight="1" x14ac:dyDescent="0.25">
      <c r="A27" s="799"/>
      <c r="B27" s="798" t="s">
        <v>2576</v>
      </c>
      <c r="C27" s="601" t="s">
        <v>2572</v>
      </c>
      <c r="D27" s="536"/>
      <c r="E27" s="601" t="s">
        <v>2577</v>
      </c>
      <c r="F27" s="601" t="s">
        <v>2578</v>
      </c>
      <c r="G27" s="546"/>
      <c r="H27" s="536"/>
      <c r="I27" s="546">
        <v>0.33</v>
      </c>
      <c r="J27" s="536"/>
      <c r="K27" s="546">
        <v>0.33</v>
      </c>
      <c r="L27" s="536"/>
      <c r="M27" s="546">
        <v>0.34</v>
      </c>
      <c r="N27" s="536"/>
      <c r="O27" s="555">
        <f>+G27+I27+K27+M27</f>
        <v>1</v>
      </c>
      <c r="P27" s="606">
        <f>+H27+J27+L27+N27</f>
        <v>0</v>
      </c>
      <c r="Q27" s="536"/>
      <c r="R27" s="536"/>
      <c r="S27" s="536"/>
      <c r="T27" s="536"/>
      <c r="U27" s="536"/>
      <c r="V27" s="609"/>
    </row>
    <row r="28" spans="1:22" ht="65.25" hidden="1" customHeight="1" x14ac:dyDescent="0.25">
      <c r="A28" s="799"/>
      <c r="B28" s="799"/>
      <c r="C28" s="288" t="s">
        <v>2581</v>
      </c>
      <c r="D28" s="241"/>
      <c r="E28" s="288" t="s">
        <v>2579</v>
      </c>
      <c r="F28" s="288"/>
      <c r="G28" s="242"/>
      <c r="H28" s="320"/>
      <c r="I28" s="321"/>
      <c r="J28" s="320"/>
      <c r="K28" s="321"/>
      <c r="L28" s="320"/>
      <c r="M28" s="321"/>
      <c r="N28" s="320"/>
      <c r="O28" s="443"/>
      <c r="P28" s="442"/>
      <c r="Q28" s="320"/>
      <c r="R28" s="320"/>
      <c r="S28" s="241"/>
      <c r="T28" s="241"/>
      <c r="U28" s="241"/>
    </row>
    <row r="29" spans="1:22" ht="117" hidden="1" customHeight="1" x14ac:dyDescent="0.25">
      <c r="A29" s="799"/>
      <c r="B29" s="800"/>
      <c r="C29" s="288" t="s">
        <v>2582</v>
      </c>
      <c r="D29" s="241"/>
      <c r="E29" s="288" t="s">
        <v>2580</v>
      </c>
      <c r="F29" s="288"/>
      <c r="G29" s="242"/>
      <c r="H29" s="320"/>
      <c r="I29" s="321"/>
      <c r="J29" s="320"/>
      <c r="K29" s="321"/>
      <c r="L29" s="320"/>
      <c r="M29" s="321"/>
      <c r="N29" s="320"/>
      <c r="O29" s="443"/>
      <c r="P29" s="442"/>
      <c r="Q29" s="320"/>
      <c r="R29" s="320"/>
      <c r="S29" s="241"/>
      <c r="T29" s="241"/>
      <c r="U29" s="241"/>
    </row>
    <row r="30" spans="1:22" ht="15.75" hidden="1" customHeight="1" x14ac:dyDescent="0.25">
      <c r="A30" s="799"/>
      <c r="B30" s="802" t="s">
        <v>1457</v>
      </c>
      <c r="C30" s="288"/>
      <c r="D30" s="241"/>
      <c r="E30" s="288"/>
      <c r="F30" s="288"/>
      <c r="G30" s="242"/>
      <c r="H30" s="320"/>
      <c r="I30" s="321"/>
      <c r="J30" s="320"/>
      <c r="K30" s="321"/>
      <c r="L30" s="320"/>
      <c r="M30" s="321"/>
      <c r="N30" s="320"/>
      <c r="O30" s="338"/>
      <c r="P30" s="339"/>
      <c r="Q30" s="320"/>
      <c r="R30" s="320"/>
      <c r="S30" s="241"/>
      <c r="T30" s="241"/>
      <c r="U30" s="241"/>
    </row>
    <row r="31" spans="1:22" ht="15.75" hidden="1" customHeight="1" x14ac:dyDescent="0.25">
      <c r="A31" s="799"/>
      <c r="B31" s="803"/>
      <c r="C31" s="288"/>
      <c r="D31" s="241"/>
      <c r="E31" s="288"/>
      <c r="F31" s="288"/>
      <c r="G31" s="242"/>
      <c r="H31" s="320"/>
      <c r="I31" s="321"/>
      <c r="J31" s="320"/>
      <c r="K31" s="321"/>
      <c r="L31" s="320"/>
      <c r="M31" s="321"/>
      <c r="N31" s="320"/>
      <c r="O31" s="338"/>
      <c r="P31" s="339"/>
      <c r="Q31" s="320"/>
      <c r="R31" s="320"/>
      <c r="S31" s="241"/>
      <c r="T31" s="241"/>
      <c r="U31" s="241"/>
    </row>
    <row r="32" spans="1:22" ht="15.75" hidden="1" customHeight="1" x14ac:dyDescent="0.25">
      <c r="A32" s="799"/>
      <c r="B32" s="803"/>
      <c r="C32" s="288"/>
      <c r="D32" s="241"/>
      <c r="E32" s="288"/>
      <c r="F32" s="288"/>
      <c r="G32" s="242"/>
      <c r="H32" s="320"/>
      <c r="I32" s="321"/>
      <c r="J32" s="320"/>
      <c r="K32" s="321"/>
      <c r="L32" s="320"/>
      <c r="M32" s="321"/>
      <c r="N32" s="320"/>
      <c r="O32" s="338"/>
      <c r="P32" s="339"/>
      <c r="Q32" s="320"/>
      <c r="R32" s="320"/>
      <c r="S32" s="241"/>
      <c r="T32" s="241"/>
      <c r="U32" s="241"/>
    </row>
    <row r="33" spans="1:21" ht="16.5" hidden="1" customHeight="1" x14ac:dyDescent="0.25">
      <c r="A33" s="799"/>
      <c r="B33" s="804"/>
      <c r="C33" s="288"/>
      <c r="D33" s="241"/>
      <c r="E33" s="288"/>
      <c r="F33" s="288"/>
      <c r="G33" s="242"/>
      <c r="H33" s="320"/>
      <c r="I33" s="321"/>
      <c r="J33" s="320"/>
      <c r="K33" s="321"/>
      <c r="L33" s="320"/>
      <c r="M33" s="321"/>
      <c r="N33" s="320"/>
      <c r="O33" s="338"/>
      <c r="P33" s="339"/>
      <c r="Q33" s="320"/>
      <c r="R33" s="320"/>
      <c r="S33" s="241"/>
      <c r="T33" s="241"/>
      <c r="U33" s="241"/>
    </row>
    <row r="34" spans="1:21" ht="15.75" hidden="1" x14ac:dyDescent="0.25">
      <c r="A34" s="799"/>
      <c r="B34" s="801" t="s">
        <v>1458</v>
      </c>
      <c r="C34" s="288"/>
      <c r="D34" s="241"/>
      <c r="E34" s="288"/>
      <c r="F34" s="288"/>
      <c r="G34" s="242"/>
      <c r="H34" s="320"/>
      <c r="I34" s="321"/>
      <c r="J34" s="320"/>
      <c r="K34" s="321"/>
      <c r="L34" s="320"/>
      <c r="M34" s="321"/>
      <c r="N34" s="320"/>
      <c r="O34" s="338"/>
      <c r="P34" s="339"/>
      <c r="Q34" s="320"/>
      <c r="R34" s="320"/>
      <c r="S34" s="241"/>
      <c r="T34" s="241"/>
      <c r="U34" s="241"/>
    </row>
    <row r="35" spans="1:21" ht="15.75" hidden="1" x14ac:dyDescent="0.25">
      <c r="A35" s="799"/>
      <c r="B35" s="801"/>
      <c r="C35" s="288"/>
      <c r="D35" s="241"/>
      <c r="E35" s="288"/>
      <c r="F35" s="288"/>
      <c r="G35" s="242"/>
      <c r="H35" s="320"/>
      <c r="I35" s="321"/>
      <c r="J35" s="320"/>
      <c r="K35" s="321"/>
      <c r="L35" s="320"/>
      <c r="M35" s="321"/>
      <c r="N35" s="320"/>
      <c r="O35" s="338"/>
      <c r="P35" s="339"/>
      <c r="Q35" s="320"/>
      <c r="R35" s="320"/>
      <c r="S35" s="241"/>
      <c r="T35" s="241"/>
      <c r="U35" s="241"/>
    </row>
    <row r="36" spans="1:21" ht="33" hidden="1" customHeight="1" x14ac:dyDescent="0.25">
      <c r="A36" s="799"/>
      <c r="B36" s="801"/>
      <c r="C36" s="288"/>
      <c r="D36" s="241"/>
      <c r="E36" s="288"/>
      <c r="F36" s="288"/>
      <c r="G36" s="242"/>
      <c r="H36" s="320"/>
      <c r="I36" s="321"/>
      <c r="J36" s="320"/>
      <c r="K36" s="321"/>
      <c r="L36" s="320"/>
      <c r="M36" s="321"/>
      <c r="N36" s="320"/>
      <c r="O36" s="338"/>
      <c r="P36" s="339"/>
      <c r="Q36" s="320"/>
      <c r="R36" s="320"/>
      <c r="S36" s="241"/>
      <c r="T36" s="241"/>
      <c r="U36" s="241"/>
    </row>
    <row r="37" spans="1:21" ht="15.75" hidden="1" customHeight="1" x14ac:dyDescent="0.25">
      <c r="A37" s="799"/>
      <c r="B37" s="802" t="s">
        <v>1459</v>
      </c>
      <c r="C37" s="288"/>
      <c r="D37" s="241"/>
      <c r="E37" s="288"/>
      <c r="F37" s="288"/>
      <c r="G37" s="242"/>
      <c r="H37" s="320"/>
      <c r="I37" s="321"/>
      <c r="J37" s="320"/>
      <c r="K37" s="321"/>
      <c r="L37" s="320"/>
      <c r="M37" s="321"/>
      <c r="N37" s="320"/>
      <c r="O37" s="338">
        <f t="shared" ref="O37:O39" si="2">G37+I37+K37+M37</f>
        <v>0</v>
      </c>
      <c r="P37" s="339">
        <f t="shared" ref="P37:P39" si="3">H37+J37+L37+N37</f>
        <v>0</v>
      </c>
      <c r="Q37" s="320"/>
      <c r="R37" s="320"/>
      <c r="S37" s="241"/>
      <c r="T37" s="241"/>
      <c r="U37" s="241"/>
    </row>
    <row r="38" spans="1:21" ht="15.75" hidden="1" customHeight="1" x14ac:dyDescent="0.25">
      <c r="A38" s="799"/>
      <c r="B38" s="803"/>
      <c r="C38" s="288"/>
      <c r="D38" s="241"/>
      <c r="E38" s="288"/>
      <c r="F38" s="288"/>
      <c r="G38" s="242"/>
      <c r="H38" s="320"/>
      <c r="I38" s="321"/>
      <c r="J38" s="320"/>
      <c r="K38" s="321"/>
      <c r="L38" s="320"/>
      <c r="M38" s="321"/>
      <c r="N38" s="320"/>
      <c r="O38" s="338">
        <f t="shared" si="2"/>
        <v>0</v>
      </c>
      <c r="P38" s="339">
        <f t="shared" si="3"/>
        <v>0</v>
      </c>
      <c r="Q38" s="320"/>
      <c r="R38" s="320"/>
      <c r="S38" s="241"/>
      <c r="T38" s="241"/>
      <c r="U38" s="241"/>
    </row>
    <row r="39" spans="1:21" ht="15.75" hidden="1" x14ac:dyDescent="0.25">
      <c r="A39" s="799"/>
      <c r="B39" s="804"/>
      <c r="C39" s="288"/>
      <c r="D39" s="241"/>
      <c r="E39" s="288"/>
      <c r="F39" s="288"/>
      <c r="G39" s="242"/>
      <c r="H39" s="320"/>
      <c r="I39" s="321"/>
      <c r="J39" s="320"/>
      <c r="K39" s="321"/>
      <c r="L39" s="320"/>
      <c r="M39" s="321"/>
      <c r="N39" s="320"/>
      <c r="O39" s="338">
        <f t="shared" si="2"/>
        <v>0</v>
      </c>
      <c r="P39" s="339">
        <f t="shared" si="3"/>
        <v>0</v>
      </c>
      <c r="Q39" s="320"/>
      <c r="R39" s="320"/>
      <c r="S39" s="241"/>
      <c r="T39" s="241"/>
      <c r="U39" s="241"/>
    </row>
    <row r="40" spans="1:21" s="248" customFormat="1" ht="15.75" x14ac:dyDescent="0.25">
      <c r="A40" s="273"/>
      <c r="B40" s="274"/>
      <c r="C40" s="273" t="s">
        <v>98</v>
      </c>
      <c r="D40" s="274"/>
      <c r="E40" s="274"/>
      <c r="F40" s="275"/>
      <c r="G40" s="251">
        <f t="shared" ref="G40:O40" si="4">SUM(G8:G39)</f>
        <v>1.5</v>
      </c>
      <c r="H40" s="251">
        <f t="shared" si="4"/>
        <v>5000</v>
      </c>
      <c r="I40" s="251">
        <f t="shared" si="4"/>
        <v>3.1699000000000002</v>
      </c>
      <c r="J40" s="251">
        <f t="shared" si="4"/>
        <v>27850</v>
      </c>
      <c r="K40" s="251">
        <f t="shared" si="4"/>
        <v>2.6598999999999999</v>
      </c>
      <c r="L40" s="251">
        <f t="shared" si="4"/>
        <v>22850</v>
      </c>
      <c r="M40" s="251">
        <f t="shared" si="4"/>
        <v>2.6701999999999999</v>
      </c>
      <c r="N40" s="251">
        <f t="shared" si="4"/>
        <v>23300</v>
      </c>
      <c r="O40" s="251">
        <f t="shared" si="4"/>
        <v>10</v>
      </c>
      <c r="P40" s="251">
        <f>SUM(P9:P39)</f>
        <v>79000</v>
      </c>
      <c r="Q40" s="252"/>
      <c r="R40" s="252"/>
      <c r="S40" s="252"/>
      <c r="T40" s="252"/>
      <c r="U40" s="252"/>
    </row>
    <row r="41" spans="1:21" ht="15.75" x14ac:dyDescent="0.25">
      <c r="A41" s="248"/>
      <c r="B41" s="248"/>
      <c r="C41" s="248"/>
      <c r="D41" s="248"/>
      <c r="E41" s="247"/>
      <c r="F41" s="248"/>
      <c r="G41" s="248"/>
      <c r="S41" s="253"/>
      <c r="T41" s="253"/>
      <c r="U41" s="254"/>
    </row>
    <row r="42" spans="1:21" ht="15.75" x14ac:dyDescent="0.25">
      <c r="E42" s="247"/>
      <c r="S42" s="253"/>
      <c r="T42" s="253"/>
    </row>
    <row r="43" spans="1:21" ht="15.75" x14ac:dyDescent="0.25">
      <c r="E43" s="247"/>
      <c r="S43" s="253"/>
      <c r="T43" s="253"/>
    </row>
    <row r="44" spans="1:21" ht="15.75" x14ac:dyDescent="0.25">
      <c r="E44" s="247"/>
      <c r="S44" s="253"/>
      <c r="T44" s="253"/>
    </row>
    <row r="45" spans="1:21" ht="15.75" x14ac:dyDescent="0.25">
      <c r="E45" s="247"/>
      <c r="S45" s="253"/>
      <c r="T45" s="253"/>
    </row>
    <row r="46" spans="1:21" ht="15.75" x14ac:dyDescent="0.25">
      <c r="E46" s="247"/>
      <c r="S46" s="253"/>
      <c r="T46" s="253"/>
    </row>
    <row r="47" spans="1:21" ht="15.75" x14ac:dyDescent="0.25">
      <c r="E47" s="247"/>
      <c r="S47" s="253"/>
      <c r="T47" s="253"/>
    </row>
    <row r="48" spans="1:21" ht="15.75" x14ac:dyDescent="0.25">
      <c r="E48" s="247"/>
      <c r="S48" s="253"/>
      <c r="T48" s="253"/>
    </row>
    <row r="49" spans="5:20" ht="15.75" x14ac:dyDescent="0.25">
      <c r="E49" s="247"/>
      <c r="S49" s="253"/>
      <c r="T49" s="253"/>
    </row>
    <row r="50" spans="5:20" ht="15.75" x14ac:dyDescent="0.25">
      <c r="E50" s="247"/>
      <c r="S50" s="253"/>
      <c r="T50" s="253"/>
    </row>
    <row r="51" spans="5:20" ht="15.75" x14ac:dyDescent="0.25">
      <c r="E51" s="247"/>
      <c r="S51" s="253"/>
      <c r="T51" s="253"/>
    </row>
    <row r="52" spans="5:20" ht="15.75" x14ac:dyDescent="0.25">
      <c r="E52" s="247"/>
      <c r="S52" s="255"/>
      <c r="T52" s="255"/>
    </row>
    <row r="53" spans="5:20" ht="15.75" x14ac:dyDescent="0.25">
      <c r="E53" s="247"/>
      <c r="S53" s="253"/>
      <c r="T53" s="253"/>
    </row>
    <row r="54" spans="5:20" ht="15.75" x14ac:dyDescent="0.25">
      <c r="E54" s="247"/>
      <c r="S54" s="253"/>
      <c r="T54" s="253"/>
    </row>
    <row r="55" spans="5:20" ht="15.75" x14ac:dyDescent="0.25">
      <c r="E55" s="247"/>
      <c r="S55" s="253"/>
      <c r="T55" s="253"/>
    </row>
    <row r="56" spans="5:20" ht="15.75" x14ac:dyDescent="0.25">
      <c r="E56" s="247"/>
      <c r="S56" s="253"/>
      <c r="T56" s="253"/>
    </row>
    <row r="57" spans="5:20" ht="15.75" x14ac:dyDescent="0.25">
      <c r="E57" s="247"/>
      <c r="S57" s="253"/>
      <c r="T57" s="253"/>
    </row>
    <row r="58" spans="5:20" ht="15.75" x14ac:dyDescent="0.25">
      <c r="E58" s="247"/>
      <c r="S58" s="253"/>
      <c r="T58" s="253"/>
    </row>
    <row r="59" spans="5:20" ht="15.75" x14ac:dyDescent="0.25">
      <c r="E59" s="247"/>
      <c r="S59" s="253"/>
      <c r="T59" s="253"/>
    </row>
    <row r="60" spans="5:20" ht="15.75" x14ac:dyDescent="0.25">
      <c r="E60" s="247"/>
      <c r="S60" s="253"/>
      <c r="T60" s="253"/>
    </row>
    <row r="61" spans="5:20" ht="15.75" x14ac:dyDescent="0.25">
      <c r="E61" s="247"/>
      <c r="S61" s="253"/>
      <c r="T61" s="253"/>
    </row>
    <row r="62" spans="5:20" ht="15.75" x14ac:dyDescent="0.25">
      <c r="E62" s="247"/>
      <c r="S62" s="253"/>
      <c r="T62" s="253"/>
    </row>
    <row r="63" spans="5:20" ht="15.75" x14ac:dyDescent="0.25">
      <c r="E63" s="247"/>
      <c r="S63" s="253"/>
      <c r="T63" s="253"/>
    </row>
    <row r="64" spans="5:20" ht="15.75" x14ac:dyDescent="0.25">
      <c r="E64" s="247"/>
      <c r="S64" s="255"/>
      <c r="T64" s="255"/>
    </row>
    <row r="65" spans="5:20" ht="15.75" x14ac:dyDescent="0.25">
      <c r="E65" s="247"/>
      <c r="S65" s="253"/>
      <c r="T65" s="253"/>
    </row>
    <row r="66" spans="5:20" ht="15.75" x14ac:dyDescent="0.25">
      <c r="E66" s="247"/>
      <c r="S66" s="253"/>
      <c r="T66" s="253"/>
    </row>
    <row r="67" spans="5:20" ht="15.75" x14ac:dyDescent="0.25">
      <c r="E67" s="247"/>
      <c r="S67" s="253"/>
      <c r="T67" s="253"/>
    </row>
    <row r="68" spans="5:20" ht="15.75" x14ac:dyDescent="0.25">
      <c r="E68" s="247"/>
      <c r="S68" s="253"/>
      <c r="T68" s="253"/>
    </row>
    <row r="69" spans="5:20" ht="15.75" x14ac:dyDescent="0.25">
      <c r="E69" s="247"/>
      <c r="S69" s="253"/>
      <c r="T69" s="253"/>
    </row>
    <row r="70" spans="5:20" ht="15.75" x14ac:dyDescent="0.25">
      <c r="E70" s="247"/>
      <c r="S70" s="253"/>
      <c r="T70" s="253"/>
    </row>
    <row r="71" spans="5:20" ht="15.75" x14ac:dyDescent="0.25">
      <c r="E71" s="247"/>
      <c r="S71" s="253"/>
      <c r="T71" s="253"/>
    </row>
    <row r="72" spans="5:20" ht="15.75" x14ac:dyDescent="0.25">
      <c r="E72" s="247"/>
      <c r="S72" s="253"/>
      <c r="T72" s="253"/>
    </row>
    <row r="73" spans="5:20" ht="15.75" x14ac:dyDescent="0.25">
      <c r="E73" s="247"/>
      <c r="S73" s="255"/>
      <c r="T73" s="255"/>
    </row>
    <row r="74" spans="5:20" ht="15.75" x14ac:dyDescent="0.25">
      <c r="E74" s="247"/>
      <c r="S74" s="253"/>
      <c r="T74" s="253"/>
    </row>
    <row r="75" spans="5:20" ht="15.75" x14ac:dyDescent="0.25">
      <c r="E75" s="247"/>
      <c r="S75" s="253"/>
      <c r="T75" s="253"/>
    </row>
    <row r="76" spans="5:20" x14ac:dyDescent="0.25">
      <c r="S76" s="253"/>
      <c r="T76" s="253"/>
    </row>
    <row r="77" spans="5:20" x14ac:dyDescent="0.25">
      <c r="S77" s="253"/>
      <c r="T77" s="253"/>
    </row>
    <row r="78" spans="5:20" x14ac:dyDescent="0.25">
      <c r="S78" s="253"/>
      <c r="T78" s="253"/>
    </row>
    <row r="79" spans="5:20" x14ac:dyDescent="0.25">
      <c r="S79" s="253"/>
      <c r="T79" s="253"/>
    </row>
    <row r="80" spans="5:20" x14ac:dyDescent="0.25">
      <c r="S80" s="253"/>
      <c r="T80" s="253"/>
    </row>
    <row r="81" spans="5:20" ht="15.75" x14ac:dyDescent="0.25">
      <c r="S81" s="255"/>
      <c r="T81" s="255"/>
    </row>
    <row r="82" spans="5:20" x14ac:dyDescent="0.25">
      <c r="S82" s="253"/>
      <c r="T82" s="253"/>
    </row>
    <row r="83" spans="5:20" x14ac:dyDescent="0.25">
      <c r="S83" s="253"/>
      <c r="T83" s="253"/>
    </row>
    <row r="84" spans="5:20" x14ac:dyDescent="0.25">
      <c r="S84" s="253"/>
      <c r="T84" s="253"/>
    </row>
    <row r="85" spans="5:20" x14ac:dyDescent="0.25">
      <c r="S85" s="253"/>
      <c r="T85" s="253"/>
    </row>
    <row r="86" spans="5:20" x14ac:dyDescent="0.25">
      <c r="S86" s="253"/>
      <c r="T86" s="253"/>
    </row>
    <row r="87" spans="5:20" x14ac:dyDescent="0.25">
      <c r="S87" s="253"/>
      <c r="T87" s="253"/>
    </row>
    <row r="91" spans="5:20" x14ac:dyDescent="0.25">
      <c r="E91" s="243"/>
      <c r="S91" s="250"/>
      <c r="T91" s="250"/>
    </row>
    <row r="92" spans="5:20" x14ac:dyDescent="0.25">
      <c r="E92" s="243"/>
      <c r="S92" s="250"/>
      <c r="T92" s="250"/>
    </row>
    <row r="93" spans="5:20" x14ac:dyDescent="0.25">
      <c r="E93" s="243"/>
      <c r="S93" s="250"/>
      <c r="T93" s="250"/>
    </row>
    <row r="94" spans="5:20" x14ac:dyDescent="0.25">
      <c r="E94" s="243"/>
      <c r="S94" s="250"/>
      <c r="T94" s="250"/>
    </row>
    <row r="95" spans="5:20" x14ac:dyDescent="0.25">
      <c r="E95" s="243"/>
      <c r="S95" s="250"/>
      <c r="T95" s="250"/>
    </row>
    <row r="96" spans="5:20" x14ac:dyDescent="0.25">
      <c r="E96" s="243"/>
      <c r="S96" s="250"/>
      <c r="T96" s="250"/>
    </row>
    <row r="97" spans="5:20" x14ac:dyDescent="0.25">
      <c r="E97" s="243"/>
      <c r="S97" s="250"/>
      <c r="T97" s="250"/>
    </row>
    <row r="98" spans="5:20" x14ac:dyDescent="0.25">
      <c r="E98" s="243"/>
      <c r="S98" s="250"/>
      <c r="T98" s="250"/>
    </row>
    <row r="99" spans="5:20" x14ac:dyDescent="0.25">
      <c r="E99" s="243"/>
      <c r="S99" s="250"/>
      <c r="T99" s="250"/>
    </row>
    <row r="100" spans="5:20" x14ac:dyDescent="0.25">
      <c r="E100" s="243"/>
      <c r="S100" s="250"/>
      <c r="T100" s="250"/>
    </row>
    <row r="101" spans="5:20" x14ac:dyDescent="0.25">
      <c r="E101" s="243"/>
      <c r="S101" s="250"/>
      <c r="T101" s="250"/>
    </row>
    <row r="102" spans="5:20" x14ac:dyDescent="0.25">
      <c r="E102" s="243"/>
      <c r="S102" s="250"/>
      <c r="T102" s="250"/>
    </row>
    <row r="103" spans="5:20" x14ac:dyDescent="0.25">
      <c r="E103" s="243"/>
      <c r="S103" s="250"/>
      <c r="T103" s="250"/>
    </row>
    <row r="104" spans="5:20" x14ac:dyDescent="0.25">
      <c r="E104" s="243"/>
      <c r="S104" s="250"/>
      <c r="T104" s="250"/>
    </row>
    <row r="105" spans="5:20" x14ac:dyDescent="0.25">
      <c r="E105" s="243"/>
      <c r="S105" s="250"/>
      <c r="T105" s="250"/>
    </row>
    <row r="106" spans="5:20" x14ac:dyDescent="0.25">
      <c r="E106" s="243"/>
      <c r="S106" s="250"/>
      <c r="T106" s="250"/>
    </row>
    <row r="107" spans="5:20" x14ac:dyDescent="0.25">
      <c r="E107" s="243"/>
      <c r="S107" s="250"/>
      <c r="T107" s="250"/>
    </row>
    <row r="108" spans="5:20" x14ac:dyDescent="0.25">
      <c r="E108" s="243"/>
      <c r="S108" s="250"/>
      <c r="T108" s="250"/>
    </row>
    <row r="109" spans="5:20" x14ac:dyDescent="0.25">
      <c r="E109" s="243"/>
      <c r="S109" s="250"/>
      <c r="T109" s="250"/>
    </row>
    <row r="110" spans="5:20" x14ac:dyDescent="0.25">
      <c r="E110" s="243"/>
      <c r="S110" s="250"/>
      <c r="T110" s="250"/>
    </row>
    <row r="111" spans="5:20" x14ac:dyDescent="0.25">
      <c r="E111" s="243"/>
      <c r="S111" s="250"/>
      <c r="T111" s="250"/>
    </row>
    <row r="112" spans="5:20" x14ac:dyDescent="0.25">
      <c r="E112" s="243"/>
      <c r="S112" s="250"/>
      <c r="T112" s="250"/>
    </row>
    <row r="113" spans="5:20" x14ac:dyDescent="0.25">
      <c r="E113" s="243"/>
      <c r="S113" s="250"/>
      <c r="T113" s="250"/>
    </row>
    <row r="114" spans="5:20" x14ac:dyDescent="0.25">
      <c r="E114" s="243"/>
      <c r="S114" s="250"/>
      <c r="T114" s="250"/>
    </row>
    <row r="115" spans="5:20" x14ac:dyDescent="0.25">
      <c r="E115" s="243"/>
      <c r="S115" s="250"/>
      <c r="T115" s="250"/>
    </row>
    <row r="116" spans="5:20" x14ac:dyDescent="0.25">
      <c r="E116" s="243"/>
      <c r="S116" s="250"/>
      <c r="T116" s="250"/>
    </row>
    <row r="117" spans="5:20" x14ac:dyDescent="0.25">
      <c r="E117" s="243"/>
      <c r="S117" s="250"/>
      <c r="T117" s="250"/>
    </row>
    <row r="118" spans="5:20" x14ac:dyDescent="0.25">
      <c r="E118" s="243"/>
      <c r="S118" s="250"/>
      <c r="T118" s="250"/>
    </row>
    <row r="119" spans="5:20" x14ac:dyDescent="0.25">
      <c r="E119" s="243"/>
      <c r="S119" s="250"/>
      <c r="T119" s="250"/>
    </row>
    <row r="120" spans="5:20" x14ac:dyDescent="0.25">
      <c r="E120" s="243"/>
    </row>
    <row r="121" spans="5:20" x14ac:dyDescent="0.25">
      <c r="E121" s="243"/>
    </row>
    <row r="122" spans="5:20" x14ac:dyDescent="0.25">
      <c r="E122" s="243"/>
    </row>
    <row r="123" spans="5:20" x14ac:dyDescent="0.25">
      <c r="E123" s="243"/>
    </row>
    <row r="124" spans="5:20" x14ac:dyDescent="0.25">
      <c r="E124" s="243"/>
    </row>
    <row r="125" spans="5:20" x14ac:dyDescent="0.25">
      <c r="E125" s="243"/>
    </row>
    <row r="126" spans="5:20" x14ac:dyDescent="0.25">
      <c r="E126" s="243"/>
    </row>
    <row r="127" spans="5:20" x14ac:dyDescent="0.25">
      <c r="E127" s="243"/>
    </row>
    <row r="128" spans="5:20" x14ac:dyDescent="0.25">
      <c r="E128" s="243"/>
    </row>
    <row r="129" spans="5:5" x14ac:dyDescent="0.25">
      <c r="E129" s="243"/>
    </row>
    <row r="130" spans="5:5" x14ac:dyDescent="0.25">
      <c r="E130" s="243"/>
    </row>
    <row r="131" spans="5:5" x14ac:dyDescent="0.25">
      <c r="E131" s="243"/>
    </row>
    <row r="132" spans="5:5" x14ac:dyDescent="0.25">
      <c r="E132" s="243"/>
    </row>
    <row r="133" spans="5:5" x14ac:dyDescent="0.25">
      <c r="E133" s="243"/>
    </row>
    <row r="134" spans="5:5" x14ac:dyDescent="0.25">
      <c r="E134" s="243"/>
    </row>
    <row r="135" spans="5:5" x14ac:dyDescent="0.25">
      <c r="E135" s="243"/>
    </row>
    <row r="136" spans="5:5" x14ac:dyDescent="0.25">
      <c r="E136" s="243"/>
    </row>
    <row r="137" spans="5:5" x14ac:dyDescent="0.25">
      <c r="E137" s="243"/>
    </row>
    <row r="138" spans="5:5" x14ac:dyDescent="0.25">
      <c r="E138" s="243"/>
    </row>
    <row r="139" spans="5:5" x14ac:dyDescent="0.25">
      <c r="E139" s="243"/>
    </row>
    <row r="140" spans="5:5" x14ac:dyDescent="0.25">
      <c r="E140" s="243"/>
    </row>
    <row r="141" spans="5:5" x14ac:dyDescent="0.25">
      <c r="E141" s="243"/>
    </row>
    <row r="142" spans="5:5" x14ac:dyDescent="0.25">
      <c r="E142" s="243"/>
    </row>
    <row r="143" spans="5:5" x14ac:dyDescent="0.25">
      <c r="E143" s="243"/>
    </row>
    <row r="144" spans="5:5" x14ac:dyDescent="0.25">
      <c r="E144" s="243"/>
    </row>
    <row r="145" spans="5:5" x14ac:dyDescent="0.25">
      <c r="E145" s="243"/>
    </row>
    <row r="146" spans="5:5" x14ac:dyDescent="0.25">
      <c r="E146" s="243"/>
    </row>
    <row r="147" spans="5:5" x14ac:dyDescent="0.25">
      <c r="E147" s="243"/>
    </row>
    <row r="148" spans="5:5" x14ac:dyDescent="0.25">
      <c r="E148" s="243"/>
    </row>
    <row r="149" spans="5:5" x14ac:dyDescent="0.25">
      <c r="E149" s="243"/>
    </row>
    <row r="150" spans="5:5" x14ac:dyDescent="0.25">
      <c r="E150" s="243"/>
    </row>
    <row r="151" spans="5:5" x14ac:dyDescent="0.25">
      <c r="E151" s="243"/>
    </row>
    <row r="152" spans="5:5" x14ac:dyDescent="0.25">
      <c r="E152" s="243"/>
    </row>
    <row r="153" spans="5:5" x14ac:dyDescent="0.25">
      <c r="E153" s="243"/>
    </row>
    <row r="154" spans="5:5" x14ac:dyDescent="0.25">
      <c r="E154" s="243"/>
    </row>
    <row r="155" spans="5:5" x14ac:dyDescent="0.25">
      <c r="E155" s="243"/>
    </row>
    <row r="156" spans="5:5" x14ac:dyDescent="0.25">
      <c r="E156" s="243"/>
    </row>
    <row r="157" spans="5:5" x14ac:dyDescent="0.25">
      <c r="E157" s="243"/>
    </row>
    <row r="158" spans="5:5" x14ac:dyDescent="0.25">
      <c r="E158" s="243"/>
    </row>
    <row r="159" spans="5:5" x14ac:dyDescent="0.25">
      <c r="E159" s="243"/>
    </row>
  </sheetData>
  <mergeCells count="29">
    <mergeCell ref="A5:A7"/>
    <mergeCell ref="A19:A39"/>
    <mergeCell ref="A10:A18"/>
    <mergeCell ref="B22:B25"/>
    <mergeCell ref="B19:B20"/>
    <mergeCell ref="B27:B29"/>
    <mergeCell ref="B13:B16"/>
    <mergeCell ref="B5:B7"/>
    <mergeCell ref="B37:B39"/>
    <mergeCell ref="F5:F7"/>
    <mergeCell ref="E5:E7"/>
    <mergeCell ref="C5:C7"/>
    <mergeCell ref="D5:D7"/>
    <mergeCell ref="B34:B36"/>
    <mergeCell ref="B30:B33"/>
    <mergeCell ref="B10:B11"/>
    <mergeCell ref="C19:C20"/>
    <mergeCell ref="C13:C14"/>
    <mergeCell ref="K6:L6"/>
    <mergeCell ref="M6:N6"/>
    <mergeCell ref="U5:U7"/>
    <mergeCell ref="O5:P6"/>
    <mergeCell ref="T5:T7"/>
    <mergeCell ref="Q5:Q7"/>
    <mergeCell ref="R5:R7"/>
    <mergeCell ref="G5:N5"/>
    <mergeCell ref="S5:S7"/>
    <mergeCell ref="G6:H6"/>
    <mergeCell ref="I6:J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A49"/>
  <sheetViews>
    <sheetView zoomScale="60" zoomScaleNormal="60" workbookViewId="0">
      <pane ySplit="8" topLeftCell="A26" activePane="bottomLeft" state="frozen"/>
      <selection activeCell="A7" sqref="A7"/>
      <selection pane="bottomLeft" activeCell="D20" sqref="D20"/>
    </sheetView>
  </sheetViews>
  <sheetFormatPr baseColWidth="10" defaultColWidth="11.42578125" defaultRowHeight="15" x14ac:dyDescent="0.25"/>
  <cols>
    <col min="1" max="1" width="21.7109375" customWidth="1"/>
    <col min="2" max="2" width="41.42578125" customWidth="1"/>
    <col min="3" max="6" width="27.42578125" customWidth="1"/>
    <col min="7" max="7" width="15.28515625" customWidth="1"/>
    <col min="8" max="8" width="16.140625" style="226" bestFit="1" customWidth="1"/>
    <col min="9" max="9" width="15.28515625" customWidth="1"/>
    <col min="10" max="10" width="18.85546875" style="226" customWidth="1"/>
    <col min="11" max="11" width="11.5703125" bestFit="1" customWidth="1"/>
    <col min="12" max="12" width="15" style="226" bestFit="1" customWidth="1"/>
    <col min="13" max="13" width="11.5703125" bestFit="1" customWidth="1"/>
    <col min="14" max="14" width="13.7109375" style="226" customWidth="1"/>
    <col min="15" max="15" width="15.28515625" style="342" customWidth="1"/>
    <col min="16" max="16" width="18.28515625" style="343" customWidth="1"/>
    <col min="17" max="17" width="14.140625" hidden="1" customWidth="1"/>
    <col min="18" max="20" width="14.140625" customWidth="1"/>
    <col min="21" max="21" width="17" customWidth="1"/>
  </cols>
  <sheetData>
    <row r="1" spans="1:27" ht="18.75" x14ac:dyDescent="0.25">
      <c r="G1" s="266" t="s">
        <v>1381</v>
      </c>
      <c r="I1" s="266"/>
      <c r="J1" s="266"/>
      <c r="K1" s="266"/>
      <c r="L1" s="266"/>
      <c r="M1" s="266"/>
      <c r="N1" s="266"/>
      <c r="O1" s="340"/>
      <c r="P1" s="340"/>
      <c r="Q1" s="266"/>
      <c r="R1" s="266"/>
      <c r="S1" s="266"/>
      <c r="T1" s="266"/>
      <c r="U1" s="266"/>
      <c r="V1" s="266"/>
      <c r="W1" s="266"/>
      <c r="X1" s="266"/>
      <c r="Y1" s="266"/>
      <c r="Z1" s="266"/>
      <c r="AA1" s="266"/>
    </row>
    <row r="2" spans="1:27" ht="7.5" customHeight="1" x14ac:dyDescent="0.25">
      <c r="A2" s="293" t="s">
        <v>1344</v>
      </c>
      <c r="G2" s="266"/>
      <c r="I2" s="266"/>
      <c r="J2" s="266"/>
      <c r="K2" s="266"/>
      <c r="L2" s="266"/>
      <c r="M2" s="266"/>
      <c r="N2" s="266"/>
      <c r="O2" s="340"/>
      <c r="P2" s="340"/>
      <c r="Q2" s="266"/>
      <c r="R2" s="266"/>
      <c r="S2" s="266"/>
      <c r="T2" s="266"/>
      <c r="U2" s="266"/>
      <c r="V2" s="266"/>
      <c r="W2" s="266"/>
      <c r="X2" s="266"/>
      <c r="Y2" s="266"/>
      <c r="Z2" s="266"/>
      <c r="AA2" s="266"/>
    </row>
    <row r="3" spans="1:27" ht="18.75" hidden="1" x14ac:dyDescent="0.25">
      <c r="A3" s="294" t="s">
        <v>1385</v>
      </c>
      <c r="G3" s="266"/>
      <c r="I3" s="266"/>
      <c r="J3" s="266"/>
      <c r="K3" s="266"/>
      <c r="L3" s="266"/>
      <c r="M3" s="266"/>
      <c r="N3" s="266"/>
      <c r="O3" s="340"/>
      <c r="P3" s="340"/>
      <c r="Q3" s="266"/>
      <c r="R3" s="266"/>
      <c r="S3" s="266"/>
      <c r="T3" s="266"/>
      <c r="U3" s="266"/>
      <c r="V3" s="266"/>
      <c r="W3" s="266"/>
      <c r="X3" s="266"/>
      <c r="Y3" s="266"/>
      <c r="Z3" s="266"/>
      <c r="AA3" s="266"/>
    </row>
    <row r="4" spans="1:27" ht="18.75" hidden="1" x14ac:dyDescent="0.25">
      <c r="A4" s="294" t="s">
        <v>1384</v>
      </c>
      <c r="G4" s="266"/>
      <c r="I4" s="266"/>
      <c r="J4" s="266"/>
      <c r="K4" s="266"/>
      <c r="L4" s="266"/>
      <c r="M4" s="266"/>
      <c r="N4" s="266"/>
      <c r="O4" s="340"/>
      <c r="P4" s="340"/>
      <c r="Q4" s="266"/>
      <c r="R4" s="266"/>
      <c r="S4" s="266"/>
      <c r="T4" s="266"/>
      <c r="U4" s="266"/>
      <c r="V4" s="266"/>
      <c r="W4" s="266"/>
      <c r="X4" s="266"/>
      <c r="Y4" s="266"/>
      <c r="Z4" s="266"/>
      <c r="AA4" s="266"/>
    </row>
    <row r="5" spans="1:27" hidden="1" x14ac:dyDescent="0.25">
      <c r="A5" s="269" t="s">
        <v>1387</v>
      </c>
      <c r="B5" s="257"/>
      <c r="C5" s="257"/>
      <c r="D5" s="257"/>
      <c r="E5" s="257"/>
      <c r="F5" s="257"/>
      <c r="G5" s="257"/>
      <c r="H5" s="257"/>
      <c r="I5" s="257"/>
      <c r="J5" s="257"/>
      <c r="K5" s="257"/>
      <c r="L5" s="257"/>
      <c r="M5" s="257"/>
      <c r="N5" s="257"/>
      <c r="O5" s="341"/>
      <c r="P5" s="341"/>
      <c r="Q5" s="257"/>
      <c r="R5" s="257"/>
      <c r="S5" s="257"/>
      <c r="T5" s="257"/>
      <c r="U5" s="257"/>
    </row>
    <row r="6" spans="1:27" ht="15" customHeight="1" x14ac:dyDescent="0.25">
      <c r="A6" s="767" t="s">
        <v>97</v>
      </c>
      <c r="B6" s="769" t="s">
        <v>111</v>
      </c>
      <c r="C6" s="778" t="s">
        <v>86</v>
      </c>
      <c r="D6" s="778" t="s">
        <v>87</v>
      </c>
      <c r="E6" s="778" t="s">
        <v>389</v>
      </c>
      <c r="F6" s="778" t="s">
        <v>88</v>
      </c>
      <c r="G6" s="781" t="s">
        <v>100</v>
      </c>
      <c r="H6" s="783"/>
      <c r="I6" s="783"/>
      <c r="J6" s="783"/>
      <c r="K6" s="783"/>
      <c r="L6" s="783"/>
      <c r="M6" s="783"/>
      <c r="N6" s="782"/>
      <c r="O6" s="787" t="s">
        <v>101</v>
      </c>
      <c r="P6" s="788"/>
      <c r="Q6" s="769" t="s">
        <v>102</v>
      </c>
      <c r="R6" s="769" t="s">
        <v>103</v>
      </c>
      <c r="S6" s="769" t="s">
        <v>110</v>
      </c>
      <c r="T6" s="769" t="s">
        <v>109</v>
      </c>
      <c r="U6" s="784" t="s">
        <v>89</v>
      </c>
    </row>
    <row r="7" spans="1:27" ht="15" customHeight="1" x14ac:dyDescent="0.25">
      <c r="A7" s="767"/>
      <c r="B7" s="767"/>
      <c r="C7" s="779"/>
      <c r="D7" s="779"/>
      <c r="E7" s="779"/>
      <c r="F7" s="779"/>
      <c r="G7" s="781" t="s">
        <v>104</v>
      </c>
      <c r="H7" s="782"/>
      <c r="I7" s="781" t="s">
        <v>105</v>
      </c>
      <c r="J7" s="782"/>
      <c r="K7" s="781" t="s">
        <v>106</v>
      </c>
      <c r="L7" s="782"/>
      <c r="M7" s="781" t="s">
        <v>107</v>
      </c>
      <c r="N7" s="782"/>
      <c r="O7" s="789"/>
      <c r="P7" s="790"/>
      <c r="Q7" s="767"/>
      <c r="R7" s="767"/>
      <c r="S7" s="767"/>
      <c r="T7" s="767"/>
      <c r="U7" s="785"/>
    </row>
    <row r="8" spans="1:27" ht="25.5" x14ac:dyDescent="0.25">
      <c r="A8" s="768"/>
      <c r="B8" s="768"/>
      <c r="C8" s="780"/>
      <c r="D8" s="780"/>
      <c r="E8" s="780"/>
      <c r="F8" s="780"/>
      <c r="G8" s="379" t="s">
        <v>108</v>
      </c>
      <c r="H8" s="379" t="s">
        <v>12</v>
      </c>
      <c r="I8" s="379" t="s">
        <v>108</v>
      </c>
      <c r="J8" s="379" t="s">
        <v>12</v>
      </c>
      <c r="K8" s="379" t="s">
        <v>108</v>
      </c>
      <c r="L8" s="379" t="s">
        <v>12</v>
      </c>
      <c r="M8" s="379" t="s">
        <v>108</v>
      </c>
      <c r="N8" s="379" t="s">
        <v>12</v>
      </c>
      <c r="O8" s="379" t="s">
        <v>108</v>
      </c>
      <c r="P8" s="379" t="s">
        <v>12</v>
      </c>
      <c r="Q8" s="768"/>
      <c r="R8" s="768"/>
      <c r="S8" s="768"/>
      <c r="T8" s="768"/>
      <c r="U8" s="786"/>
    </row>
    <row r="9" spans="1:27" s="326" customFormat="1" ht="15.75" x14ac:dyDescent="0.25">
      <c r="A9" s="380"/>
      <c r="B9" s="381"/>
      <c r="C9" s="382"/>
      <c r="D9" s="382"/>
      <c r="E9" s="383"/>
      <c r="F9" s="382"/>
      <c r="G9" s="384"/>
      <c r="H9" s="384"/>
      <c r="I9" s="384"/>
      <c r="J9" s="384"/>
      <c r="K9" s="384"/>
      <c r="L9" s="384"/>
      <c r="M9" s="384"/>
      <c r="N9" s="384"/>
      <c r="O9" s="384"/>
      <c r="P9" s="384"/>
      <c r="Q9" s="385"/>
      <c r="R9" s="385"/>
      <c r="S9" s="385"/>
      <c r="T9" s="385"/>
      <c r="U9" s="386"/>
    </row>
    <row r="10" spans="1:27" ht="171" customHeight="1" x14ac:dyDescent="0.25">
      <c r="A10" s="813" t="s">
        <v>1382</v>
      </c>
      <c r="B10" s="813" t="s">
        <v>1666</v>
      </c>
      <c r="C10" s="631" t="s">
        <v>2391</v>
      </c>
      <c r="D10" s="632" t="s">
        <v>1605</v>
      </c>
      <c r="E10" s="536" t="s">
        <v>1638</v>
      </c>
      <c r="F10" s="633" t="s">
        <v>2402</v>
      </c>
      <c r="G10" s="625">
        <v>0.15</v>
      </c>
      <c r="H10" s="623">
        <v>30000</v>
      </c>
      <c r="I10" s="625">
        <v>0.25</v>
      </c>
      <c r="J10" s="623">
        <v>50000</v>
      </c>
      <c r="K10" s="625">
        <v>0.3</v>
      </c>
      <c r="L10" s="623">
        <v>55000</v>
      </c>
      <c r="M10" s="625">
        <v>0.3</v>
      </c>
      <c r="N10" s="623">
        <v>55250</v>
      </c>
      <c r="O10" s="625">
        <f t="shared" ref="O10:P18" si="0">+G10+I10+K10+M10</f>
        <v>1</v>
      </c>
      <c r="P10" s="623">
        <f t="shared" si="0"/>
        <v>190250</v>
      </c>
      <c r="Q10" s="617" t="s">
        <v>1606</v>
      </c>
      <c r="R10" s="617" t="s">
        <v>2403</v>
      </c>
      <c r="S10" s="632" t="s">
        <v>2404</v>
      </c>
      <c r="T10" s="617" t="s">
        <v>2405</v>
      </c>
      <c r="U10" s="632" t="s">
        <v>2406</v>
      </c>
    </row>
    <row r="11" spans="1:27" ht="185.25" customHeight="1" x14ac:dyDescent="0.25">
      <c r="A11" s="814"/>
      <c r="B11" s="814"/>
      <c r="C11" s="631" t="s">
        <v>2392</v>
      </c>
      <c r="D11" s="633" t="s">
        <v>2393</v>
      </c>
      <c r="E11" s="536" t="s">
        <v>1639</v>
      </c>
      <c r="F11" s="633" t="s">
        <v>2407</v>
      </c>
      <c r="G11" s="625">
        <v>0.15</v>
      </c>
      <c r="H11" s="623">
        <v>30000</v>
      </c>
      <c r="I11" s="625">
        <v>0.25</v>
      </c>
      <c r="J11" s="623">
        <v>50000</v>
      </c>
      <c r="K11" s="625">
        <v>0.3</v>
      </c>
      <c r="L11" s="623">
        <v>55000</v>
      </c>
      <c r="M11" s="625">
        <v>0.3</v>
      </c>
      <c r="N11" s="623">
        <v>55500</v>
      </c>
      <c r="O11" s="625">
        <f t="shared" si="0"/>
        <v>1</v>
      </c>
      <c r="P11" s="623">
        <f t="shared" si="0"/>
        <v>190500</v>
      </c>
      <c r="Q11" s="617" t="s">
        <v>1608</v>
      </c>
      <c r="R11" s="617" t="s">
        <v>2408</v>
      </c>
      <c r="S11" s="632" t="s">
        <v>1609</v>
      </c>
      <c r="T11" s="617" t="s">
        <v>2409</v>
      </c>
      <c r="U11" s="632" t="s">
        <v>2410</v>
      </c>
    </row>
    <row r="12" spans="1:27" ht="168.75" customHeight="1" x14ac:dyDescent="0.25">
      <c r="A12" s="814"/>
      <c r="B12" s="814"/>
      <c r="C12" s="631" t="s">
        <v>2394</v>
      </c>
      <c r="D12" s="633" t="s">
        <v>2395</v>
      </c>
      <c r="E12" s="536" t="s">
        <v>1640</v>
      </c>
      <c r="F12" s="633" t="s">
        <v>2411</v>
      </c>
      <c r="G12" s="625">
        <v>0.15</v>
      </c>
      <c r="H12" s="623">
        <v>20000</v>
      </c>
      <c r="I12" s="625">
        <v>0.25</v>
      </c>
      <c r="J12" s="623">
        <v>35000</v>
      </c>
      <c r="K12" s="625">
        <v>0.3</v>
      </c>
      <c r="L12" s="623">
        <v>40000</v>
      </c>
      <c r="M12" s="625">
        <v>0.3</v>
      </c>
      <c r="N12" s="623">
        <v>40000</v>
      </c>
      <c r="O12" s="625">
        <f t="shared" si="0"/>
        <v>1</v>
      </c>
      <c r="P12" s="623">
        <f t="shared" si="0"/>
        <v>135000</v>
      </c>
      <c r="Q12" s="617" t="s">
        <v>1612</v>
      </c>
      <c r="R12" s="617" t="s">
        <v>2412</v>
      </c>
      <c r="S12" s="632" t="s">
        <v>2413</v>
      </c>
      <c r="T12" s="617" t="s">
        <v>2414</v>
      </c>
      <c r="U12" s="632" t="s">
        <v>2415</v>
      </c>
    </row>
    <row r="13" spans="1:27" ht="195" x14ac:dyDescent="0.25">
      <c r="A13" s="814"/>
      <c r="B13" s="814"/>
      <c r="C13" s="631" t="s">
        <v>1613</v>
      </c>
      <c r="D13" s="633" t="s">
        <v>1614</v>
      </c>
      <c r="E13" s="536" t="s">
        <v>1641</v>
      </c>
      <c r="F13" s="633" t="s">
        <v>1615</v>
      </c>
      <c r="G13" s="625">
        <v>0.25</v>
      </c>
      <c r="H13" s="623">
        <v>25000</v>
      </c>
      <c r="I13" s="625">
        <v>0.25</v>
      </c>
      <c r="J13" s="623">
        <v>25000</v>
      </c>
      <c r="K13" s="625">
        <v>0.25</v>
      </c>
      <c r="L13" s="623">
        <v>25000</v>
      </c>
      <c r="M13" s="625">
        <v>0.25</v>
      </c>
      <c r="N13" s="623">
        <v>25000</v>
      </c>
      <c r="O13" s="625">
        <f t="shared" si="0"/>
        <v>1</v>
      </c>
      <c r="P13" s="623">
        <f t="shared" si="0"/>
        <v>100000</v>
      </c>
      <c r="Q13" s="617" t="s">
        <v>1616</v>
      </c>
      <c r="R13" s="617" t="s">
        <v>2438</v>
      </c>
      <c r="S13" s="632" t="s">
        <v>2416</v>
      </c>
      <c r="T13" s="617" t="s">
        <v>2439</v>
      </c>
      <c r="U13" s="632" t="s">
        <v>2417</v>
      </c>
    </row>
    <row r="14" spans="1:27" ht="127.5" customHeight="1" x14ac:dyDescent="0.25">
      <c r="A14" s="814"/>
      <c r="B14" s="814"/>
      <c r="C14" s="631" t="s">
        <v>2396</v>
      </c>
      <c r="D14" s="633" t="s">
        <v>1647</v>
      </c>
      <c r="E14" s="536" t="s">
        <v>1642</v>
      </c>
      <c r="F14" s="633" t="s">
        <v>2418</v>
      </c>
      <c r="G14" s="625">
        <v>0.25</v>
      </c>
      <c r="H14" s="623">
        <v>25000</v>
      </c>
      <c r="I14" s="625">
        <v>0.25</v>
      </c>
      <c r="J14" s="623">
        <v>25000</v>
      </c>
      <c r="K14" s="625">
        <v>0.25</v>
      </c>
      <c r="L14" s="623">
        <v>25000</v>
      </c>
      <c r="M14" s="625">
        <v>0.25</v>
      </c>
      <c r="N14" s="623">
        <v>25000</v>
      </c>
      <c r="O14" s="625">
        <f t="shared" si="0"/>
        <v>1</v>
      </c>
      <c r="P14" s="623">
        <f t="shared" si="0"/>
        <v>100000</v>
      </c>
      <c r="Q14" s="617" t="s">
        <v>1617</v>
      </c>
      <c r="R14" s="617" t="s">
        <v>2419</v>
      </c>
      <c r="S14" s="632" t="s">
        <v>2420</v>
      </c>
      <c r="T14" s="617" t="s">
        <v>1610</v>
      </c>
      <c r="U14" s="632" t="s">
        <v>2421</v>
      </c>
    </row>
    <row r="15" spans="1:27" s="403" customFormat="1" ht="81.75" customHeight="1" x14ac:dyDescent="0.25">
      <c r="A15" s="814"/>
      <c r="B15" s="814"/>
      <c r="C15" s="631" t="s">
        <v>2397</v>
      </c>
      <c r="D15" s="631" t="s">
        <v>1653</v>
      </c>
      <c r="E15" s="536" t="s">
        <v>1643</v>
      </c>
      <c r="F15" s="633" t="s">
        <v>2422</v>
      </c>
      <c r="G15" s="625">
        <v>0.25</v>
      </c>
      <c r="H15" s="623">
        <v>35000</v>
      </c>
      <c r="I15" s="625">
        <v>0.25</v>
      </c>
      <c r="J15" s="623">
        <v>35000</v>
      </c>
      <c r="K15" s="625">
        <v>0.25</v>
      </c>
      <c r="L15" s="623">
        <v>35000</v>
      </c>
      <c r="M15" s="625">
        <v>0.25</v>
      </c>
      <c r="N15" s="623">
        <v>35500</v>
      </c>
      <c r="O15" s="625">
        <f t="shared" si="0"/>
        <v>1</v>
      </c>
      <c r="P15" s="623">
        <f t="shared" si="0"/>
        <v>140500</v>
      </c>
      <c r="Q15" s="617" t="s">
        <v>1618</v>
      </c>
      <c r="R15" s="617" t="s">
        <v>2423</v>
      </c>
      <c r="S15" s="632" t="s">
        <v>2424</v>
      </c>
      <c r="T15" s="617" t="s">
        <v>2425</v>
      </c>
      <c r="U15" s="632" t="s">
        <v>2426</v>
      </c>
    </row>
    <row r="16" spans="1:27" s="403" customFormat="1" ht="180" x14ac:dyDescent="0.25">
      <c r="A16" s="814"/>
      <c r="B16" s="814"/>
      <c r="C16" s="634" t="s">
        <v>1619</v>
      </c>
      <c r="D16" s="631" t="s">
        <v>2398</v>
      </c>
      <c r="E16" s="536" t="s">
        <v>1644</v>
      </c>
      <c r="F16" s="633" t="s">
        <v>2427</v>
      </c>
      <c r="G16" s="625">
        <v>0.25</v>
      </c>
      <c r="H16" s="623">
        <v>20000</v>
      </c>
      <c r="I16" s="625">
        <v>0.25</v>
      </c>
      <c r="J16" s="623">
        <v>20000</v>
      </c>
      <c r="K16" s="625">
        <v>0.25</v>
      </c>
      <c r="L16" s="623">
        <v>20000</v>
      </c>
      <c r="M16" s="625">
        <v>0.25</v>
      </c>
      <c r="N16" s="623">
        <v>19950</v>
      </c>
      <c r="O16" s="625">
        <f t="shared" si="0"/>
        <v>1</v>
      </c>
      <c r="P16" s="623">
        <f t="shared" si="0"/>
        <v>79950</v>
      </c>
      <c r="Q16" s="617" t="s">
        <v>1620</v>
      </c>
      <c r="R16" s="617" t="s">
        <v>2428</v>
      </c>
      <c r="S16" s="632" t="s">
        <v>2429</v>
      </c>
      <c r="T16" s="617" t="s">
        <v>1621</v>
      </c>
      <c r="U16" s="632" t="s">
        <v>2430</v>
      </c>
    </row>
    <row r="17" spans="1:21" s="403" customFormat="1" ht="129" customHeight="1" x14ac:dyDescent="0.25">
      <c r="A17" s="814"/>
      <c r="B17" s="814"/>
      <c r="C17" s="634" t="s">
        <v>1622</v>
      </c>
      <c r="D17" s="631" t="s">
        <v>2399</v>
      </c>
      <c r="E17" s="536" t="s">
        <v>1645</v>
      </c>
      <c r="F17" s="633" t="s">
        <v>2440</v>
      </c>
      <c r="G17" s="625">
        <v>0</v>
      </c>
      <c r="H17" s="623">
        <v>0</v>
      </c>
      <c r="I17" s="625">
        <v>1</v>
      </c>
      <c r="J17" s="623">
        <v>70000</v>
      </c>
      <c r="K17" s="625">
        <v>0</v>
      </c>
      <c r="L17" s="623">
        <v>0</v>
      </c>
      <c r="M17" s="625">
        <v>0</v>
      </c>
      <c r="N17" s="623">
        <v>0</v>
      </c>
      <c r="O17" s="625">
        <f t="shared" si="0"/>
        <v>1</v>
      </c>
      <c r="P17" s="623">
        <f t="shared" si="0"/>
        <v>70000</v>
      </c>
      <c r="Q17" s="617" t="s">
        <v>1623</v>
      </c>
      <c r="R17" s="617" t="s">
        <v>2431</v>
      </c>
      <c r="S17" s="632" t="s">
        <v>2432</v>
      </c>
      <c r="T17" s="617" t="s">
        <v>1624</v>
      </c>
      <c r="U17" s="632" t="s">
        <v>2433</v>
      </c>
    </row>
    <row r="18" spans="1:21" ht="87" customHeight="1" x14ac:dyDescent="0.25">
      <c r="A18" s="814"/>
      <c r="B18" s="815"/>
      <c r="C18" s="635" t="s">
        <v>2400</v>
      </c>
      <c r="D18" s="635" t="s">
        <v>2401</v>
      </c>
      <c r="E18" s="536" t="s">
        <v>1646</v>
      </c>
      <c r="F18" s="633" t="s">
        <v>2441</v>
      </c>
      <c r="G18" s="625">
        <v>1</v>
      </c>
      <c r="H18" s="636">
        <v>70000</v>
      </c>
      <c r="I18" s="637">
        <v>0</v>
      </c>
      <c r="J18" s="638">
        <v>0</v>
      </c>
      <c r="K18" s="637">
        <v>0</v>
      </c>
      <c r="L18" s="638">
        <v>0</v>
      </c>
      <c r="M18" s="637">
        <v>0</v>
      </c>
      <c r="N18" s="638">
        <v>0</v>
      </c>
      <c r="O18" s="625">
        <f t="shared" si="0"/>
        <v>1</v>
      </c>
      <c r="P18" s="623">
        <f t="shared" si="0"/>
        <v>70000</v>
      </c>
      <c r="Q18" s="637" t="s">
        <v>1625</v>
      </c>
      <c r="R18" s="637" t="s">
        <v>2434</v>
      </c>
      <c r="S18" s="632" t="s">
        <v>2435</v>
      </c>
      <c r="T18" s="639" t="s">
        <v>2436</v>
      </c>
      <c r="U18" s="639" t="s">
        <v>2437</v>
      </c>
    </row>
    <row r="19" spans="1:21" ht="180" x14ac:dyDescent="0.25">
      <c r="A19" s="814"/>
      <c r="B19" s="448" t="s">
        <v>1667</v>
      </c>
      <c r="C19" s="626" t="s">
        <v>1665</v>
      </c>
      <c r="D19" s="626" t="s">
        <v>1627</v>
      </c>
      <c r="E19" s="536" t="s">
        <v>1669</v>
      </c>
      <c r="F19" s="640" t="s">
        <v>1668</v>
      </c>
      <c r="G19" s="641">
        <v>0.25</v>
      </c>
      <c r="H19" s="642">
        <v>50000</v>
      </c>
      <c r="I19" s="641">
        <v>0.25</v>
      </c>
      <c r="J19" s="642">
        <v>50000</v>
      </c>
      <c r="K19" s="641">
        <v>0.25</v>
      </c>
      <c r="L19" s="643">
        <v>50000</v>
      </c>
      <c r="M19" s="641">
        <v>0.25</v>
      </c>
      <c r="N19" s="643">
        <v>50000</v>
      </c>
      <c r="O19" s="641">
        <f t="shared" ref="O19:O25" si="1">+G19+I19+K19+M19</f>
        <v>1</v>
      </c>
      <c r="P19" s="642">
        <f t="shared" ref="P19:P26" si="2">+H19+J19+L19+N19</f>
        <v>200000</v>
      </c>
      <c r="Q19" s="640" t="s">
        <v>1628</v>
      </c>
      <c r="R19" s="640" t="s">
        <v>1629</v>
      </c>
      <c r="S19" s="640" t="s">
        <v>1630</v>
      </c>
      <c r="T19" s="640" t="s">
        <v>1631</v>
      </c>
      <c r="U19" s="640" t="s">
        <v>1632</v>
      </c>
    </row>
    <row r="20" spans="1:21" ht="72" customHeight="1" x14ac:dyDescent="0.25">
      <c r="A20" s="814"/>
      <c r="B20" s="816" t="s">
        <v>1673</v>
      </c>
      <c r="C20" s="644" t="s">
        <v>1676</v>
      </c>
      <c r="D20" s="645" t="s">
        <v>1675</v>
      </c>
      <c r="E20" s="536" t="s">
        <v>1674</v>
      </c>
      <c r="F20" s="607" t="s">
        <v>1677</v>
      </c>
      <c r="G20" s="546">
        <v>1</v>
      </c>
      <c r="H20" s="624">
        <v>810000</v>
      </c>
      <c r="I20" s="546">
        <v>0</v>
      </c>
      <c r="J20" s="622">
        <v>0</v>
      </c>
      <c r="K20" s="546">
        <v>0</v>
      </c>
      <c r="L20" s="623">
        <v>0</v>
      </c>
      <c r="M20" s="536">
        <v>0</v>
      </c>
      <c r="N20" s="623">
        <v>0</v>
      </c>
      <c r="O20" s="546">
        <f t="shared" si="1"/>
        <v>1</v>
      </c>
      <c r="P20" s="642">
        <f t="shared" si="2"/>
        <v>810000</v>
      </c>
      <c r="Q20" s="805" t="s">
        <v>1633</v>
      </c>
      <c r="R20" s="640" t="s">
        <v>1678</v>
      </c>
      <c r="S20" s="640" t="s">
        <v>1679</v>
      </c>
      <c r="T20" s="640" t="s">
        <v>1680</v>
      </c>
      <c r="U20" s="640" t="s">
        <v>1626</v>
      </c>
    </row>
    <row r="21" spans="1:21" s="403" customFormat="1" ht="91.5" customHeight="1" x14ac:dyDescent="0.25">
      <c r="A21" s="814"/>
      <c r="B21" s="817"/>
      <c r="C21" s="491" t="s">
        <v>1681</v>
      </c>
      <c r="D21" s="607" t="s">
        <v>1683</v>
      </c>
      <c r="E21" s="536" t="s">
        <v>1682</v>
      </c>
      <c r="F21" s="607" t="s">
        <v>1684</v>
      </c>
      <c r="G21" s="546">
        <v>0.35</v>
      </c>
      <c r="H21" s="624">
        <v>200000</v>
      </c>
      <c r="I21" s="546">
        <v>0.35</v>
      </c>
      <c r="J21" s="624">
        <v>200000</v>
      </c>
      <c r="K21" s="546">
        <v>0.15</v>
      </c>
      <c r="L21" s="623">
        <v>200000</v>
      </c>
      <c r="M21" s="625">
        <v>0.15</v>
      </c>
      <c r="N21" s="623">
        <v>0</v>
      </c>
      <c r="O21" s="546">
        <f t="shared" si="1"/>
        <v>1</v>
      </c>
      <c r="P21" s="642">
        <f t="shared" si="2"/>
        <v>600000</v>
      </c>
      <c r="Q21" s="812"/>
      <c r="R21" s="626" t="s">
        <v>1634</v>
      </c>
      <c r="S21" s="626" t="s">
        <v>1635</v>
      </c>
      <c r="T21" s="626" t="s">
        <v>1636</v>
      </c>
      <c r="U21" s="626" t="s">
        <v>1637</v>
      </c>
    </row>
    <row r="22" spans="1:21" s="403" customFormat="1" ht="129" customHeight="1" x14ac:dyDescent="0.25">
      <c r="A22" s="814"/>
      <c r="B22" s="817"/>
      <c r="C22" s="632" t="s">
        <v>1695</v>
      </c>
      <c r="D22" s="607" t="s">
        <v>1696</v>
      </c>
      <c r="E22" s="536" t="s">
        <v>1694</v>
      </c>
      <c r="F22" s="607" t="s">
        <v>1697</v>
      </c>
      <c r="G22" s="546">
        <v>0.25</v>
      </c>
      <c r="H22" s="622">
        <v>20000</v>
      </c>
      <c r="I22" s="546">
        <v>0.25</v>
      </c>
      <c r="J22" s="622">
        <v>20000</v>
      </c>
      <c r="K22" s="546">
        <v>0.25</v>
      </c>
      <c r="L22" s="623">
        <v>20000</v>
      </c>
      <c r="M22" s="625">
        <v>0.25</v>
      </c>
      <c r="N22" s="623">
        <v>26000</v>
      </c>
      <c r="O22" s="546">
        <f t="shared" si="1"/>
        <v>1</v>
      </c>
      <c r="P22" s="642">
        <f t="shared" si="2"/>
        <v>86000</v>
      </c>
      <c r="Q22" s="812"/>
      <c r="R22" s="626" t="s">
        <v>1703</v>
      </c>
      <c r="S22" s="626" t="s">
        <v>1704</v>
      </c>
      <c r="T22" s="626" t="s">
        <v>1680</v>
      </c>
      <c r="U22" s="626" t="s">
        <v>1705</v>
      </c>
    </row>
    <row r="23" spans="1:21" s="403" customFormat="1" ht="95.25" customHeight="1" x14ac:dyDescent="0.25">
      <c r="A23" s="814"/>
      <c r="B23" s="817"/>
      <c r="C23" s="607" t="s">
        <v>1707</v>
      </c>
      <c r="D23" s="607" t="s">
        <v>1708</v>
      </c>
      <c r="E23" s="536" t="s">
        <v>1706</v>
      </c>
      <c r="F23" s="607" t="s">
        <v>1709</v>
      </c>
      <c r="G23" s="546">
        <v>0.25</v>
      </c>
      <c r="H23" s="622">
        <v>10000</v>
      </c>
      <c r="I23" s="546">
        <v>0.25</v>
      </c>
      <c r="J23" s="622">
        <v>10000</v>
      </c>
      <c r="K23" s="546">
        <v>0.25</v>
      </c>
      <c r="L23" s="623">
        <v>10000</v>
      </c>
      <c r="M23" s="625">
        <v>0.25</v>
      </c>
      <c r="N23" s="623">
        <v>10000</v>
      </c>
      <c r="O23" s="546">
        <f t="shared" si="1"/>
        <v>1</v>
      </c>
      <c r="P23" s="622">
        <f t="shared" si="2"/>
        <v>40000</v>
      </c>
      <c r="Q23" s="806"/>
      <c r="R23" s="646"/>
      <c r="S23" s="627"/>
      <c r="T23" s="627"/>
      <c r="U23" s="627"/>
    </row>
    <row r="24" spans="1:21" s="403" customFormat="1" ht="143.25" customHeight="1" x14ac:dyDescent="0.25">
      <c r="A24" s="814"/>
      <c r="B24" s="817"/>
      <c r="C24" s="607" t="s">
        <v>1711</v>
      </c>
      <c r="D24" s="607" t="s">
        <v>1712</v>
      </c>
      <c r="E24" s="536" t="s">
        <v>1713</v>
      </c>
      <c r="F24" s="607" t="s">
        <v>1714</v>
      </c>
      <c r="G24" s="546">
        <v>0.25</v>
      </c>
      <c r="H24" s="622">
        <v>54750</v>
      </c>
      <c r="I24" s="546">
        <v>0.25</v>
      </c>
      <c r="J24" s="622">
        <v>54750</v>
      </c>
      <c r="K24" s="546">
        <v>0.25</v>
      </c>
      <c r="L24" s="623">
        <v>54750</v>
      </c>
      <c r="M24" s="625">
        <v>0.25</v>
      </c>
      <c r="N24" s="623">
        <v>54750</v>
      </c>
      <c r="O24" s="546">
        <f t="shared" si="1"/>
        <v>1</v>
      </c>
      <c r="P24" s="622">
        <f t="shared" si="2"/>
        <v>219000</v>
      </c>
      <c r="Q24" s="805" t="s">
        <v>1633</v>
      </c>
      <c r="R24" s="607" t="s">
        <v>1716</v>
      </c>
      <c r="S24" s="607" t="s">
        <v>1635</v>
      </c>
      <c r="T24" s="607" t="s">
        <v>1636</v>
      </c>
      <c r="U24" s="607" t="s">
        <v>1717</v>
      </c>
    </row>
    <row r="25" spans="1:21" s="403" customFormat="1" ht="165" customHeight="1" x14ac:dyDescent="0.25">
      <c r="A25" s="814"/>
      <c r="B25" s="817"/>
      <c r="C25" s="647" t="s">
        <v>1718</v>
      </c>
      <c r="D25" s="491" t="s">
        <v>1719</v>
      </c>
      <c r="E25" s="536" t="s">
        <v>1720</v>
      </c>
      <c r="F25" s="597" t="s">
        <v>1721</v>
      </c>
      <c r="G25" s="546">
        <v>0.25</v>
      </c>
      <c r="H25" s="648">
        <v>39500</v>
      </c>
      <c r="I25" s="614">
        <v>0.25</v>
      </c>
      <c r="J25" s="648">
        <v>39500</v>
      </c>
      <c r="K25" s="614">
        <v>0.25</v>
      </c>
      <c r="L25" s="648">
        <v>39500</v>
      </c>
      <c r="M25" s="614">
        <v>0.25</v>
      </c>
      <c r="N25" s="648">
        <v>39500</v>
      </c>
      <c r="O25" s="614">
        <f t="shared" si="1"/>
        <v>1</v>
      </c>
      <c r="P25" s="649">
        <f t="shared" si="2"/>
        <v>158000</v>
      </c>
      <c r="Q25" s="812"/>
      <c r="R25" s="607" t="s">
        <v>1716</v>
      </c>
      <c r="S25" s="607" t="s">
        <v>1635</v>
      </c>
      <c r="T25" s="607" t="s">
        <v>1636</v>
      </c>
      <c r="U25" s="607" t="s">
        <v>1717</v>
      </c>
    </row>
    <row r="26" spans="1:21" ht="315" x14ac:dyDescent="0.25">
      <c r="A26" s="814"/>
      <c r="B26" s="455"/>
      <c r="C26" s="557" t="s">
        <v>1725</v>
      </c>
      <c r="D26" s="626" t="s">
        <v>1727</v>
      </c>
      <c r="E26" s="630" t="s">
        <v>1726</v>
      </c>
      <c r="F26" s="626" t="s">
        <v>2442</v>
      </c>
      <c r="G26" s="555">
        <v>0.25</v>
      </c>
      <c r="H26" s="650">
        <v>45000</v>
      </c>
      <c r="I26" s="555">
        <v>0.25</v>
      </c>
      <c r="J26" s="650">
        <v>45000</v>
      </c>
      <c r="K26" s="555">
        <v>0.25</v>
      </c>
      <c r="L26" s="650">
        <v>45000</v>
      </c>
      <c r="M26" s="555">
        <v>0.25</v>
      </c>
      <c r="N26" s="650">
        <v>45000</v>
      </c>
      <c r="O26" s="555">
        <v>1</v>
      </c>
      <c r="P26" s="649">
        <f t="shared" si="2"/>
        <v>180000</v>
      </c>
      <c r="Q26" s="551"/>
      <c r="R26" s="551" t="s">
        <v>1728</v>
      </c>
      <c r="S26" s="551" t="s">
        <v>2443</v>
      </c>
      <c r="T26" s="551" t="s">
        <v>2444</v>
      </c>
      <c r="U26" s="551" t="s">
        <v>2445</v>
      </c>
    </row>
    <row r="27" spans="1:21" ht="15.75" hidden="1" x14ac:dyDescent="0.25">
      <c r="A27" s="809" t="s">
        <v>475</v>
      </c>
      <c r="B27" s="810"/>
      <c r="C27" s="810"/>
      <c r="D27" s="810"/>
      <c r="E27" s="810"/>
      <c r="F27" s="810"/>
      <c r="G27" s="810"/>
      <c r="H27" s="810"/>
      <c r="I27" s="810"/>
      <c r="J27" s="810"/>
      <c r="K27" s="810"/>
      <c r="L27" s="810"/>
      <c r="M27" s="810"/>
      <c r="N27" s="810"/>
      <c r="O27" s="810"/>
      <c r="P27" s="810"/>
      <c r="Q27" s="810"/>
      <c r="R27" s="810"/>
      <c r="S27" s="810"/>
      <c r="T27" s="810"/>
      <c r="U27" s="811"/>
    </row>
    <row r="28" spans="1:21" ht="90" hidden="1" customHeight="1" x14ac:dyDescent="0.25">
      <c r="A28" s="469" t="s">
        <v>1388</v>
      </c>
      <c r="B28" s="452" t="s">
        <v>1389</v>
      </c>
      <c r="C28" s="447"/>
      <c r="D28" s="435"/>
      <c r="E28" s="441"/>
      <c r="F28" s="456"/>
      <c r="G28" s="457"/>
      <c r="H28" s="458"/>
      <c r="I28" s="457"/>
      <c r="J28" s="458"/>
      <c r="K28" s="457"/>
      <c r="L28" s="458"/>
      <c r="M28" s="457"/>
      <c r="N28" s="458"/>
      <c r="O28" s="457"/>
      <c r="P28" s="458"/>
      <c r="Q28" s="440"/>
      <c r="R28" s="459"/>
      <c r="S28" s="440"/>
      <c r="T28" s="440"/>
      <c r="U28" s="440"/>
    </row>
    <row r="29" spans="1:21" ht="109.5" hidden="1" customHeight="1" x14ac:dyDescent="0.25">
      <c r="A29" s="450" t="s">
        <v>1386</v>
      </c>
      <c r="B29" s="451" t="s">
        <v>1390</v>
      </c>
      <c r="C29" s="467"/>
      <c r="D29" s="468"/>
      <c r="E29" s="460"/>
      <c r="F29" s="461"/>
      <c r="G29" s="462"/>
      <c r="H29" s="463"/>
      <c r="I29" s="464"/>
      <c r="J29" s="465"/>
      <c r="K29" s="466"/>
      <c r="L29" s="465"/>
      <c r="M29" s="464"/>
      <c r="N29" s="465"/>
      <c r="O29" s="464"/>
      <c r="P29" s="465"/>
      <c r="Q29" s="460"/>
      <c r="R29" s="460"/>
      <c r="S29" s="445"/>
      <c r="T29" s="444"/>
      <c r="U29" s="444"/>
    </row>
    <row r="30" spans="1:21" ht="15.75" x14ac:dyDescent="0.25">
      <c r="A30" s="273"/>
      <c r="B30" s="274"/>
      <c r="C30" s="274"/>
      <c r="D30" s="273" t="s">
        <v>1383</v>
      </c>
      <c r="E30" s="274"/>
      <c r="F30" s="275"/>
      <c r="G30" s="259">
        <f t="shared" ref="G30:O30" si="3">SUM(G10:G29)</f>
        <v>5.3</v>
      </c>
      <c r="H30" s="260">
        <f t="shared" si="3"/>
        <v>1484250</v>
      </c>
      <c r="I30" s="259">
        <f t="shared" si="3"/>
        <v>4.5999999999999996</v>
      </c>
      <c r="J30" s="260">
        <f t="shared" si="3"/>
        <v>729250</v>
      </c>
      <c r="K30" s="259">
        <f t="shared" si="3"/>
        <v>3.55</v>
      </c>
      <c r="L30" s="260">
        <f t="shared" si="3"/>
        <v>674250</v>
      </c>
      <c r="M30" s="259">
        <f t="shared" si="3"/>
        <v>3.55</v>
      </c>
      <c r="N30" s="260">
        <f t="shared" si="3"/>
        <v>481450</v>
      </c>
      <c r="O30" s="260">
        <f t="shared" si="3"/>
        <v>17</v>
      </c>
      <c r="P30" s="260">
        <f>SUM(P10:P29)</f>
        <v>3369200</v>
      </c>
      <c r="Q30" s="252"/>
      <c r="R30" s="252"/>
      <c r="S30" s="252"/>
      <c r="T30" s="252"/>
      <c r="U30" s="252"/>
    </row>
    <row r="32" spans="1:21" x14ac:dyDescent="0.25">
      <c r="H32"/>
      <c r="J32"/>
      <c r="L32"/>
      <c r="N32"/>
      <c r="P32" s="342"/>
    </row>
    <row r="33" spans="5:16" x14ac:dyDescent="0.25">
      <c r="E33" s="403"/>
      <c r="H33"/>
      <c r="J33"/>
      <c r="L33"/>
      <c r="N33"/>
      <c r="P33" s="342"/>
    </row>
    <row r="34" spans="5:16" x14ac:dyDescent="0.25">
      <c r="H34"/>
      <c r="J34"/>
      <c r="L34"/>
      <c r="N34"/>
      <c r="P34" s="342"/>
    </row>
    <row r="35" spans="5:16" x14ac:dyDescent="0.25">
      <c r="H35"/>
      <c r="J35"/>
      <c r="L35"/>
      <c r="N35"/>
      <c r="P35" s="342"/>
    </row>
    <row r="36" spans="5:16" x14ac:dyDescent="0.25">
      <c r="H36"/>
      <c r="J36"/>
      <c r="L36"/>
      <c r="N36"/>
      <c r="P36" s="342"/>
    </row>
    <row r="37" spans="5:16" x14ac:dyDescent="0.25">
      <c r="H37"/>
      <c r="J37"/>
      <c r="L37"/>
      <c r="N37"/>
      <c r="P37" s="342"/>
    </row>
    <row r="38" spans="5:16" x14ac:dyDescent="0.25">
      <c r="H38"/>
      <c r="J38"/>
      <c r="L38"/>
      <c r="N38"/>
      <c r="P38" s="342"/>
    </row>
    <row r="39" spans="5:16" x14ac:dyDescent="0.25">
      <c r="H39"/>
      <c r="J39"/>
      <c r="L39"/>
      <c r="N39"/>
      <c r="P39" s="342"/>
    </row>
    <row r="40" spans="5:16" x14ac:dyDescent="0.25">
      <c r="H40"/>
      <c r="J40"/>
      <c r="L40"/>
      <c r="N40"/>
      <c r="P40" s="342"/>
    </row>
    <row r="41" spans="5:16" x14ac:dyDescent="0.25">
      <c r="H41"/>
      <c r="J41"/>
      <c r="L41"/>
      <c r="N41"/>
      <c r="P41" s="342"/>
    </row>
    <row r="42" spans="5:16" x14ac:dyDescent="0.25">
      <c r="H42"/>
      <c r="J42"/>
      <c r="L42"/>
      <c r="N42"/>
      <c r="P42" s="342"/>
    </row>
    <row r="43" spans="5:16" x14ac:dyDescent="0.25">
      <c r="H43"/>
      <c r="J43"/>
      <c r="L43"/>
      <c r="N43"/>
      <c r="P43" s="342"/>
    </row>
    <row r="44" spans="5:16" x14ac:dyDescent="0.25">
      <c r="H44"/>
      <c r="J44"/>
      <c r="L44"/>
      <c r="N44"/>
      <c r="P44" s="342"/>
    </row>
    <row r="45" spans="5:16" x14ac:dyDescent="0.25">
      <c r="H45"/>
      <c r="J45"/>
      <c r="L45"/>
      <c r="N45"/>
      <c r="P45" s="342"/>
    </row>
    <row r="46" spans="5:16" x14ac:dyDescent="0.25">
      <c r="H46"/>
      <c r="J46"/>
      <c r="L46"/>
      <c r="N46"/>
      <c r="P46" s="342"/>
    </row>
    <row r="47" spans="5:16" x14ac:dyDescent="0.25">
      <c r="H47"/>
      <c r="J47"/>
      <c r="L47"/>
      <c r="N47"/>
      <c r="P47" s="342"/>
    </row>
    <row r="48" spans="5:16" x14ac:dyDescent="0.25">
      <c r="H48"/>
      <c r="J48"/>
      <c r="L48"/>
      <c r="N48"/>
      <c r="P48" s="342"/>
    </row>
    <row r="49" spans="8:16" x14ac:dyDescent="0.25">
      <c r="H49"/>
      <c r="J49"/>
      <c r="L49"/>
      <c r="N49"/>
      <c r="P49" s="342"/>
    </row>
  </sheetData>
  <mergeCells count="23">
    <mergeCell ref="Q20:Q23"/>
    <mergeCell ref="A10:A26"/>
    <mergeCell ref="F6:F8"/>
    <mergeCell ref="B10:B18"/>
    <mergeCell ref="B20:B25"/>
    <mergeCell ref="E6:E8"/>
    <mergeCell ref="Q24:Q25"/>
    <mergeCell ref="A27:U27"/>
    <mergeCell ref="U6:U8"/>
    <mergeCell ref="G7:H7"/>
    <mergeCell ref="I7:J7"/>
    <mergeCell ref="Q6:Q8"/>
    <mergeCell ref="O6:P7"/>
    <mergeCell ref="R6:R8"/>
    <mergeCell ref="S6:S8"/>
    <mergeCell ref="T6:T8"/>
    <mergeCell ref="K7:L7"/>
    <mergeCell ref="M7:N7"/>
    <mergeCell ref="G6:N6"/>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45"/>
  <sheetViews>
    <sheetView zoomScale="65" zoomScaleNormal="65" workbookViewId="0">
      <pane ySplit="6" topLeftCell="A7" activePane="bottomLeft" state="frozen"/>
      <selection activeCell="O6" sqref="O6"/>
      <selection pane="bottomLeft" activeCell="E16" sqref="E16"/>
    </sheetView>
  </sheetViews>
  <sheetFormatPr baseColWidth="10" defaultColWidth="11.42578125" defaultRowHeight="15" x14ac:dyDescent="0.25"/>
  <cols>
    <col min="1" max="1" width="40" customWidth="1"/>
    <col min="2" max="2" width="21.7109375" customWidth="1"/>
    <col min="3" max="3" width="30.5703125" customWidth="1"/>
    <col min="4" max="6" width="27.42578125" customWidth="1"/>
    <col min="7" max="7" width="15.28515625" customWidth="1"/>
    <col min="8" max="8" width="16.5703125" style="226" bestFit="1" customWidth="1"/>
    <col min="9" max="9" width="15.28515625" customWidth="1"/>
    <col min="10" max="10" width="18.85546875" style="226" customWidth="1"/>
    <col min="11" max="11" width="11.5703125" bestFit="1" customWidth="1"/>
    <col min="12" max="12" width="16.5703125" style="226" bestFit="1" customWidth="1"/>
    <col min="13" max="13" width="11.5703125" bestFit="1" customWidth="1"/>
    <col min="14" max="14" width="16.5703125" style="226" bestFit="1" customWidth="1"/>
    <col min="15" max="15" width="15.28515625" customWidth="1"/>
    <col min="16" max="16" width="18.28515625" style="226" customWidth="1"/>
    <col min="17" max="17" width="14.140625" hidden="1" customWidth="1"/>
    <col min="18" max="20" width="14.140625" customWidth="1"/>
    <col min="21" max="21" width="17" customWidth="1"/>
  </cols>
  <sheetData>
    <row r="1" spans="1:21" ht="18.75" x14ac:dyDescent="0.25">
      <c r="B1" s="266"/>
      <c r="C1" s="266"/>
      <c r="D1" s="266"/>
      <c r="E1" s="266"/>
      <c r="F1" s="266"/>
      <c r="G1" s="266" t="s">
        <v>474</v>
      </c>
      <c r="I1" s="266"/>
      <c r="J1" s="266"/>
      <c r="K1" s="266"/>
      <c r="L1" s="266"/>
      <c r="M1" s="266"/>
      <c r="N1" s="266"/>
      <c r="O1" s="266"/>
      <c r="P1" s="266"/>
      <c r="Q1" s="266"/>
      <c r="R1" s="266"/>
      <c r="S1" s="266"/>
      <c r="T1" s="266"/>
      <c r="U1" s="266"/>
    </row>
    <row r="2" spans="1:21" ht="18.75" x14ac:dyDescent="0.25">
      <c r="A2" s="296" t="s">
        <v>1344</v>
      </c>
      <c r="B2" s="266"/>
      <c r="C2" s="266"/>
      <c r="D2" s="266"/>
      <c r="E2" s="266"/>
      <c r="F2" s="266"/>
      <c r="G2" s="266"/>
      <c r="I2" s="266"/>
      <c r="J2" s="266"/>
      <c r="K2" s="266"/>
      <c r="L2" s="266"/>
      <c r="M2" s="266"/>
      <c r="N2" s="266"/>
      <c r="O2" s="266"/>
      <c r="P2" s="266"/>
      <c r="Q2" s="266"/>
      <c r="R2" s="266"/>
      <c r="S2" s="266"/>
      <c r="T2" s="266"/>
      <c r="U2" s="266"/>
    </row>
    <row r="3" spans="1:21" x14ac:dyDescent="0.25">
      <c r="A3" s="819" t="s">
        <v>1346</v>
      </c>
      <c r="B3" s="819"/>
      <c r="C3" s="819"/>
      <c r="D3" s="819"/>
      <c r="E3" s="819"/>
      <c r="F3" s="819"/>
      <c r="G3" s="819"/>
      <c r="H3" s="819"/>
      <c r="I3" s="819"/>
      <c r="J3" s="819"/>
      <c r="K3" s="819"/>
      <c r="L3" s="819"/>
      <c r="M3" s="819"/>
      <c r="N3" s="819"/>
      <c r="O3" s="819"/>
      <c r="P3" s="819"/>
      <c r="Q3" s="819"/>
      <c r="R3" s="819"/>
      <c r="S3" s="819"/>
      <c r="T3" s="819"/>
      <c r="U3" s="819"/>
    </row>
    <row r="4" spans="1:21" ht="15" customHeight="1" x14ac:dyDescent="0.25">
      <c r="A4" s="767" t="s">
        <v>97</v>
      </c>
      <c r="B4" s="769" t="s">
        <v>111</v>
      </c>
      <c r="C4" s="778" t="s">
        <v>86</v>
      </c>
      <c r="D4" s="778" t="s">
        <v>87</v>
      </c>
      <c r="E4" s="778" t="s">
        <v>389</v>
      </c>
      <c r="F4" s="778" t="s">
        <v>88</v>
      </c>
      <c r="G4" s="781" t="s">
        <v>100</v>
      </c>
      <c r="H4" s="783"/>
      <c r="I4" s="783"/>
      <c r="J4" s="783"/>
      <c r="K4" s="783"/>
      <c r="L4" s="783"/>
      <c r="M4" s="783"/>
      <c r="N4" s="782"/>
      <c r="O4" s="787" t="s">
        <v>101</v>
      </c>
      <c r="P4" s="788"/>
      <c r="Q4" s="769" t="s">
        <v>102</v>
      </c>
      <c r="R4" s="769" t="s">
        <v>103</v>
      </c>
      <c r="S4" s="769" t="s">
        <v>110</v>
      </c>
      <c r="T4" s="769" t="s">
        <v>109</v>
      </c>
      <c r="U4" s="784" t="s">
        <v>89</v>
      </c>
    </row>
    <row r="5" spans="1:21" ht="15" customHeight="1" x14ac:dyDescent="0.25">
      <c r="A5" s="767"/>
      <c r="B5" s="767"/>
      <c r="C5" s="779"/>
      <c r="D5" s="779"/>
      <c r="E5" s="779"/>
      <c r="F5" s="779"/>
      <c r="G5" s="781" t="s">
        <v>104</v>
      </c>
      <c r="H5" s="782"/>
      <c r="I5" s="781" t="s">
        <v>105</v>
      </c>
      <c r="J5" s="782"/>
      <c r="K5" s="781" t="s">
        <v>106</v>
      </c>
      <c r="L5" s="782"/>
      <c r="M5" s="781" t="s">
        <v>107</v>
      </c>
      <c r="N5" s="782"/>
      <c r="O5" s="789"/>
      <c r="P5" s="790"/>
      <c r="Q5" s="767"/>
      <c r="R5" s="767"/>
      <c r="S5" s="767"/>
      <c r="T5" s="767"/>
      <c r="U5" s="785"/>
    </row>
    <row r="6" spans="1:21" ht="25.5" x14ac:dyDescent="0.25">
      <c r="A6" s="768"/>
      <c r="B6" s="768"/>
      <c r="C6" s="780"/>
      <c r="D6" s="780"/>
      <c r="E6" s="780"/>
      <c r="F6" s="780"/>
      <c r="G6" s="379" t="s">
        <v>108</v>
      </c>
      <c r="H6" s="379" t="s">
        <v>12</v>
      </c>
      <c r="I6" s="379" t="s">
        <v>108</v>
      </c>
      <c r="J6" s="379" t="s">
        <v>12</v>
      </c>
      <c r="K6" s="379" t="s">
        <v>108</v>
      </c>
      <c r="L6" s="379" t="s">
        <v>12</v>
      </c>
      <c r="M6" s="379" t="s">
        <v>108</v>
      </c>
      <c r="N6" s="379" t="s">
        <v>12</v>
      </c>
      <c r="O6" s="379" t="s">
        <v>108</v>
      </c>
      <c r="P6" s="379" t="s">
        <v>12</v>
      </c>
      <c r="Q6" s="768"/>
      <c r="R6" s="768"/>
      <c r="S6" s="768"/>
      <c r="T6" s="768"/>
      <c r="U6" s="786"/>
    </row>
    <row r="7" spans="1:21" s="326" customFormat="1" ht="15.75" x14ac:dyDescent="0.25">
      <c r="A7" s="380"/>
      <c r="B7" s="381"/>
      <c r="C7" s="382"/>
      <c r="D7" s="382"/>
      <c r="E7" s="383"/>
      <c r="F7" s="382"/>
      <c r="G7" s="384"/>
      <c r="H7" s="384"/>
      <c r="I7" s="384"/>
      <c r="J7" s="384"/>
      <c r="K7" s="384"/>
      <c r="L7" s="384"/>
      <c r="M7" s="384"/>
      <c r="N7" s="384"/>
      <c r="O7" s="384"/>
      <c r="P7" s="384"/>
      <c r="Q7" s="385"/>
      <c r="R7" s="385"/>
      <c r="S7" s="385"/>
      <c r="T7" s="385"/>
      <c r="U7" s="386"/>
    </row>
    <row r="8" spans="1:21" ht="135" customHeight="1" x14ac:dyDescent="0.25">
      <c r="A8" s="797" t="s">
        <v>1378</v>
      </c>
      <c r="B8" s="818" t="s">
        <v>1379</v>
      </c>
      <c r="C8" s="617" t="s">
        <v>1578</v>
      </c>
      <c r="D8" s="651" t="s">
        <v>1567</v>
      </c>
      <c r="E8" s="536" t="s">
        <v>1579</v>
      </c>
      <c r="F8" s="652" t="s">
        <v>2647</v>
      </c>
      <c r="G8" s="625">
        <v>0.25</v>
      </c>
      <c r="H8" s="548">
        <v>386875</v>
      </c>
      <c r="I8" s="625">
        <v>0.25</v>
      </c>
      <c r="J8" s="548">
        <v>386875</v>
      </c>
      <c r="K8" s="625">
        <v>0.25</v>
      </c>
      <c r="L8" s="548">
        <v>386875</v>
      </c>
      <c r="M8" s="625">
        <v>0.25</v>
      </c>
      <c r="N8" s="548">
        <v>386875</v>
      </c>
      <c r="O8" s="546">
        <f>SUM(G8,I8,K8,M8)</f>
        <v>1</v>
      </c>
      <c r="P8" s="655">
        <f>SUM(H8,J8,L8,N8)</f>
        <v>1547500</v>
      </c>
      <c r="Q8" s="536" t="s">
        <v>1568</v>
      </c>
      <c r="R8" s="536" t="s">
        <v>1569</v>
      </c>
      <c r="S8" s="536" t="s">
        <v>1570</v>
      </c>
      <c r="T8" s="536" t="s">
        <v>1571</v>
      </c>
      <c r="U8" s="536" t="s">
        <v>1572</v>
      </c>
    </row>
    <row r="9" spans="1:21" ht="120" x14ac:dyDescent="0.25">
      <c r="A9" s="797"/>
      <c r="B9" s="818"/>
      <c r="C9" s="607" t="s">
        <v>2339</v>
      </c>
      <c r="D9" s="607" t="s">
        <v>2672</v>
      </c>
      <c r="E9" s="553" t="s">
        <v>1580</v>
      </c>
      <c r="F9" s="607" t="s">
        <v>2648</v>
      </c>
      <c r="G9" s="656">
        <v>0.25</v>
      </c>
      <c r="H9" s="606">
        <v>199600</v>
      </c>
      <c r="I9" s="552">
        <v>0.75</v>
      </c>
      <c r="J9" s="553">
        <v>0</v>
      </c>
      <c r="K9" s="551">
        <v>0</v>
      </c>
      <c r="L9" s="553">
        <v>0</v>
      </c>
      <c r="M9" s="551">
        <v>0</v>
      </c>
      <c r="N9" s="551">
        <v>0</v>
      </c>
      <c r="O9" s="546">
        <f>SUM(G9,I9,K9,M9)</f>
        <v>1</v>
      </c>
      <c r="P9" s="655">
        <f>SUM(H9,J9,L9,N9)</f>
        <v>199600</v>
      </c>
      <c r="Q9" s="607" t="s">
        <v>1573</v>
      </c>
      <c r="R9" s="607" t="s">
        <v>1574</v>
      </c>
      <c r="S9" s="607" t="s">
        <v>1575</v>
      </c>
      <c r="T9" s="607" t="s">
        <v>1576</v>
      </c>
      <c r="U9" s="607" t="s">
        <v>1577</v>
      </c>
    </row>
    <row r="10" spans="1:21" ht="15.75" x14ac:dyDescent="0.25">
      <c r="A10" s="273"/>
      <c r="B10" s="274"/>
      <c r="C10" s="273" t="s">
        <v>1380</v>
      </c>
      <c r="D10" s="274"/>
      <c r="E10" s="274"/>
      <c r="F10" s="275"/>
      <c r="G10" s="251">
        <f t="shared" ref="G10:P10" si="0">SUM(G8:G9)</f>
        <v>0.5</v>
      </c>
      <c r="H10" s="258">
        <f t="shared" si="0"/>
        <v>586475</v>
      </c>
      <c r="I10" s="251">
        <f t="shared" si="0"/>
        <v>1</v>
      </c>
      <c r="J10" s="258">
        <f t="shared" si="0"/>
        <v>386875</v>
      </c>
      <c r="K10" s="251">
        <f t="shared" si="0"/>
        <v>0.25</v>
      </c>
      <c r="L10" s="258">
        <f t="shared" si="0"/>
        <v>386875</v>
      </c>
      <c r="M10" s="251">
        <f t="shared" si="0"/>
        <v>0.25</v>
      </c>
      <c r="N10" s="258">
        <f t="shared" si="0"/>
        <v>386875</v>
      </c>
      <c r="O10" s="258">
        <f t="shared" si="0"/>
        <v>2</v>
      </c>
      <c r="P10" s="258">
        <f t="shared" si="0"/>
        <v>1747100</v>
      </c>
      <c r="Q10" s="252"/>
      <c r="R10" s="252"/>
      <c r="S10" s="252"/>
      <c r="T10" s="252"/>
      <c r="U10" s="252"/>
    </row>
    <row r="15" spans="1:21" x14ac:dyDescent="0.25">
      <c r="H15"/>
      <c r="J15"/>
      <c r="L15"/>
      <c r="N15"/>
      <c r="P15"/>
    </row>
    <row r="16" spans="1:21" x14ac:dyDescent="0.25">
      <c r="H16"/>
      <c r="J16"/>
      <c r="L16"/>
      <c r="N16"/>
      <c r="P16"/>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ht="15.6" customHeight="1" x14ac:dyDescent="0.25">
      <c r="H45"/>
      <c r="J45"/>
      <c r="L45"/>
      <c r="N45"/>
      <c r="P45"/>
    </row>
  </sheetData>
  <mergeCells count="20">
    <mergeCell ref="I5:J5"/>
    <mergeCell ref="G5:H5"/>
    <mergeCell ref="G4:N4"/>
    <mergeCell ref="O4:P5"/>
    <mergeCell ref="A8:A9"/>
    <mergeCell ref="B8:B9"/>
    <mergeCell ref="A3:U3"/>
    <mergeCell ref="R4:R6"/>
    <mergeCell ref="S4:S6"/>
    <mergeCell ref="T4:T6"/>
    <mergeCell ref="U4:U6"/>
    <mergeCell ref="E4:E6"/>
    <mergeCell ref="A4:A6"/>
    <mergeCell ref="B4:B6"/>
    <mergeCell ref="C4:C6"/>
    <mergeCell ref="D4:D6"/>
    <mergeCell ref="F4:F6"/>
    <mergeCell ref="Q4:Q6"/>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U240"/>
  <sheetViews>
    <sheetView zoomScale="68" zoomScaleNormal="68" workbookViewId="0">
      <pane ySplit="6" topLeftCell="A7" activePane="bottomLeft" state="frozen"/>
      <selection activeCell="P6" sqref="P6"/>
      <selection pane="bottomLeft" activeCell="D10" sqref="D10"/>
    </sheetView>
  </sheetViews>
  <sheetFormatPr baseColWidth="10" defaultColWidth="11.42578125" defaultRowHeight="15" x14ac:dyDescent="0.25"/>
  <cols>
    <col min="1" max="1" width="21.7109375" customWidth="1"/>
    <col min="2" max="2" width="42.85546875" customWidth="1"/>
    <col min="3" max="6" width="27.42578125" customWidth="1"/>
    <col min="7" max="7" width="15.28515625" customWidth="1"/>
    <col min="8" max="8" width="17.85546875" style="226" bestFit="1" customWidth="1"/>
    <col min="9" max="9" width="15.28515625" customWidth="1"/>
    <col min="10" max="10" width="15.7109375" style="226" bestFit="1" customWidth="1"/>
    <col min="11" max="11" width="15.28515625" customWidth="1"/>
    <col min="12" max="12" width="15.7109375" style="226" bestFit="1" customWidth="1"/>
    <col min="13" max="13" width="15.28515625" customWidth="1"/>
    <col min="14" max="14" width="12.85546875" style="226" bestFit="1" customWidth="1"/>
    <col min="15" max="15" width="15.28515625" customWidth="1"/>
    <col min="16" max="16" width="15.7109375" style="226" customWidth="1"/>
    <col min="17" max="17" width="14.28515625" hidden="1" customWidth="1"/>
    <col min="18" max="20" width="14.28515625" customWidth="1"/>
    <col min="21" max="21" width="17" customWidth="1"/>
  </cols>
  <sheetData>
    <row r="1" spans="1:21" s="267" customFormat="1" ht="18" customHeight="1" x14ac:dyDescent="0.2">
      <c r="B1" s="266"/>
      <c r="C1" s="266"/>
      <c r="D1" s="266"/>
      <c r="E1" s="266"/>
      <c r="F1" s="266"/>
      <c r="G1" s="266" t="s">
        <v>113</v>
      </c>
      <c r="I1" s="266"/>
      <c r="J1" s="266"/>
      <c r="K1" s="266"/>
      <c r="L1" s="266"/>
      <c r="M1" s="266"/>
      <c r="N1" s="266"/>
      <c r="O1" s="266"/>
      <c r="P1" s="266"/>
      <c r="Q1" s="266"/>
      <c r="R1" s="266"/>
      <c r="S1" s="266"/>
      <c r="T1" s="266"/>
      <c r="U1" s="266"/>
    </row>
    <row r="2" spans="1:21" s="267" customFormat="1" ht="18" customHeight="1" x14ac:dyDescent="0.25">
      <c r="A2" s="297" t="s">
        <v>1347</v>
      </c>
      <c r="B2" s="266"/>
      <c r="C2" s="266"/>
      <c r="D2" s="266"/>
      <c r="E2" s="266"/>
      <c r="F2" s="266"/>
      <c r="G2" s="266"/>
      <c r="I2" s="266"/>
      <c r="J2" s="266"/>
      <c r="K2" s="266"/>
      <c r="L2" s="266"/>
      <c r="M2" s="266"/>
      <c r="N2" s="266"/>
      <c r="O2" s="266"/>
      <c r="P2" s="266"/>
      <c r="Q2" s="266"/>
      <c r="R2" s="266"/>
      <c r="S2" s="266"/>
      <c r="T2" s="266"/>
      <c r="U2" s="266"/>
    </row>
    <row r="3" spans="1:21" s="267" customFormat="1" ht="18.75" x14ac:dyDescent="0.2">
      <c r="A3" s="322" t="s">
        <v>1391</v>
      </c>
      <c r="B3" s="266"/>
      <c r="C3" s="266"/>
      <c r="D3" s="266"/>
      <c r="E3" s="266"/>
      <c r="F3" s="266"/>
      <c r="G3" s="266"/>
      <c r="I3" s="266"/>
      <c r="J3" s="266"/>
      <c r="K3" s="266"/>
      <c r="L3" s="266"/>
      <c r="M3" s="266"/>
      <c r="N3" s="266"/>
      <c r="O3" s="266"/>
      <c r="P3" s="266"/>
      <c r="Q3" s="266"/>
      <c r="R3" s="266"/>
      <c r="S3" s="266"/>
      <c r="T3" s="266"/>
      <c r="U3" s="266"/>
    </row>
    <row r="4" spans="1:21" s="66" customFormat="1" ht="15.75" customHeight="1" x14ac:dyDescent="0.25">
      <c r="A4" s="767" t="s">
        <v>97</v>
      </c>
      <c r="B4" s="769" t="s">
        <v>111</v>
      </c>
      <c r="C4" s="778" t="s">
        <v>86</v>
      </c>
      <c r="D4" s="778" t="s">
        <v>87</v>
      </c>
      <c r="E4" s="778" t="s">
        <v>389</v>
      </c>
      <c r="F4" s="778" t="s">
        <v>88</v>
      </c>
      <c r="G4" s="781" t="s">
        <v>100</v>
      </c>
      <c r="H4" s="783"/>
      <c r="I4" s="783"/>
      <c r="J4" s="783"/>
      <c r="K4" s="783"/>
      <c r="L4" s="783"/>
      <c r="M4" s="783"/>
      <c r="N4" s="782"/>
      <c r="O4" s="787" t="s">
        <v>101</v>
      </c>
      <c r="P4" s="788"/>
      <c r="Q4" s="769" t="s">
        <v>102</v>
      </c>
      <c r="R4" s="769" t="s">
        <v>103</v>
      </c>
      <c r="S4" s="769" t="s">
        <v>110</v>
      </c>
      <c r="T4" s="769" t="s">
        <v>109</v>
      </c>
      <c r="U4" s="784" t="s">
        <v>89</v>
      </c>
    </row>
    <row r="5" spans="1:21" s="66" customFormat="1" ht="15" customHeight="1" x14ac:dyDescent="0.25">
      <c r="A5" s="767"/>
      <c r="B5" s="767"/>
      <c r="C5" s="779"/>
      <c r="D5" s="779"/>
      <c r="E5" s="779"/>
      <c r="F5" s="779"/>
      <c r="G5" s="781" t="s">
        <v>104</v>
      </c>
      <c r="H5" s="782"/>
      <c r="I5" s="781" t="s">
        <v>105</v>
      </c>
      <c r="J5" s="782"/>
      <c r="K5" s="781" t="s">
        <v>106</v>
      </c>
      <c r="L5" s="782"/>
      <c r="M5" s="781" t="s">
        <v>107</v>
      </c>
      <c r="N5" s="782"/>
      <c r="O5" s="789"/>
      <c r="P5" s="790"/>
      <c r="Q5" s="767"/>
      <c r="R5" s="767"/>
      <c r="S5" s="767"/>
      <c r="T5" s="767"/>
      <c r="U5" s="785"/>
    </row>
    <row r="6" spans="1:21" s="67" customFormat="1" ht="25.5" x14ac:dyDescent="0.25">
      <c r="A6" s="768"/>
      <c r="B6" s="768"/>
      <c r="C6" s="780"/>
      <c r="D6" s="780"/>
      <c r="E6" s="780"/>
      <c r="F6" s="780"/>
      <c r="G6" s="379" t="s">
        <v>108</v>
      </c>
      <c r="H6" s="379" t="s">
        <v>12</v>
      </c>
      <c r="I6" s="379" t="s">
        <v>108</v>
      </c>
      <c r="J6" s="379" t="s">
        <v>12</v>
      </c>
      <c r="K6" s="379" t="s">
        <v>108</v>
      </c>
      <c r="L6" s="379" t="s">
        <v>12</v>
      </c>
      <c r="M6" s="379" t="s">
        <v>108</v>
      </c>
      <c r="N6" s="379" t="s">
        <v>12</v>
      </c>
      <c r="O6" s="379" t="s">
        <v>108</v>
      </c>
      <c r="P6" s="379" t="s">
        <v>12</v>
      </c>
      <c r="Q6" s="768"/>
      <c r="R6" s="768"/>
      <c r="S6" s="768"/>
      <c r="T6" s="768"/>
      <c r="U6" s="786"/>
    </row>
    <row r="7" spans="1:21" s="67" customFormat="1" ht="15.75" x14ac:dyDescent="0.25">
      <c r="A7" s="380"/>
      <c r="B7" s="381"/>
      <c r="C7" s="382"/>
      <c r="D7" s="382"/>
      <c r="E7" s="383"/>
      <c r="F7" s="382"/>
      <c r="G7" s="384"/>
      <c r="H7" s="384"/>
      <c r="I7" s="384"/>
      <c r="J7" s="384"/>
      <c r="K7" s="384"/>
      <c r="L7" s="384"/>
      <c r="M7" s="384"/>
      <c r="N7" s="384"/>
      <c r="O7" s="384"/>
      <c r="P7" s="384"/>
      <c r="Q7" s="385"/>
      <c r="R7" s="385"/>
      <c r="S7" s="385"/>
      <c r="T7" s="385"/>
      <c r="U7" s="386"/>
    </row>
    <row r="8" spans="1:21" ht="109.5" customHeight="1" x14ac:dyDescent="0.25">
      <c r="A8" s="820" t="s">
        <v>1392</v>
      </c>
      <c r="B8" s="820" t="s">
        <v>1729</v>
      </c>
      <c r="C8" s="607" t="s">
        <v>1737</v>
      </c>
      <c r="D8" s="607" t="s">
        <v>2287</v>
      </c>
      <c r="E8" s="551" t="s">
        <v>1993</v>
      </c>
      <c r="F8" s="607" t="s">
        <v>2649</v>
      </c>
      <c r="G8" s="614">
        <v>0.25</v>
      </c>
      <c r="H8" s="648">
        <v>25000</v>
      </c>
      <c r="I8" s="614">
        <v>0.25</v>
      </c>
      <c r="J8" s="648">
        <v>50000</v>
      </c>
      <c r="K8" s="614">
        <v>0.25</v>
      </c>
      <c r="L8" s="648">
        <v>50000</v>
      </c>
      <c r="M8" s="614">
        <v>0.25</v>
      </c>
      <c r="N8" s="648">
        <v>25000</v>
      </c>
      <c r="O8" s="470">
        <f t="shared" ref="O8:P15" si="0">G8+I8+K8+M8</f>
        <v>1</v>
      </c>
      <c r="P8" s="657">
        <f t="shared" si="0"/>
        <v>150000</v>
      </c>
      <c r="Q8" s="536"/>
      <c r="R8" s="602" t="s">
        <v>1690</v>
      </c>
      <c r="S8" s="602" t="s">
        <v>1691</v>
      </c>
      <c r="T8" s="602" t="s">
        <v>1692</v>
      </c>
      <c r="U8" s="602" t="s">
        <v>1693</v>
      </c>
    </row>
    <row r="9" spans="1:21" s="348" customFormat="1" ht="182.25" customHeight="1" x14ac:dyDescent="0.25">
      <c r="A9" s="820"/>
      <c r="B9" s="820"/>
      <c r="C9" s="607" t="s">
        <v>2289</v>
      </c>
      <c r="D9" s="607" t="s">
        <v>2288</v>
      </c>
      <c r="E9" s="666" t="s">
        <v>1994</v>
      </c>
      <c r="F9" s="607" t="s">
        <v>2650</v>
      </c>
      <c r="G9" s="654">
        <v>0.3</v>
      </c>
      <c r="H9" s="659">
        <f>635100+227000</f>
        <v>862100</v>
      </c>
      <c r="I9" s="653">
        <v>0.25</v>
      </c>
      <c r="J9" s="659">
        <v>769500</v>
      </c>
      <c r="K9" s="654">
        <v>0.25</v>
      </c>
      <c r="L9" s="659">
        <v>0</v>
      </c>
      <c r="M9" s="654">
        <v>0.2</v>
      </c>
      <c r="N9" s="545">
        <v>0</v>
      </c>
      <c r="O9" s="470">
        <f t="shared" si="0"/>
        <v>1</v>
      </c>
      <c r="P9" s="658">
        <f t="shared" si="0"/>
        <v>1631600</v>
      </c>
      <c r="Q9" s="536"/>
      <c r="R9" s="602" t="s">
        <v>1690</v>
      </c>
      <c r="S9" s="602" t="s">
        <v>1691</v>
      </c>
      <c r="T9" s="602" t="s">
        <v>1692</v>
      </c>
      <c r="U9" s="602" t="s">
        <v>1693</v>
      </c>
    </row>
    <row r="10" spans="1:21" ht="226.15" customHeight="1" x14ac:dyDescent="0.25">
      <c r="A10" s="820"/>
      <c r="B10" s="820"/>
      <c r="C10" s="607" t="s">
        <v>2291</v>
      </c>
      <c r="D10" s="607" t="s">
        <v>2293</v>
      </c>
      <c r="E10" s="553" t="s">
        <v>1992</v>
      </c>
      <c r="F10" s="607" t="s">
        <v>2651</v>
      </c>
      <c r="G10" s="654">
        <v>0.25</v>
      </c>
      <c r="H10" s="532">
        <v>54846.25</v>
      </c>
      <c r="I10" s="654">
        <v>0.25</v>
      </c>
      <c r="J10" s="532">
        <v>54846.25</v>
      </c>
      <c r="K10" s="654">
        <v>0.25</v>
      </c>
      <c r="L10" s="532">
        <v>54846.25</v>
      </c>
      <c r="M10" s="654">
        <v>0.25</v>
      </c>
      <c r="N10" s="532">
        <v>54846.25</v>
      </c>
      <c r="O10" s="470">
        <f t="shared" si="0"/>
        <v>1</v>
      </c>
      <c r="P10" s="658">
        <f>H10+J10+L10+N10</f>
        <v>219385</v>
      </c>
      <c r="Q10" s="533"/>
      <c r="R10" s="602" t="s">
        <v>1733</v>
      </c>
      <c r="S10" s="602" t="s">
        <v>1734</v>
      </c>
      <c r="T10" s="602" t="s">
        <v>1735</v>
      </c>
      <c r="U10" s="602" t="s">
        <v>1736</v>
      </c>
    </row>
    <row r="11" spans="1:21" s="403" customFormat="1" ht="154.5" customHeight="1" x14ac:dyDescent="0.25">
      <c r="A11" s="820"/>
      <c r="B11" s="820"/>
      <c r="C11" s="607" t="s">
        <v>2290</v>
      </c>
      <c r="D11" s="607" t="s">
        <v>2293</v>
      </c>
      <c r="E11" s="553" t="s">
        <v>2308</v>
      </c>
      <c r="F11" s="607" t="s">
        <v>2652</v>
      </c>
      <c r="G11" s="654">
        <v>0.25</v>
      </c>
      <c r="H11" s="532">
        <v>0</v>
      </c>
      <c r="I11" s="654">
        <v>0.25</v>
      </c>
      <c r="J11" s="532">
        <v>50000</v>
      </c>
      <c r="K11" s="654">
        <v>0.25</v>
      </c>
      <c r="L11" s="532">
        <v>50000</v>
      </c>
      <c r="M11" s="654">
        <v>0.25</v>
      </c>
      <c r="N11" s="532">
        <v>51000</v>
      </c>
      <c r="O11" s="470">
        <f t="shared" si="0"/>
        <v>1</v>
      </c>
      <c r="P11" s="658">
        <f>H11+J11+L11+N11</f>
        <v>151000</v>
      </c>
      <c r="Q11" s="533"/>
      <c r="R11" s="602" t="s">
        <v>1733</v>
      </c>
      <c r="S11" s="602" t="s">
        <v>2294</v>
      </c>
      <c r="T11" s="602" t="s">
        <v>2297</v>
      </c>
      <c r="U11" s="602" t="s">
        <v>2298</v>
      </c>
    </row>
    <row r="12" spans="1:21" s="403" customFormat="1" ht="188.25" customHeight="1" x14ac:dyDescent="0.25">
      <c r="A12" s="820"/>
      <c r="B12" s="820"/>
      <c r="C12" s="607" t="s">
        <v>2292</v>
      </c>
      <c r="D12" s="607" t="s">
        <v>2293</v>
      </c>
      <c r="E12" s="553" t="s">
        <v>2309</v>
      </c>
      <c r="F12" s="607" t="s">
        <v>2653</v>
      </c>
      <c r="G12" s="654">
        <v>0.25</v>
      </c>
      <c r="H12" s="532">
        <v>0</v>
      </c>
      <c r="I12" s="654">
        <v>0.25</v>
      </c>
      <c r="J12" s="532">
        <v>25000</v>
      </c>
      <c r="K12" s="654">
        <v>0.25</v>
      </c>
      <c r="L12" s="532">
        <v>75000</v>
      </c>
      <c r="M12" s="654">
        <v>0.25</v>
      </c>
      <c r="N12" s="532">
        <v>28000</v>
      </c>
      <c r="O12" s="470">
        <f t="shared" ref="O12" si="1">G12+I12+K12+M12</f>
        <v>1</v>
      </c>
      <c r="P12" s="658">
        <f>H12+J12+L12+N12</f>
        <v>128000</v>
      </c>
      <c r="Q12" s="533"/>
      <c r="R12" s="602" t="s">
        <v>1733</v>
      </c>
      <c r="S12" s="602" t="s">
        <v>2294</v>
      </c>
      <c r="T12" s="602" t="s">
        <v>2295</v>
      </c>
      <c r="U12" s="602" t="s">
        <v>2296</v>
      </c>
    </row>
    <row r="13" spans="1:21" ht="88.5" customHeight="1" x14ac:dyDescent="0.25">
      <c r="A13" s="820"/>
      <c r="B13" s="820"/>
      <c r="C13" s="660" t="s">
        <v>1745</v>
      </c>
      <c r="D13" s="660" t="s">
        <v>1746</v>
      </c>
      <c r="E13" s="660" t="s">
        <v>1995</v>
      </c>
      <c r="F13" s="660" t="s">
        <v>1748</v>
      </c>
      <c r="G13" s="654">
        <v>0.25</v>
      </c>
      <c r="H13" s="532">
        <v>16000</v>
      </c>
      <c r="I13" s="654">
        <v>0.25</v>
      </c>
      <c r="J13" s="532">
        <v>16000</v>
      </c>
      <c r="K13" s="654">
        <v>0.25</v>
      </c>
      <c r="L13" s="532">
        <v>16000</v>
      </c>
      <c r="M13" s="654">
        <v>0.25</v>
      </c>
      <c r="N13" s="532">
        <v>16000</v>
      </c>
      <c r="O13" s="470">
        <f t="shared" si="0"/>
        <v>1</v>
      </c>
      <c r="P13" s="658">
        <f t="shared" si="0"/>
        <v>64000</v>
      </c>
      <c r="Q13" s="661" t="s">
        <v>1740</v>
      </c>
      <c r="R13" s="607" t="s">
        <v>1741</v>
      </c>
      <c r="S13" s="607" t="s">
        <v>1742</v>
      </c>
      <c r="T13" s="607" t="s">
        <v>1743</v>
      </c>
      <c r="U13" s="660" t="s">
        <v>1744</v>
      </c>
    </row>
    <row r="14" spans="1:21" ht="180" x14ac:dyDescent="0.25">
      <c r="A14" s="820"/>
      <c r="B14" s="453" t="s">
        <v>1754</v>
      </c>
      <c r="C14" s="607" t="s">
        <v>1756</v>
      </c>
      <c r="D14" s="607" t="s">
        <v>2299</v>
      </c>
      <c r="E14" s="551" t="s">
        <v>1996</v>
      </c>
      <c r="F14" s="607" t="s">
        <v>2654</v>
      </c>
      <c r="G14" s="654">
        <v>0.25</v>
      </c>
      <c r="H14" s="534">
        <v>60000</v>
      </c>
      <c r="I14" s="654">
        <v>0.25</v>
      </c>
      <c r="J14" s="534">
        <v>0</v>
      </c>
      <c r="K14" s="654">
        <v>0.25</v>
      </c>
      <c r="L14" s="534">
        <v>60000</v>
      </c>
      <c r="M14" s="654">
        <v>0.25</v>
      </c>
      <c r="N14" s="534">
        <v>0</v>
      </c>
      <c r="O14" s="470">
        <f t="shared" si="0"/>
        <v>1</v>
      </c>
      <c r="P14" s="658">
        <f t="shared" si="0"/>
        <v>120000</v>
      </c>
      <c r="Q14" s="602" t="s">
        <v>1749</v>
      </c>
      <c r="R14" s="628" t="s">
        <v>1750</v>
      </c>
      <c r="S14" s="628" t="s">
        <v>1751</v>
      </c>
      <c r="T14" s="628" t="s">
        <v>1752</v>
      </c>
      <c r="U14" s="628" t="s">
        <v>1753</v>
      </c>
    </row>
    <row r="15" spans="1:21" ht="146.25" customHeight="1" x14ac:dyDescent="0.25">
      <c r="A15" s="820"/>
      <c r="B15" s="821" t="s">
        <v>1763</v>
      </c>
      <c r="C15" s="662" t="s">
        <v>1764</v>
      </c>
      <c r="D15" s="663" t="s">
        <v>1765</v>
      </c>
      <c r="E15" s="536" t="s">
        <v>1997</v>
      </c>
      <c r="F15" s="536" t="s">
        <v>2645</v>
      </c>
      <c r="G15" s="625">
        <v>0.25</v>
      </c>
      <c r="H15" s="623">
        <v>0</v>
      </c>
      <c r="I15" s="625">
        <v>0.25</v>
      </c>
      <c r="J15" s="623">
        <v>0</v>
      </c>
      <c r="K15" s="625">
        <v>0.25</v>
      </c>
      <c r="L15" s="623">
        <v>0</v>
      </c>
      <c r="M15" s="625">
        <v>0.25</v>
      </c>
      <c r="N15" s="623">
        <v>0</v>
      </c>
      <c r="O15" s="470">
        <f t="shared" si="0"/>
        <v>1</v>
      </c>
      <c r="P15" s="664">
        <f t="shared" si="0"/>
        <v>0</v>
      </c>
      <c r="Q15" s="491" t="s">
        <v>1758</v>
      </c>
      <c r="R15" s="491" t="s">
        <v>1758</v>
      </c>
      <c r="S15" s="491" t="s">
        <v>2300</v>
      </c>
      <c r="T15" s="491" t="s">
        <v>1680</v>
      </c>
      <c r="U15" s="551" t="s">
        <v>1767</v>
      </c>
    </row>
    <row r="16" spans="1:21" ht="156.75" customHeight="1" x14ac:dyDescent="0.25">
      <c r="A16" s="820"/>
      <c r="B16" s="821"/>
      <c r="C16" s="551" t="s">
        <v>1768</v>
      </c>
      <c r="D16" s="557" t="s">
        <v>2301</v>
      </c>
      <c r="E16" s="551" t="s">
        <v>1998</v>
      </c>
      <c r="F16" s="551" t="s">
        <v>2646</v>
      </c>
      <c r="G16" s="555">
        <v>0.25</v>
      </c>
      <c r="H16" s="629">
        <v>0</v>
      </c>
      <c r="I16" s="555">
        <v>0.25</v>
      </c>
      <c r="J16" s="648"/>
      <c r="K16" s="555">
        <v>0.25</v>
      </c>
      <c r="L16" s="648"/>
      <c r="M16" s="555">
        <v>0.25</v>
      </c>
      <c r="N16" s="648"/>
      <c r="O16" s="490">
        <v>1</v>
      </c>
      <c r="P16" s="665">
        <f>H16+J16+L16+N16</f>
        <v>0</v>
      </c>
      <c r="Q16" s="491" t="s">
        <v>1759</v>
      </c>
      <c r="R16" s="491" t="s">
        <v>1760</v>
      </c>
      <c r="S16" s="491" t="s">
        <v>1761</v>
      </c>
      <c r="T16" s="491" t="s">
        <v>1680</v>
      </c>
      <c r="U16" s="617" t="s">
        <v>1762</v>
      </c>
    </row>
    <row r="17" spans="1:21" ht="191.25" customHeight="1" x14ac:dyDescent="0.25">
      <c r="A17" s="820"/>
      <c r="B17" s="821"/>
      <c r="C17" s="557" t="s">
        <v>2302</v>
      </c>
      <c r="D17" s="557" t="s">
        <v>2303</v>
      </c>
      <c r="E17" s="551" t="s">
        <v>1999</v>
      </c>
      <c r="F17" s="551" t="s">
        <v>2655</v>
      </c>
      <c r="G17" s="614">
        <v>0.25</v>
      </c>
      <c r="H17" s="648">
        <v>3216023</v>
      </c>
      <c r="I17" s="614">
        <v>0.25</v>
      </c>
      <c r="J17" s="648"/>
      <c r="K17" s="614">
        <v>0.25</v>
      </c>
      <c r="L17" s="648"/>
      <c r="M17" s="614">
        <v>0.25</v>
      </c>
      <c r="N17" s="648"/>
      <c r="O17" s="470">
        <f t="shared" ref="O17" si="2">G17+I17+K17+M17</f>
        <v>1</v>
      </c>
      <c r="P17" s="657">
        <f t="shared" ref="P17" si="3">H17+J17+L17+N17</f>
        <v>3216023</v>
      </c>
      <c r="Q17" s="536"/>
      <c r="R17" s="491" t="s">
        <v>1760</v>
      </c>
      <c r="S17" s="491" t="s">
        <v>1761</v>
      </c>
      <c r="T17" s="491" t="s">
        <v>1680</v>
      </c>
      <c r="U17" s="617" t="s">
        <v>1762</v>
      </c>
    </row>
    <row r="18" spans="1:21" s="268" customFormat="1" ht="15.75" x14ac:dyDescent="0.2">
      <c r="A18" s="279"/>
      <c r="B18" s="280"/>
      <c r="C18" s="279" t="s">
        <v>112</v>
      </c>
      <c r="D18" s="280"/>
      <c r="E18" s="280"/>
      <c r="F18" s="281"/>
      <c r="G18" s="252">
        <f t="shared" ref="G18:O18" si="4">SUM(G8:G17)</f>
        <v>2.5499999999999998</v>
      </c>
      <c r="H18" s="225">
        <f t="shared" si="4"/>
        <v>4233969.25</v>
      </c>
      <c r="I18" s="252">
        <f t="shared" si="4"/>
        <v>2.5</v>
      </c>
      <c r="J18" s="225">
        <f t="shared" si="4"/>
        <v>965346.25</v>
      </c>
      <c r="K18" s="252">
        <f t="shared" si="4"/>
        <v>2.5</v>
      </c>
      <c r="L18" s="225">
        <f t="shared" si="4"/>
        <v>305846.25</v>
      </c>
      <c r="M18" s="252">
        <f t="shared" si="4"/>
        <v>2.4500000000000002</v>
      </c>
      <c r="N18" s="493">
        <f t="shared" si="4"/>
        <v>174846.25</v>
      </c>
      <c r="O18" s="225">
        <f t="shared" si="4"/>
        <v>10</v>
      </c>
      <c r="P18" s="493">
        <f>SUM(P8:P17)</f>
        <v>5680008</v>
      </c>
      <c r="Q18" s="252"/>
      <c r="R18" s="252"/>
      <c r="S18" s="252"/>
      <c r="T18" s="252"/>
      <c r="U18" s="252"/>
    </row>
    <row r="19" spans="1:21" x14ac:dyDescent="0.25">
      <c r="H19"/>
      <c r="J19"/>
      <c r="L19"/>
      <c r="N19"/>
      <c r="P19"/>
    </row>
    <row r="20" spans="1:21" x14ac:dyDescent="0.25">
      <c r="H20"/>
      <c r="J20"/>
      <c r="L20"/>
      <c r="N20"/>
      <c r="P20"/>
    </row>
    <row r="21" spans="1:21" x14ac:dyDescent="0.25">
      <c r="H21"/>
      <c r="J21"/>
      <c r="L21"/>
      <c r="N21"/>
      <c r="P21"/>
    </row>
    <row r="22" spans="1:21" x14ac:dyDescent="0.25">
      <c r="H22"/>
      <c r="J22"/>
      <c r="L22"/>
      <c r="N22"/>
      <c r="P22"/>
    </row>
    <row r="23" spans="1:21" x14ac:dyDescent="0.25">
      <c r="H23"/>
      <c r="J23"/>
      <c r="L23"/>
      <c r="N23"/>
      <c r="P23"/>
    </row>
    <row r="24" spans="1:21" x14ac:dyDescent="0.25">
      <c r="H24"/>
      <c r="J24"/>
      <c r="L24"/>
      <c r="N24"/>
      <c r="P24"/>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sheetData>
  <mergeCells count="20">
    <mergeCell ref="T4:T6"/>
    <mergeCell ref="U4:U6"/>
    <mergeCell ref="G5:H5"/>
    <mergeCell ref="E4:E6"/>
    <mergeCell ref="O4:P5"/>
    <mergeCell ref="Q4:Q6"/>
    <mergeCell ref="R4:R6"/>
    <mergeCell ref="S4:S6"/>
    <mergeCell ref="I5:J5"/>
    <mergeCell ref="K5:L5"/>
    <mergeCell ref="M5:N5"/>
    <mergeCell ref="D4:D6"/>
    <mergeCell ref="F4:F6"/>
    <mergeCell ref="G4:N4"/>
    <mergeCell ref="A8:A17"/>
    <mergeCell ref="A4:A6"/>
    <mergeCell ref="B4:B6"/>
    <mergeCell ref="C4:C6"/>
    <mergeCell ref="B15:B17"/>
    <mergeCell ref="B8:B13"/>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U28"/>
  <sheetViews>
    <sheetView zoomScale="70" zoomScaleNormal="70" workbookViewId="0">
      <pane ySplit="5" topLeftCell="A10" activePane="bottomLeft" state="frozen"/>
      <selection activeCell="R5" sqref="R5"/>
      <selection pane="bottomLeft" activeCell="E20" sqref="E20"/>
    </sheetView>
  </sheetViews>
  <sheetFormatPr baseColWidth="10" defaultColWidth="11.42578125" defaultRowHeight="15" x14ac:dyDescent="0.25"/>
  <cols>
    <col min="1" max="2" width="35.7109375" customWidth="1"/>
    <col min="3" max="6" width="27.42578125" customWidth="1"/>
    <col min="7" max="7" width="15.28515625" customWidth="1"/>
    <col min="8" max="8" width="12.5703125" style="226" bestFit="1" customWidth="1"/>
    <col min="9" max="9" width="15.28515625" customWidth="1"/>
    <col min="10" max="10" width="18.85546875" style="226" customWidth="1"/>
    <col min="11" max="11" width="11.5703125" bestFit="1" customWidth="1"/>
    <col min="12" max="12" width="13.85546875" style="226" bestFit="1" customWidth="1"/>
    <col min="13" max="13" width="11.5703125" bestFit="1" customWidth="1"/>
    <col min="14" max="14" width="12.5703125" style="226" bestFit="1" customWidth="1"/>
    <col min="15" max="15" width="15.28515625" customWidth="1"/>
    <col min="16" max="16" width="18.28515625" style="226" customWidth="1"/>
    <col min="17" max="17" width="14.140625" hidden="1" customWidth="1"/>
    <col min="18" max="20" width="14.140625" customWidth="1"/>
    <col min="21" max="21" width="17" customWidth="1"/>
  </cols>
  <sheetData>
    <row r="1" spans="1:21" ht="18.75" x14ac:dyDescent="0.25">
      <c r="B1" s="266"/>
      <c r="C1" s="266"/>
      <c r="D1" s="266"/>
      <c r="E1" s="266"/>
      <c r="F1" s="266"/>
      <c r="G1" s="266" t="s">
        <v>476</v>
      </c>
      <c r="I1" s="266"/>
      <c r="J1" s="266"/>
      <c r="K1" s="266"/>
      <c r="L1" s="266"/>
      <c r="M1" s="266"/>
      <c r="N1" s="266"/>
      <c r="O1" s="266"/>
      <c r="P1" s="266"/>
      <c r="Q1" s="266"/>
      <c r="R1" s="266"/>
      <c r="S1" s="266"/>
      <c r="T1" s="266"/>
      <c r="U1" s="266"/>
    </row>
    <row r="2" spans="1:21" x14ac:dyDescent="0.25">
      <c r="A2" s="257" t="s">
        <v>1337</v>
      </c>
      <c r="B2" s="257"/>
      <c r="C2" s="257"/>
      <c r="D2" s="257"/>
      <c r="E2" s="257"/>
      <c r="F2" s="257"/>
      <c r="G2" s="257"/>
      <c r="H2" s="257"/>
      <c r="I2" s="257"/>
      <c r="J2" s="257"/>
      <c r="K2" s="257"/>
      <c r="L2" s="257"/>
      <c r="M2" s="257"/>
      <c r="N2" s="257"/>
      <c r="O2" s="257"/>
      <c r="P2" s="257"/>
      <c r="Q2" s="257"/>
      <c r="R2" s="257"/>
      <c r="S2" s="257"/>
      <c r="T2" s="257"/>
      <c r="U2" s="257"/>
    </row>
    <row r="3" spans="1:21" ht="15" customHeight="1" x14ac:dyDescent="0.25">
      <c r="A3" s="767" t="s">
        <v>97</v>
      </c>
      <c r="B3" s="769" t="s">
        <v>111</v>
      </c>
      <c r="C3" s="778" t="s">
        <v>86</v>
      </c>
      <c r="D3" s="778" t="s">
        <v>87</v>
      </c>
      <c r="E3" s="778" t="s">
        <v>389</v>
      </c>
      <c r="F3" s="778" t="s">
        <v>88</v>
      </c>
      <c r="G3" s="781" t="s">
        <v>100</v>
      </c>
      <c r="H3" s="783"/>
      <c r="I3" s="783"/>
      <c r="J3" s="783"/>
      <c r="K3" s="783"/>
      <c r="L3" s="783"/>
      <c r="M3" s="783"/>
      <c r="N3" s="782"/>
      <c r="O3" s="787" t="s">
        <v>101</v>
      </c>
      <c r="P3" s="788"/>
      <c r="Q3" s="769" t="s">
        <v>102</v>
      </c>
      <c r="R3" s="769" t="s">
        <v>103</v>
      </c>
      <c r="S3" s="769" t="s">
        <v>110</v>
      </c>
      <c r="T3" s="769" t="s">
        <v>109</v>
      </c>
      <c r="U3" s="784" t="s">
        <v>89</v>
      </c>
    </row>
    <row r="4" spans="1:21" ht="15" customHeight="1" x14ac:dyDescent="0.25">
      <c r="A4" s="767"/>
      <c r="B4" s="767"/>
      <c r="C4" s="779"/>
      <c r="D4" s="779"/>
      <c r="E4" s="779"/>
      <c r="F4" s="779"/>
      <c r="G4" s="781" t="s">
        <v>104</v>
      </c>
      <c r="H4" s="782"/>
      <c r="I4" s="781" t="s">
        <v>105</v>
      </c>
      <c r="J4" s="782"/>
      <c r="K4" s="781" t="s">
        <v>106</v>
      </c>
      <c r="L4" s="782"/>
      <c r="M4" s="781" t="s">
        <v>107</v>
      </c>
      <c r="N4" s="782"/>
      <c r="O4" s="789"/>
      <c r="P4" s="790"/>
      <c r="Q4" s="767"/>
      <c r="R4" s="767"/>
      <c r="S4" s="767"/>
      <c r="T4" s="767"/>
      <c r="U4" s="785"/>
    </row>
    <row r="5" spans="1:21" ht="25.5" x14ac:dyDescent="0.25">
      <c r="A5" s="768"/>
      <c r="B5" s="768"/>
      <c r="C5" s="780"/>
      <c r="D5" s="780"/>
      <c r="E5" s="780"/>
      <c r="F5" s="780"/>
      <c r="G5" s="379" t="s">
        <v>108</v>
      </c>
      <c r="H5" s="379" t="s">
        <v>12</v>
      </c>
      <c r="I5" s="379" t="s">
        <v>108</v>
      </c>
      <c r="J5" s="379" t="s">
        <v>12</v>
      </c>
      <c r="K5" s="379" t="s">
        <v>108</v>
      </c>
      <c r="L5" s="379" t="s">
        <v>12</v>
      </c>
      <c r="M5" s="379" t="s">
        <v>108</v>
      </c>
      <c r="N5" s="379" t="s">
        <v>12</v>
      </c>
      <c r="O5" s="379" t="s">
        <v>108</v>
      </c>
      <c r="P5" s="379" t="s">
        <v>12</v>
      </c>
      <c r="Q5" s="768"/>
      <c r="R5" s="768"/>
      <c r="S5" s="768"/>
      <c r="T5" s="768"/>
      <c r="U5" s="786"/>
    </row>
    <row r="6" spans="1:21" s="326" customFormat="1" ht="15.75" x14ac:dyDescent="0.25">
      <c r="A6" s="380"/>
      <c r="B6" s="381"/>
      <c r="C6" s="382"/>
      <c r="D6" s="382"/>
      <c r="E6" s="383"/>
      <c r="F6" s="382"/>
      <c r="G6" s="384"/>
      <c r="H6" s="384"/>
      <c r="I6" s="384"/>
      <c r="J6" s="384"/>
      <c r="K6" s="384"/>
      <c r="L6" s="384"/>
      <c r="M6" s="384"/>
      <c r="N6" s="384"/>
      <c r="O6" s="384"/>
      <c r="P6" s="384"/>
      <c r="Q6" s="385"/>
      <c r="R6" s="385"/>
      <c r="S6" s="385"/>
      <c r="T6" s="385"/>
      <c r="U6" s="386"/>
    </row>
    <row r="7" spans="1:21" ht="129" customHeight="1" x14ac:dyDescent="0.25">
      <c r="A7" s="822" t="s">
        <v>1426</v>
      </c>
      <c r="B7" s="813" t="s">
        <v>1338</v>
      </c>
      <c r="C7" s="823" t="s">
        <v>1944</v>
      </c>
      <c r="D7" s="823" t="s">
        <v>1945</v>
      </c>
      <c r="E7" s="660" t="s">
        <v>1730</v>
      </c>
      <c r="F7" s="660" t="s">
        <v>1948</v>
      </c>
      <c r="G7" s="552">
        <v>1</v>
      </c>
      <c r="H7" s="667">
        <v>16175</v>
      </c>
      <c r="I7" s="552"/>
      <c r="J7" s="667"/>
      <c r="K7" s="552"/>
      <c r="L7" s="667"/>
      <c r="M7" s="552"/>
      <c r="N7" s="667"/>
      <c r="O7" s="656">
        <f>G7+I7+K7+M7</f>
        <v>1</v>
      </c>
      <c r="P7" s="668">
        <f>H7+J7+L7+N7</f>
        <v>16175</v>
      </c>
      <c r="Q7" s="551"/>
      <c r="R7" s="551" t="s">
        <v>1952</v>
      </c>
      <c r="S7" s="551" t="s">
        <v>1949</v>
      </c>
      <c r="T7" s="551" t="s">
        <v>1680</v>
      </c>
      <c r="U7" s="551" t="s">
        <v>1947</v>
      </c>
    </row>
    <row r="8" spans="1:21" s="326" customFormat="1" ht="179.25" customHeight="1" x14ac:dyDescent="0.25">
      <c r="A8" s="822"/>
      <c r="B8" s="814"/>
      <c r="C8" s="824"/>
      <c r="D8" s="824"/>
      <c r="E8" s="551" t="s">
        <v>1731</v>
      </c>
      <c r="F8" s="551" t="s">
        <v>1951</v>
      </c>
      <c r="G8" s="552">
        <v>0.25</v>
      </c>
      <c r="H8" s="667"/>
      <c r="I8" s="552">
        <v>0.25</v>
      </c>
      <c r="J8" s="667"/>
      <c r="K8" s="552">
        <v>0.25</v>
      </c>
      <c r="L8" s="667"/>
      <c r="M8" s="552">
        <v>0.25</v>
      </c>
      <c r="N8" s="667"/>
      <c r="O8" s="656">
        <f t="shared" ref="O8:O23" si="0">G8+I8+K8+M8</f>
        <v>1</v>
      </c>
      <c r="P8" s="668">
        <f t="shared" ref="P8:P23" si="1">H8+J8+L8+N8</f>
        <v>0</v>
      </c>
      <c r="Q8" s="551"/>
      <c r="R8" s="551" t="s">
        <v>1950</v>
      </c>
      <c r="S8" s="551" t="s">
        <v>1953</v>
      </c>
      <c r="T8" s="551" t="s">
        <v>1680</v>
      </c>
      <c r="U8" s="551" t="s">
        <v>1947</v>
      </c>
    </row>
    <row r="9" spans="1:21" s="326" customFormat="1" ht="135.75" customHeight="1" x14ac:dyDescent="0.25">
      <c r="A9" s="822"/>
      <c r="B9" s="814"/>
      <c r="C9" s="825"/>
      <c r="D9" s="825"/>
      <c r="E9" s="551" t="s">
        <v>1738</v>
      </c>
      <c r="F9" s="551" t="s">
        <v>1946</v>
      </c>
      <c r="G9" s="552">
        <v>0.25</v>
      </c>
      <c r="H9" s="667">
        <v>20000</v>
      </c>
      <c r="I9" s="552">
        <v>0.25</v>
      </c>
      <c r="J9" s="667"/>
      <c r="K9" s="552">
        <v>0.25</v>
      </c>
      <c r="L9" s="667"/>
      <c r="M9" s="552">
        <v>0.25</v>
      </c>
      <c r="N9" s="667"/>
      <c r="O9" s="656">
        <f t="shared" si="0"/>
        <v>1</v>
      </c>
      <c r="P9" s="668">
        <f t="shared" si="1"/>
        <v>20000</v>
      </c>
      <c r="Q9" s="551"/>
      <c r="R9" s="551" t="s">
        <v>1950</v>
      </c>
      <c r="S9" s="551" t="s">
        <v>1953</v>
      </c>
      <c r="T9" s="551" t="s">
        <v>1680</v>
      </c>
      <c r="U9" s="551" t="s">
        <v>1947</v>
      </c>
    </row>
    <row r="10" spans="1:21" ht="193.5" customHeight="1" x14ac:dyDescent="0.25">
      <c r="A10" s="822"/>
      <c r="B10" s="814"/>
      <c r="C10" s="660" t="s">
        <v>1954</v>
      </c>
      <c r="D10" s="660" t="s">
        <v>1955</v>
      </c>
      <c r="E10" s="660" t="s">
        <v>1747</v>
      </c>
      <c r="F10" s="671" t="s">
        <v>2656</v>
      </c>
      <c r="G10" s="552">
        <v>0.25</v>
      </c>
      <c r="H10" s="667">
        <v>95506.255000000005</v>
      </c>
      <c r="I10" s="552">
        <v>0.25</v>
      </c>
      <c r="J10" s="667">
        <v>95506.255000000005</v>
      </c>
      <c r="K10" s="552">
        <v>0.25</v>
      </c>
      <c r="L10" s="667">
        <v>95506.255000000005</v>
      </c>
      <c r="M10" s="552">
        <v>0.25</v>
      </c>
      <c r="N10" s="667">
        <v>95506.255000000005</v>
      </c>
      <c r="O10" s="656">
        <f t="shared" si="0"/>
        <v>1</v>
      </c>
      <c r="P10" s="668">
        <f t="shared" si="1"/>
        <v>382025.02</v>
      </c>
      <c r="Q10" s="551"/>
      <c r="R10" s="660" t="s">
        <v>1950</v>
      </c>
      <c r="S10" s="660" t="s">
        <v>1956</v>
      </c>
      <c r="T10" s="660" t="s">
        <v>1680</v>
      </c>
      <c r="U10" s="660" t="s">
        <v>1947</v>
      </c>
    </row>
    <row r="11" spans="1:21" ht="108.75" customHeight="1" x14ac:dyDescent="0.25">
      <c r="A11" s="822"/>
      <c r="B11" s="814"/>
      <c r="C11" s="607" t="s">
        <v>1957</v>
      </c>
      <c r="D11" s="660" t="s">
        <v>1958</v>
      </c>
      <c r="E11" s="660" t="s">
        <v>1959</v>
      </c>
      <c r="F11" s="672" t="s">
        <v>1960</v>
      </c>
      <c r="G11" s="552">
        <v>0.25</v>
      </c>
      <c r="H11" s="667">
        <v>30000</v>
      </c>
      <c r="I11" s="552">
        <v>0.25</v>
      </c>
      <c r="J11" s="667"/>
      <c r="K11" s="552">
        <v>0.25</v>
      </c>
      <c r="L11" s="667"/>
      <c r="M11" s="552">
        <v>0.25</v>
      </c>
      <c r="N11" s="667"/>
      <c r="O11" s="656">
        <f t="shared" si="0"/>
        <v>1</v>
      </c>
      <c r="P11" s="668">
        <f t="shared" si="1"/>
        <v>30000</v>
      </c>
      <c r="Q11" s="551"/>
      <c r="R11" s="660" t="s">
        <v>1950</v>
      </c>
      <c r="S11" s="660" t="s">
        <v>1956</v>
      </c>
      <c r="T11" s="660" t="s">
        <v>1680</v>
      </c>
      <c r="U11" s="660" t="s">
        <v>1947</v>
      </c>
    </row>
    <row r="12" spans="1:21" ht="147" customHeight="1" x14ac:dyDescent="0.25">
      <c r="A12" s="822"/>
      <c r="B12" s="815"/>
      <c r="C12" s="607" t="s">
        <v>1961</v>
      </c>
      <c r="D12" s="551" t="s">
        <v>1962</v>
      </c>
      <c r="E12" s="551" t="s">
        <v>1964</v>
      </c>
      <c r="F12" s="552" t="s">
        <v>1963</v>
      </c>
      <c r="G12" s="552">
        <v>0.25</v>
      </c>
      <c r="H12" s="667"/>
      <c r="I12" s="552">
        <v>0.25</v>
      </c>
      <c r="J12" s="667">
        <v>63000</v>
      </c>
      <c r="K12" s="552">
        <v>0.25</v>
      </c>
      <c r="L12" s="667"/>
      <c r="M12" s="552">
        <v>0.25</v>
      </c>
      <c r="N12" s="667"/>
      <c r="O12" s="656">
        <f t="shared" si="0"/>
        <v>1</v>
      </c>
      <c r="P12" s="668">
        <f t="shared" si="1"/>
        <v>63000</v>
      </c>
      <c r="Q12" s="551"/>
      <c r="R12" s="660" t="s">
        <v>1950</v>
      </c>
      <c r="S12" s="660" t="s">
        <v>1956</v>
      </c>
      <c r="T12" s="660" t="s">
        <v>1680</v>
      </c>
      <c r="U12" s="660" t="s">
        <v>1947</v>
      </c>
    </row>
    <row r="13" spans="1:21" ht="204" customHeight="1" x14ac:dyDescent="0.25">
      <c r="A13" s="799" t="s">
        <v>1427</v>
      </c>
      <c r="B13" s="813" t="s">
        <v>1428</v>
      </c>
      <c r="C13" s="626" t="s">
        <v>1965</v>
      </c>
      <c r="D13" s="551" t="s">
        <v>1966</v>
      </c>
      <c r="E13" s="551" t="s">
        <v>1755</v>
      </c>
      <c r="F13" s="660" t="s">
        <v>1967</v>
      </c>
      <c r="G13" s="552">
        <v>0.25</v>
      </c>
      <c r="H13" s="667">
        <v>2500</v>
      </c>
      <c r="I13" s="552">
        <v>0.25</v>
      </c>
      <c r="J13" s="667">
        <v>2500</v>
      </c>
      <c r="K13" s="552">
        <v>0.25</v>
      </c>
      <c r="L13" s="667">
        <v>2500</v>
      </c>
      <c r="M13" s="552">
        <v>0.25</v>
      </c>
      <c r="N13" s="667">
        <v>2500</v>
      </c>
      <c r="O13" s="656">
        <f t="shared" si="0"/>
        <v>1</v>
      </c>
      <c r="P13" s="668">
        <f t="shared" si="1"/>
        <v>10000</v>
      </c>
      <c r="Q13" s="551"/>
      <c r="R13" s="660" t="s">
        <v>1950</v>
      </c>
      <c r="S13" s="660" t="s">
        <v>1956</v>
      </c>
      <c r="T13" s="660" t="s">
        <v>1680</v>
      </c>
      <c r="U13" s="660" t="s">
        <v>1947</v>
      </c>
    </row>
    <row r="14" spans="1:21" ht="234.75" customHeight="1" x14ac:dyDescent="0.25">
      <c r="A14" s="799"/>
      <c r="B14" s="814"/>
      <c r="C14" s="626" t="s">
        <v>1969</v>
      </c>
      <c r="D14" s="551" t="s">
        <v>1968</v>
      </c>
      <c r="E14" s="551" t="s">
        <v>1971</v>
      </c>
      <c r="F14" s="551" t="s">
        <v>1970</v>
      </c>
      <c r="G14" s="552">
        <v>0.25</v>
      </c>
      <c r="H14" s="667"/>
      <c r="I14" s="552">
        <v>0.25</v>
      </c>
      <c r="J14" s="667"/>
      <c r="K14" s="552">
        <v>0.25</v>
      </c>
      <c r="L14" s="667"/>
      <c r="M14" s="552">
        <v>0.25</v>
      </c>
      <c r="N14" s="667"/>
      <c r="O14" s="656">
        <f t="shared" si="0"/>
        <v>1</v>
      </c>
      <c r="P14" s="668">
        <f t="shared" si="1"/>
        <v>0</v>
      </c>
      <c r="Q14" s="551"/>
      <c r="R14" s="660" t="s">
        <v>1950</v>
      </c>
      <c r="S14" s="660" t="s">
        <v>1956</v>
      </c>
      <c r="T14" s="660" t="s">
        <v>1680</v>
      </c>
      <c r="U14" s="660" t="s">
        <v>1947</v>
      </c>
    </row>
    <row r="15" spans="1:21" ht="174" customHeight="1" x14ac:dyDescent="0.25">
      <c r="A15" s="799"/>
      <c r="B15" s="814"/>
      <c r="C15" s="626" t="s">
        <v>1972</v>
      </c>
      <c r="D15" s="551" t="s">
        <v>1973</v>
      </c>
      <c r="E15" s="551" t="s">
        <v>1974</v>
      </c>
      <c r="F15" s="551" t="s">
        <v>2657</v>
      </c>
      <c r="G15" s="552">
        <v>0.25</v>
      </c>
      <c r="H15" s="667"/>
      <c r="I15" s="552">
        <v>0.25</v>
      </c>
      <c r="J15" s="667"/>
      <c r="K15" s="552">
        <v>0.25</v>
      </c>
      <c r="L15" s="667">
        <v>50000</v>
      </c>
      <c r="M15" s="552">
        <v>0.25</v>
      </c>
      <c r="N15" s="667"/>
      <c r="O15" s="656">
        <f t="shared" si="0"/>
        <v>1</v>
      </c>
      <c r="P15" s="668">
        <f t="shared" si="1"/>
        <v>50000</v>
      </c>
      <c r="Q15" s="551"/>
      <c r="R15" s="660" t="s">
        <v>1950</v>
      </c>
      <c r="S15" s="660" t="s">
        <v>1956</v>
      </c>
      <c r="T15" s="660" t="s">
        <v>1680</v>
      </c>
      <c r="U15" s="660" t="s">
        <v>1947</v>
      </c>
    </row>
    <row r="16" spans="1:21" ht="202.5" customHeight="1" x14ac:dyDescent="0.25">
      <c r="A16" s="799"/>
      <c r="B16" s="814"/>
      <c r="C16" s="626" t="s">
        <v>1976</v>
      </c>
      <c r="D16" s="551" t="s">
        <v>1975</v>
      </c>
      <c r="E16" s="551" t="s">
        <v>1978</v>
      </c>
      <c r="F16" s="551" t="s">
        <v>1977</v>
      </c>
      <c r="G16" s="552">
        <v>0.25</v>
      </c>
      <c r="H16" s="667">
        <v>10000</v>
      </c>
      <c r="I16" s="552">
        <v>0.25</v>
      </c>
      <c r="J16" s="667">
        <v>10000</v>
      </c>
      <c r="K16" s="552">
        <v>0.25</v>
      </c>
      <c r="L16" s="667">
        <v>20000</v>
      </c>
      <c r="M16" s="552">
        <v>0.25</v>
      </c>
      <c r="N16" s="667"/>
      <c r="O16" s="656">
        <f t="shared" si="0"/>
        <v>1</v>
      </c>
      <c r="P16" s="668">
        <f t="shared" si="1"/>
        <v>40000</v>
      </c>
      <c r="Q16" s="551"/>
      <c r="R16" s="660" t="s">
        <v>1950</v>
      </c>
      <c r="S16" s="660" t="s">
        <v>1956</v>
      </c>
      <c r="T16" s="660" t="s">
        <v>1680</v>
      </c>
      <c r="U16" s="660" t="s">
        <v>1947</v>
      </c>
    </row>
    <row r="17" spans="1:21" ht="213" customHeight="1" x14ac:dyDescent="0.25">
      <c r="A17" s="798" t="s">
        <v>1429</v>
      </c>
      <c r="B17" s="813" t="s">
        <v>1430</v>
      </c>
      <c r="C17" s="607" t="s">
        <v>1979</v>
      </c>
      <c r="D17" s="660" t="s">
        <v>1980</v>
      </c>
      <c r="E17" s="551" t="s">
        <v>1766</v>
      </c>
      <c r="F17" s="551" t="s">
        <v>2658</v>
      </c>
      <c r="G17" s="552">
        <v>0.25</v>
      </c>
      <c r="H17" s="667"/>
      <c r="I17" s="552">
        <v>0.25</v>
      </c>
      <c r="J17" s="667"/>
      <c r="K17" s="552">
        <v>0.25</v>
      </c>
      <c r="L17" s="667">
        <v>200000</v>
      </c>
      <c r="M17" s="552">
        <v>0.25</v>
      </c>
      <c r="N17" s="667"/>
      <c r="O17" s="656">
        <f t="shared" si="0"/>
        <v>1</v>
      </c>
      <c r="P17" s="668">
        <f t="shared" si="1"/>
        <v>200000</v>
      </c>
      <c r="Q17" s="551"/>
      <c r="R17" s="660" t="s">
        <v>1950</v>
      </c>
      <c r="S17" s="660" t="s">
        <v>1956</v>
      </c>
      <c r="T17" s="660" t="s">
        <v>1680</v>
      </c>
      <c r="U17" s="660" t="s">
        <v>1947</v>
      </c>
    </row>
    <row r="18" spans="1:21" s="326" customFormat="1" ht="145.5" customHeight="1" x14ac:dyDescent="0.25">
      <c r="A18" s="799"/>
      <c r="B18" s="814"/>
      <c r="C18" s="626" t="s">
        <v>1982</v>
      </c>
      <c r="D18" s="551" t="s">
        <v>1981</v>
      </c>
      <c r="E18" s="551" t="s">
        <v>1769</v>
      </c>
      <c r="F18" s="551" t="s">
        <v>2000</v>
      </c>
      <c r="G18" s="552">
        <v>0.25</v>
      </c>
      <c r="H18" s="667"/>
      <c r="I18" s="552">
        <v>0.25</v>
      </c>
      <c r="J18" s="667"/>
      <c r="K18" s="552">
        <v>0.25</v>
      </c>
      <c r="L18" s="667">
        <v>250000</v>
      </c>
      <c r="M18" s="552">
        <v>0.25</v>
      </c>
      <c r="N18" s="667"/>
      <c r="O18" s="656">
        <f t="shared" si="0"/>
        <v>1</v>
      </c>
      <c r="P18" s="668">
        <f t="shared" si="1"/>
        <v>250000</v>
      </c>
      <c r="Q18" s="551"/>
      <c r="R18" s="660" t="s">
        <v>1950</v>
      </c>
      <c r="S18" s="660" t="s">
        <v>1956</v>
      </c>
      <c r="T18" s="660" t="s">
        <v>1680</v>
      </c>
      <c r="U18" s="660" t="s">
        <v>1947</v>
      </c>
    </row>
    <row r="19" spans="1:21" s="326" customFormat="1" ht="127.5" customHeight="1" x14ac:dyDescent="0.25">
      <c r="A19" s="799"/>
      <c r="B19" s="814"/>
      <c r="C19" s="673"/>
      <c r="D19" s="674"/>
      <c r="E19" s="551" t="s">
        <v>1770</v>
      </c>
      <c r="F19" s="669" t="s">
        <v>2659</v>
      </c>
      <c r="G19" s="552">
        <v>0.25</v>
      </c>
      <c r="H19" s="667">
        <v>50000</v>
      </c>
      <c r="I19" s="552">
        <v>0.25</v>
      </c>
      <c r="J19" s="667">
        <v>50000</v>
      </c>
      <c r="K19" s="552">
        <v>0.25</v>
      </c>
      <c r="L19" s="667">
        <v>50000</v>
      </c>
      <c r="M19" s="552">
        <v>0.25</v>
      </c>
      <c r="N19" s="667">
        <v>50000</v>
      </c>
      <c r="O19" s="670">
        <f t="shared" si="0"/>
        <v>1</v>
      </c>
      <c r="P19" s="668">
        <f t="shared" si="1"/>
        <v>200000</v>
      </c>
      <c r="Q19" s="551"/>
      <c r="R19" s="660" t="s">
        <v>1950</v>
      </c>
      <c r="S19" s="660" t="s">
        <v>1956</v>
      </c>
      <c r="T19" s="660" t="s">
        <v>1680</v>
      </c>
      <c r="U19" s="660" t="s">
        <v>1947</v>
      </c>
    </row>
    <row r="20" spans="1:21" s="326" customFormat="1" ht="84.75" customHeight="1" x14ac:dyDescent="0.25">
      <c r="A20" s="799"/>
      <c r="B20" s="814"/>
      <c r="C20" s="673"/>
      <c r="D20" s="674"/>
      <c r="E20" s="551" t="s">
        <v>1985</v>
      </c>
      <c r="F20" s="669" t="s">
        <v>2660</v>
      </c>
      <c r="G20" s="552">
        <v>0.25</v>
      </c>
      <c r="H20" s="667">
        <v>25000</v>
      </c>
      <c r="I20" s="552">
        <v>0.25</v>
      </c>
      <c r="J20" s="667">
        <v>25000</v>
      </c>
      <c r="K20" s="552">
        <v>0.25</v>
      </c>
      <c r="L20" s="667">
        <v>25000</v>
      </c>
      <c r="M20" s="552">
        <v>0.25</v>
      </c>
      <c r="N20" s="667">
        <v>25000</v>
      </c>
      <c r="O20" s="656">
        <f t="shared" ref="O20" si="2">G20+I20+K20+M20</f>
        <v>1</v>
      </c>
      <c r="P20" s="668">
        <f t="shared" ref="P20" si="3">H20+J20+L20+N20</f>
        <v>100000</v>
      </c>
      <c r="Q20" s="551"/>
      <c r="R20" s="660" t="s">
        <v>1950</v>
      </c>
      <c r="S20" s="660" t="s">
        <v>1956</v>
      </c>
      <c r="T20" s="660" t="s">
        <v>1680</v>
      </c>
      <c r="U20" s="660" t="s">
        <v>1947</v>
      </c>
    </row>
    <row r="21" spans="1:21" ht="134.25" customHeight="1" x14ac:dyDescent="0.25">
      <c r="A21" s="798" t="s">
        <v>1431</v>
      </c>
      <c r="B21" s="798" t="s">
        <v>1432</v>
      </c>
      <c r="C21" s="626" t="s">
        <v>1989</v>
      </c>
      <c r="D21" s="557" t="s">
        <v>1990</v>
      </c>
      <c r="E21" s="551" t="s">
        <v>1986</v>
      </c>
      <c r="F21" s="557" t="s">
        <v>1991</v>
      </c>
      <c r="G21" s="552">
        <v>0.25</v>
      </c>
      <c r="H21" s="667">
        <v>12500</v>
      </c>
      <c r="I21" s="552">
        <v>0.25</v>
      </c>
      <c r="J21" s="667">
        <v>12500</v>
      </c>
      <c r="K21" s="552">
        <v>0.25</v>
      </c>
      <c r="L21" s="667">
        <v>12500</v>
      </c>
      <c r="M21" s="552">
        <v>0.25</v>
      </c>
      <c r="N21" s="667">
        <v>12500</v>
      </c>
      <c r="O21" s="656">
        <f t="shared" si="0"/>
        <v>1</v>
      </c>
      <c r="P21" s="668">
        <f t="shared" si="1"/>
        <v>50000</v>
      </c>
      <c r="Q21" s="551"/>
      <c r="R21" s="660" t="s">
        <v>1950</v>
      </c>
      <c r="S21" s="660" t="s">
        <v>1956</v>
      </c>
      <c r="T21" s="660" t="s">
        <v>1680</v>
      </c>
      <c r="U21" s="660" t="s">
        <v>1947</v>
      </c>
    </row>
    <row r="22" spans="1:21" s="326" customFormat="1" ht="108" customHeight="1" x14ac:dyDescent="0.25">
      <c r="A22" s="799"/>
      <c r="B22" s="799"/>
      <c r="C22" s="805" t="s">
        <v>2673</v>
      </c>
      <c r="D22" s="551"/>
      <c r="E22" s="551" t="s">
        <v>1987</v>
      </c>
      <c r="F22" s="557" t="s">
        <v>1983</v>
      </c>
      <c r="G22" s="552">
        <v>0.25</v>
      </c>
      <c r="H22" s="667">
        <v>12500</v>
      </c>
      <c r="I22" s="552">
        <v>0.25</v>
      </c>
      <c r="J22" s="667">
        <v>12500</v>
      </c>
      <c r="K22" s="552">
        <v>0.25</v>
      </c>
      <c r="L22" s="667">
        <v>12500</v>
      </c>
      <c r="M22" s="552">
        <v>0.25</v>
      </c>
      <c r="N22" s="667">
        <v>12500</v>
      </c>
      <c r="O22" s="656">
        <f t="shared" si="0"/>
        <v>1</v>
      </c>
      <c r="P22" s="668">
        <f t="shared" si="1"/>
        <v>50000</v>
      </c>
      <c r="Q22" s="551"/>
      <c r="R22" s="660" t="s">
        <v>1950</v>
      </c>
      <c r="S22" s="660" t="s">
        <v>1956</v>
      </c>
      <c r="T22" s="660" t="s">
        <v>1680</v>
      </c>
      <c r="U22" s="660" t="s">
        <v>1947</v>
      </c>
    </row>
    <row r="23" spans="1:21" s="403" customFormat="1" ht="172.5" customHeight="1" x14ac:dyDescent="0.25">
      <c r="A23" s="799"/>
      <c r="B23" s="799"/>
      <c r="C23" s="806"/>
      <c r="D23" s="551"/>
      <c r="E23" s="551" t="s">
        <v>1988</v>
      </c>
      <c r="F23" s="557" t="s">
        <v>1984</v>
      </c>
      <c r="G23" s="552">
        <v>0.25</v>
      </c>
      <c r="H23" s="667">
        <v>12500</v>
      </c>
      <c r="I23" s="552">
        <v>0.25</v>
      </c>
      <c r="J23" s="667">
        <v>12500</v>
      </c>
      <c r="K23" s="552">
        <v>0.25</v>
      </c>
      <c r="L23" s="667">
        <v>12500</v>
      </c>
      <c r="M23" s="552">
        <v>0.25</v>
      </c>
      <c r="N23" s="667">
        <v>12500</v>
      </c>
      <c r="O23" s="656">
        <f t="shared" si="0"/>
        <v>1</v>
      </c>
      <c r="P23" s="668">
        <f t="shared" si="1"/>
        <v>50000</v>
      </c>
      <c r="Q23" s="551"/>
      <c r="R23" s="660" t="s">
        <v>1950</v>
      </c>
      <c r="S23" s="660" t="s">
        <v>1956</v>
      </c>
      <c r="T23" s="660" t="s">
        <v>1680</v>
      </c>
      <c r="U23" s="660" t="s">
        <v>1947</v>
      </c>
    </row>
    <row r="24" spans="1:21" ht="15.6" customHeight="1" x14ac:dyDescent="0.25">
      <c r="A24" s="273"/>
      <c r="B24" s="274"/>
      <c r="C24" s="273"/>
      <c r="D24" s="274"/>
      <c r="E24" s="274"/>
      <c r="F24" s="275"/>
      <c r="G24" s="265">
        <f t="shared" ref="G24:O24" si="4">SUM(G7:H23)</f>
        <v>286686.255</v>
      </c>
      <c r="H24" s="265">
        <f t="shared" si="4"/>
        <v>286685.255</v>
      </c>
      <c r="I24" s="265">
        <f t="shared" si="4"/>
        <v>283510.255</v>
      </c>
      <c r="J24" s="265">
        <f t="shared" si="4"/>
        <v>283510.255</v>
      </c>
      <c r="K24" s="265">
        <f t="shared" si="4"/>
        <v>730510.255</v>
      </c>
      <c r="L24" s="265">
        <f t="shared" si="4"/>
        <v>730510.255</v>
      </c>
      <c r="M24" s="265">
        <f t="shared" si="4"/>
        <v>210510.255</v>
      </c>
      <c r="N24" s="265">
        <f t="shared" si="4"/>
        <v>210523.255</v>
      </c>
      <c r="O24" s="265">
        <f t="shared" si="4"/>
        <v>1511217.02</v>
      </c>
      <c r="P24" s="265">
        <f>SUM(P7:P23)</f>
        <v>1511200.02</v>
      </c>
      <c r="Q24" s="252"/>
      <c r="R24" s="252"/>
      <c r="S24" s="252"/>
      <c r="T24" s="252"/>
      <c r="U24" s="252"/>
    </row>
    <row r="25" spans="1:21" x14ac:dyDescent="0.25">
      <c r="C25" s="403"/>
      <c r="D25" s="403"/>
      <c r="E25" s="403"/>
      <c r="F25" s="403"/>
    </row>
    <row r="26" spans="1:21" x14ac:dyDescent="0.25">
      <c r="C26" s="403"/>
    </row>
    <row r="27" spans="1:21" x14ac:dyDescent="0.25">
      <c r="C27" s="403"/>
    </row>
    <row r="28" spans="1:21" x14ac:dyDescent="0.25">
      <c r="C28" s="454"/>
    </row>
  </sheetData>
  <mergeCells count="28">
    <mergeCell ref="D7:D9"/>
    <mergeCell ref="C7:C9"/>
    <mergeCell ref="C22:C23"/>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17:B20"/>
    <mergeCell ref="A17:A20"/>
    <mergeCell ref="A21:A23"/>
    <mergeCell ref="B21:B23"/>
    <mergeCell ref="B7:B12"/>
    <mergeCell ref="B13:B16"/>
    <mergeCell ref="A7:A12"/>
    <mergeCell ref="A13:A1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32"/>
  <sheetViews>
    <sheetView zoomScale="70" zoomScaleNormal="70" workbookViewId="0">
      <pane ySplit="8" topLeftCell="A9" activePane="bottomLeft" state="frozen"/>
      <selection activeCell="A7" sqref="A7"/>
      <selection pane="bottomLeft" activeCell="F10" sqref="F10"/>
    </sheetView>
  </sheetViews>
  <sheetFormatPr baseColWidth="10" defaultColWidth="11.42578125" defaultRowHeight="15" x14ac:dyDescent="0.25"/>
  <cols>
    <col min="1" max="2" width="21.7109375" customWidth="1"/>
    <col min="3" max="5" width="27.42578125" customWidth="1"/>
    <col min="6" max="6" width="31.7109375" customWidth="1"/>
    <col min="7" max="7" width="15.28515625" customWidth="1"/>
    <col min="8" max="8" width="14" style="226" bestFit="1" customWidth="1"/>
    <col min="9" max="9" width="15.28515625" customWidth="1"/>
    <col min="10" max="10" width="18.85546875" style="226" customWidth="1"/>
    <col min="12" max="12" width="14.85546875" style="226" bestFit="1" customWidth="1"/>
    <col min="14" max="14" width="14" style="226" bestFit="1" customWidth="1"/>
    <col min="15" max="15" width="15.28515625" customWidth="1"/>
    <col min="16" max="16" width="18.28515625" style="226" customWidth="1"/>
    <col min="17" max="17" width="14.140625" hidden="1" customWidth="1"/>
    <col min="18" max="20" width="14.140625" customWidth="1"/>
    <col min="21" max="21" width="17" customWidth="1"/>
  </cols>
  <sheetData>
    <row r="1" spans="1:21" ht="18.75" x14ac:dyDescent="0.25">
      <c r="B1" s="266"/>
      <c r="C1" s="266"/>
      <c r="D1" s="266"/>
      <c r="E1" s="266"/>
      <c r="F1" s="266"/>
      <c r="G1" s="266" t="s">
        <v>1507</v>
      </c>
      <c r="J1" s="266"/>
      <c r="K1" s="266"/>
      <c r="L1" s="266"/>
      <c r="M1" s="266"/>
      <c r="N1" s="266"/>
      <c r="O1" s="266"/>
      <c r="P1" s="266"/>
      <c r="Q1" s="266"/>
      <c r="R1" s="266"/>
      <c r="S1" s="266"/>
      <c r="T1" s="266"/>
      <c r="U1" s="266"/>
    </row>
    <row r="2" spans="1:21" ht="11.25" customHeight="1" x14ac:dyDescent="0.25">
      <c r="A2" s="257" t="s">
        <v>1344</v>
      </c>
      <c r="B2" s="266"/>
      <c r="C2" s="266"/>
      <c r="D2" s="266"/>
      <c r="E2" s="266"/>
      <c r="F2" s="266"/>
      <c r="G2" s="266"/>
      <c r="J2" s="266"/>
      <c r="K2" s="266"/>
      <c r="L2" s="266"/>
      <c r="M2" s="266"/>
      <c r="N2" s="266"/>
      <c r="O2" s="266"/>
      <c r="P2" s="266"/>
      <c r="Q2" s="266"/>
      <c r="R2" s="266"/>
      <c r="S2" s="266"/>
      <c r="T2" s="266"/>
      <c r="U2" s="266"/>
    </row>
    <row r="3" spans="1:21" hidden="1" x14ac:dyDescent="0.25">
      <c r="A3" s="828" t="s">
        <v>1394</v>
      </c>
      <c r="B3" s="828"/>
      <c r="C3" s="828"/>
      <c r="D3" s="828"/>
      <c r="E3" s="828"/>
      <c r="F3" s="828"/>
      <c r="G3" s="828"/>
      <c r="H3" s="828"/>
      <c r="I3" s="828"/>
      <c r="J3" s="828"/>
      <c r="K3" s="828"/>
      <c r="L3" s="828"/>
      <c r="M3" s="828"/>
      <c r="N3" s="828"/>
      <c r="O3" s="828"/>
      <c r="P3" s="828"/>
      <c r="Q3" s="828"/>
      <c r="R3" s="828"/>
      <c r="S3" s="828"/>
      <c r="T3" s="828"/>
      <c r="U3" s="828"/>
    </row>
    <row r="4" spans="1:21" s="326" customFormat="1" hidden="1" x14ac:dyDescent="0.25">
      <c r="A4" s="333" t="s">
        <v>1393</v>
      </c>
      <c r="B4" s="332"/>
      <c r="C4" s="332"/>
      <c r="D4" s="332"/>
      <c r="E4" s="332"/>
      <c r="F4" s="332"/>
      <c r="G4" s="332"/>
      <c r="H4" s="332"/>
      <c r="I4" s="332"/>
      <c r="J4" s="332"/>
      <c r="K4" s="332"/>
      <c r="L4" s="332"/>
      <c r="M4" s="332"/>
      <c r="N4" s="332"/>
      <c r="O4" s="332"/>
      <c r="P4" s="332"/>
      <c r="Q4" s="332"/>
      <c r="R4" s="332"/>
      <c r="S4" s="332"/>
      <c r="T4" s="332"/>
      <c r="U4" s="332"/>
    </row>
    <row r="5" spans="1:21" hidden="1" x14ac:dyDescent="0.25">
      <c r="A5" s="294" t="s">
        <v>1462</v>
      </c>
      <c r="B5" s="257"/>
      <c r="C5" s="257"/>
      <c r="D5" s="257"/>
      <c r="E5" s="257"/>
      <c r="F5" s="257"/>
      <c r="G5" s="257"/>
      <c r="H5" s="257"/>
      <c r="I5" s="257"/>
      <c r="J5" s="257"/>
      <c r="K5" s="257"/>
      <c r="L5" s="257"/>
      <c r="M5" s="257"/>
      <c r="N5" s="257"/>
      <c r="O5" s="257"/>
      <c r="P5" s="257"/>
      <c r="Q5" s="257"/>
      <c r="R5" s="257"/>
      <c r="S5" s="257"/>
      <c r="T5" s="257"/>
      <c r="U5" s="257"/>
    </row>
    <row r="6" spans="1:21" ht="15" customHeight="1" x14ac:dyDescent="0.25">
      <c r="A6" s="767" t="s">
        <v>97</v>
      </c>
      <c r="B6" s="769" t="s">
        <v>111</v>
      </c>
      <c r="C6" s="778" t="s">
        <v>86</v>
      </c>
      <c r="D6" s="778" t="s">
        <v>87</v>
      </c>
      <c r="E6" s="778" t="s">
        <v>389</v>
      </c>
      <c r="F6" s="778" t="s">
        <v>88</v>
      </c>
      <c r="G6" s="781" t="s">
        <v>100</v>
      </c>
      <c r="H6" s="783"/>
      <c r="I6" s="783"/>
      <c r="J6" s="783"/>
      <c r="K6" s="783"/>
      <c r="L6" s="783"/>
      <c r="M6" s="783"/>
      <c r="N6" s="782"/>
      <c r="O6" s="787" t="s">
        <v>101</v>
      </c>
      <c r="P6" s="788"/>
      <c r="Q6" s="769" t="s">
        <v>102</v>
      </c>
      <c r="R6" s="769" t="s">
        <v>103</v>
      </c>
      <c r="S6" s="769" t="s">
        <v>110</v>
      </c>
      <c r="T6" s="769" t="s">
        <v>109</v>
      </c>
      <c r="U6" s="784" t="s">
        <v>89</v>
      </c>
    </row>
    <row r="7" spans="1:21" ht="15" customHeight="1" x14ac:dyDescent="0.25">
      <c r="A7" s="767"/>
      <c r="B7" s="767"/>
      <c r="C7" s="779"/>
      <c r="D7" s="779"/>
      <c r="E7" s="779"/>
      <c r="F7" s="779"/>
      <c r="G7" s="781" t="s">
        <v>104</v>
      </c>
      <c r="H7" s="782"/>
      <c r="I7" s="781" t="s">
        <v>105</v>
      </c>
      <c r="J7" s="782"/>
      <c r="K7" s="781" t="s">
        <v>106</v>
      </c>
      <c r="L7" s="782"/>
      <c r="M7" s="781" t="s">
        <v>107</v>
      </c>
      <c r="N7" s="782"/>
      <c r="O7" s="789"/>
      <c r="P7" s="790"/>
      <c r="Q7" s="767"/>
      <c r="R7" s="767"/>
      <c r="S7" s="767"/>
      <c r="T7" s="767"/>
      <c r="U7" s="785"/>
    </row>
    <row r="8" spans="1:21" ht="25.5" x14ac:dyDescent="0.25">
      <c r="A8" s="768"/>
      <c r="B8" s="768"/>
      <c r="C8" s="780"/>
      <c r="D8" s="780"/>
      <c r="E8" s="780"/>
      <c r="F8" s="780"/>
      <c r="G8" s="379" t="s">
        <v>108</v>
      </c>
      <c r="H8" s="379" t="s">
        <v>12</v>
      </c>
      <c r="I8" s="379" t="s">
        <v>108</v>
      </c>
      <c r="J8" s="379" t="s">
        <v>12</v>
      </c>
      <c r="K8" s="379" t="s">
        <v>108</v>
      </c>
      <c r="L8" s="379" t="s">
        <v>12</v>
      </c>
      <c r="M8" s="379" t="s">
        <v>108</v>
      </c>
      <c r="N8" s="379" t="s">
        <v>12</v>
      </c>
      <c r="O8" s="379" t="s">
        <v>108</v>
      </c>
      <c r="P8" s="379" t="s">
        <v>12</v>
      </c>
      <c r="Q8" s="768"/>
      <c r="R8" s="768"/>
      <c r="S8" s="768"/>
      <c r="T8" s="768"/>
      <c r="U8" s="786"/>
    </row>
    <row r="9" spans="1:21" s="326" customFormat="1" ht="15.75" x14ac:dyDescent="0.25">
      <c r="A9" s="380"/>
      <c r="B9" s="381"/>
      <c r="C9" s="382"/>
      <c r="D9" s="382"/>
      <c r="E9" s="383"/>
      <c r="F9" s="382"/>
      <c r="G9" s="384"/>
      <c r="H9" s="384"/>
      <c r="I9" s="384"/>
      <c r="J9" s="384"/>
      <c r="K9" s="384"/>
      <c r="L9" s="384"/>
      <c r="M9" s="384"/>
      <c r="N9" s="384"/>
      <c r="O9" s="384"/>
      <c r="P9" s="384"/>
      <c r="Q9" s="385"/>
      <c r="R9" s="385"/>
      <c r="S9" s="385"/>
      <c r="T9" s="385"/>
      <c r="U9" s="386"/>
    </row>
    <row r="10" spans="1:21" ht="156" customHeight="1" x14ac:dyDescent="0.25">
      <c r="A10" s="675" t="s">
        <v>1394</v>
      </c>
      <c r="B10" s="675" t="s">
        <v>1395</v>
      </c>
      <c r="C10" s="536" t="s">
        <v>2304</v>
      </c>
      <c r="D10" s="536" t="s">
        <v>2306</v>
      </c>
      <c r="E10" s="536" t="s">
        <v>1794</v>
      </c>
      <c r="F10" s="676" t="s">
        <v>2305</v>
      </c>
      <c r="G10" s="625">
        <v>0.25</v>
      </c>
      <c r="H10" s="623">
        <v>1500</v>
      </c>
      <c r="I10" s="625">
        <v>0.25</v>
      </c>
      <c r="J10" s="623">
        <v>1500</v>
      </c>
      <c r="K10" s="625">
        <v>0.25</v>
      </c>
      <c r="L10" s="623">
        <v>1500</v>
      </c>
      <c r="M10" s="625">
        <v>0.25</v>
      </c>
      <c r="N10" s="623">
        <v>1500</v>
      </c>
      <c r="O10" s="625">
        <f>G10+I10+K10+M10</f>
        <v>1</v>
      </c>
      <c r="P10" s="600">
        <f>H10+J10+L10+N10</f>
        <v>6000</v>
      </c>
      <c r="Q10" s="536"/>
      <c r="R10" s="536" t="s">
        <v>1795</v>
      </c>
      <c r="S10" s="536" t="s">
        <v>2307</v>
      </c>
      <c r="T10" s="536" t="s">
        <v>1786</v>
      </c>
      <c r="U10" s="536" t="s">
        <v>1796</v>
      </c>
    </row>
    <row r="11" spans="1:21" ht="124.5" customHeight="1" x14ac:dyDescent="0.25">
      <c r="A11" s="675" t="s">
        <v>1393</v>
      </c>
      <c r="B11" s="675" t="s">
        <v>1396</v>
      </c>
      <c r="C11" s="536" t="s">
        <v>1866</v>
      </c>
      <c r="D11" s="536" t="s">
        <v>2680</v>
      </c>
      <c r="E11" s="536" t="s">
        <v>1797</v>
      </c>
      <c r="F11" s="597" t="s">
        <v>1798</v>
      </c>
      <c r="G11" s="625">
        <v>0.25</v>
      </c>
      <c r="H11" s="623">
        <v>0</v>
      </c>
      <c r="I11" s="625">
        <v>0.25</v>
      </c>
      <c r="J11" s="623">
        <v>0</v>
      </c>
      <c r="K11" s="625">
        <v>0.25</v>
      </c>
      <c r="L11" s="623">
        <v>0</v>
      </c>
      <c r="M11" s="625">
        <v>0.25</v>
      </c>
      <c r="N11" s="623">
        <v>0</v>
      </c>
      <c r="O11" s="625">
        <f>G11+I11+K11+M11</f>
        <v>1</v>
      </c>
      <c r="P11" s="600">
        <f>H11+J11+L11+N11</f>
        <v>0</v>
      </c>
      <c r="Q11" s="536"/>
      <c r="R11" s="536" t="s">
        <v>1799</v>
      </c>
      <c r="S11" s="536" t="s">
        <v>1800</v>
      </c>
      <c r="T11" s="536" t="s">
        <v>1680</v>
      </c>
      <c r="U11" s="536" t="s">
        <v>1801</v>
      </c>
    </row>
    <row r="12" spans="1:21" s="326" customFormat="1" ht="114.75" customHeight="1" x14ac:dyDescent="0.25">
      <c r="A12" s="826" t="s">
        <v>1462</v>
      </c>
      <c r="B12" s="826" t="s">
        <v>1415</v>
      </c>
      <c r="C12" s="536" t="s">
        <v>1867</v>
      </c>
      <c r="D12" s="536" t="s">
        <v>1869</v>
      </c>
      <c r="E12" s="536" t="s">
        <v>1868</v>
      </c>
      <c r="F12" s="597" t="s">
        <v>2661</v>
      </c>
      <c r="G12" s="546">
        <v>0.3</v>
      </c>
      <c r="H12" s="623">
        <v>93750</v>
      </c>
      <c r="I12" s="625">
        <v>0.3</v>
      </c>
      <c r="J12" s="623">
        <f>14800+41050+115900</f>
        <v>171750</v>
      </c>
      <c r="K12" s="625">
        <v>0.3</v>
      </c>
      <c r="L12" s="623">
        <v>162000</v>
      </c>
      <c r="M12" s="625">
        <v>0.1</v>
      </c>
      <c r="N12" s="623">
        <v>26800</v>
      </c>
      <c r="O12" s="625">
        <f t="shared" ref="O12:O13" si="0">G12+I12+K12+M12</f>
        <v>0.99999999999999989</v>
      </c>
      <c r="P12" s="600">
        <f t="shared" ref="P12:P13" si="1">H12+J12+L12+N12</f>
        <v>454300</v>
      </c>
      <c r="Q12" s="536"/>
      <c r="R12" s="536" t="s">
        <v>1893</v>
      </c>
      <c r="S12" s="536" t="s">
        <v>1870</v>
      </c>
      <c r="T12" s="536" t="s">
        <v>1680</v>
      </c>
      <c r="U12" s="549" t="s">
        <v>1871</v>
      </c>
    </row>
    <row r="13" spans="1:21" s="326" customFormat="1" ht="123.75" customHeight="1" x14ac:dyDescent="0.25">
      <c r="A13" s="827"/>
      <c r="B13" s="827"/>
      <c r="C13" s="536" t="s">
        <v>1890</v>
      </c>
      <c r="D13" s="536" t="s">
        <v>1891</v>
      </c>
      <c r="E13" s="536" t="s">
        <v>1892</v>
      </c>
      <c r="F13" s="597" t="s">
        <v>2662</v>
      </c>
      <c r="G13" s="546">
        <v>0.3</v>
      </c>
      <c r="H13" s="623">
        <v>12300</v>
      </c>
      <c r="I13" s="625">
        <v>0.4</v>
      </c>
      <c r="J13" s="623">
        <v>257000</v>
      </c>
      <c r="K13" s="625">
        <v>0.3</v>
      </c>
      <c r="L13" s="623"/>
      <c r="M13" s="536"/>
      <c r="N13" s="623"/>
      <c r="O13" s="625">
        <f t="shared" si="0"/>
        <v>1</v>
      </c>
      <c r="P13" s="600">
        <f t="shared" si="1"/>
        <v>269300</v>
      </c>
      <c r="Q13" s="536"/>
      <c r="R13" s="536" t="s">
        <v>1893</v>
      </c>
      <c r="S13" s="536" t="s">
        <v>1894</v>
      </c>
      <c r="T13" s="536" t="s">
        <v>1680</v>
      </c>
      <c r="U13" s="549" t="s">
        <v>1871</v>
      </c>
    </row>
    <row r="14" spans="1:21" ht="15.75" x14ac:dyDescent="0.25">
      <c r="A14" s="273"/>
      <c r="B14" s="274"/>
      <c r="C14" s="273" t="s">
        <v>1508</v>
      </c>
      <c r="D14" s="274"/>
      <c r="E14" s="274"/>
      <c r="F14" s="275"/>
      <c r="G14" s="264">
        <f t="shared" ref="G14:O14" si="2">SUM(G10:G13)</f>
        <v>1.1000000000000001</v>
      </c>
      <c r="H14" s="265">
        <f t="shared" si="2"/>
        <v>107550</v>
      </c>
      <c r="I14" s="264">
        <f t="shared" si="2"/>
        <v>1.2000000000000002</v>
      </c>
      <c r="J14" s="265">
        <f t="shared" si="2"/>
        <v>430250</v>
      </c>
      <c r="K14" s="264">
        <f t="shared" si="2"/>
        <v>1.1000000000000001</v>
      </c>
      <c r="L14" s="265">
        <f t="shared" si="2"/>
        <v>163500</v>
      </c>
      <c r="M14" s="264">
        <f t="shared" si="2"/>
        <v>0.6</v>
      </c>
      <c r="N14" s="265">
        <f t="shared" si="2"/>
        <v>28300</v>
      </c>
      <c r="O14" s="265">
        <f t="shared" si="2"/>
        <v>4</v>
      </c>
      <c r="P14" s="265">
        <f>SUM(P10:P13)</f>
        <v>729600</v>
      </c>
      <c r="Q14" s="251"/>
      <c r="R14" s="251"/>
      <c r="S14" s="251"/>
      <c r="T14" s="251"/>
      <c r="U14" s="251"/>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sheetData>
  <mergeCells count="20">
    <mergeCell ref="B6:B8"/>
    <mergeCell ref="C6:C8"/>
    <mergeCell ref="D6:D8"/>
    <mergeCell ref="F6:F8"/>
    <mergeCell ref="A12:A13"/>
    <mergeCell ref="B12:B13"/>
    <mergeCell ref="E6:E8"/>
    <mergeCell ref="A6:A8"/>
    <mergeCell ref="A3:U3"/>
    <mergeCell ref="U6:U8"/>
    <mergeCell ref="G7:H7"/>
    <mergeCell ref="I7:J7"/>
    <mergeCell ref="K7:L7"/>
    <mergeCell ref="R6:R8"/>
    <mergeCell ref="M7:N7"/>
    <mergeCell ref="Q6:Q8"/>
    <mergeCell ref="G6:N6"/>
    <mergeCell ref="O6:P7"/>
    <mergeCell ref="S6:S8"/>
    <mergeCell ref="T6:T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abSelected="1" zoomScale="75" zoomScaleNormal="75" workbookViewId="0">
      <selection activeCell="C6" sqref="C6:C7"/>
    </sheetView>
  </sheetViews>
  <sheetFormatPr baseColWidth="10" defaultColWidth="11.5703125" defaultRowHeight="15" x14ac:dyDescent="0.25"/>
  <cols>
    <col min="1" max="1" width="2.85546875" style="83" customWidth="1"/>
    <col min="2" max="2" width="35" style="83" customWidth="1"/>
    <col min="3" max="3" width="21.5703125" style="83" customWidth="1"/>
    <col min="4" max="4" width="18.42578125" style="83" customWidth="1"/>
    <col min="5" max="5" width="30.85546875" style="83" customWidth="1"/>
    <col min="6" max="6" width="19.140625" style="83" customWidth="1"/>
    <col min="7" max="7" width="14.28515625" style="83" customWidth="1"/>
    <col min="8" max="8" width="58.5703125" style="83" customWidth="1"/>
    <col min="9" max="9" width="17.28515625" style="193" customWidth="1"/>
    <col min="10" max="10" width="15.85546875" style="83" bestFit="1" customWidth="1"/>
    <col min="11" max="16384" width="11.5703125" style="83"/>
  </cols>
  <sheetData>
    <row r="2" spans="2:9" ht="16.5" thickBot="1" x14ac:dyDescent="0.3">
      <c r="H2" s="759" t="s">
        <v>1366</v>
      </c>
      <c r="I2" s="759"/>
    </row>
    <row r="3" spans="2:9" ht="19.5" thickBot="1" x14ac:dyDescent="0.3">
      <c r="B3" s="78" t="s">
        <v>21</v>
      </c>
      <c r="C3" s="78" t="s">
        <v>388</v>
      </c>
      <c r="H3" s="361" t="s">
        <v>387</v>
      </c>
      <c r="I3" s="362" t="s">
        <v>388</v>
      </c>
    </row>
    <row r="4" spans="2:9" ht="18.75" x14ac:dyDescent="0.25">
      <c r="B4" s="79" t="s">
        <v>119</v>
      </c>
      <c r="C4" s="198">
        <f>'1. TALLERES SEMINARIOS'!D5</f>
        <v>6960032.8326666662</v>
      </c>
      <c r="H4" s="354" t="s">
        <v>1354</v>
      </c>
      <c r="I4" s="357">
        <f>'1. Desarrollo e Innov. Curricu.'!P16</f>
        <v>2421973</v>
      </c>
    </row>
    <row r="5" spans="2:9" ht="18.75" x14ac:dyDescent="0.25">
      <c r="B5" s="79" t="s">
        <v>412</v>
      </c>
      <c r="C5" s="198">
        <f>'2. CONTRATACION DE PERSONAL'!D5</f>
        <v>45414712.530000001</v>
      </c>
      <c r="H5" s="355" t="s">
        <v>1356</v>
      </c>
      <c r="I5" s="358">
        <f>'2. Investigación Científica'!P41</f>
        <v>717500</v>
      </c>
    </row>
    <row r="6" spans="2:9" ht="18.75" x14ac:dyDescent="0.25">
      <c r="B6" s="79" t="s">
        <v>123</v>
      </c>
      <c r="C6" s="198">
        <f>'3. EQUIPO DE OFICINA'!D5</f>
        <v>3265800</v>
      </c>
      <c r="H6" s="355" t="s">
        <v>468</v>
      </c>
      <c r="I6" s="358">
        <f>'3. Vinculación Univ. Sociedad'!P40</f>
        <v>79000</v>
      </c>
    </row>
    <row r="7" spans="2:9" ht="19.5" thickBot="1" x14ac:dyDescent="0.3">
      <c r="B7" s="79" t="s">
        <v>413</v>
      </c>
      <c r="C7" s="198">
        <f>'4. EQUIPO TECNOLÓGICOS'!D5</f>
        <v>3948600</v>
      </c>
      <c r="E7" s="365" t="s">
        <v>116</v>
      </c>
      <c r="F7" s="374" t="s">
        <v>1468</v>
      </c>
      <c r="H7" s="355" t="s">
        <v>1355</v>
      </c>
      <c r="I7" s="358">
        <f>'4. Docencia y Profesorado Univ.'!P10</f>
        <v>1747100</v>
      </c>
    </row>
    <row r="8" spans="2:9" ht="18.75" x14ac:dyDescent="0.25">
      <c r="B8" s="79" t="s">
        <v>124</v>
      </c>
      <c r="C8" s="198">
        <f>'5. ACTIVIDADES ESPECIALES'!D5</f>
        <v>17429607.695</v>
      </c>
      <c r="E8" s="370" t="s">
        <v>1470</v>
      </c>
      <c r="F8" s="371">
        <f>Presupuesto!D566</f>
        <v>18876540.261666667</v>
      </c>
      <c r="H8" s="355" t="s">
        <v>1357</v>
      </c>
      <c r="I8" s="358">
        <f>'5. Estudiantes y Graduados'!P30</f>
        <v>3369200</v>
      </c>
    </row>
    <row r="9" spans="2:9" ht="19.5" thickBot="1" x14ac:dyDescent="0.3">
      <c r="B9" s="89" t="s">
        <v>383</v>
      </c>
      <c r="C9" s="80">
        <f>'6. Becas'!D5</f>
        <v>0</v>
      </c>
      <c r="E9" s="372" t="s">
        <v>1495</v>
      </c>
      <c r="F9" s="373">
        <f>Presupuesto!E566</f>
        <v>61213738.129999988</v>
      </c>
      <c r="H9" s="355" t="s">
        <v>469</v>
      </c>
      <c r="I9" s="358">
        <f>'6. Gestión del Conocimiento'!P18</f>
        <v>5680008</v>
      </c>
    </row>
    <row r="10" spans="2:9" ht="19.5" thickBot="1" x14ac:dyDescent="0.3">
      <c r="B10" s="89" t="s">
        <v>384</v>
      </c>
      <c r="C10" s="80">
        <f>'7. Infraestructura'!D5</f>
        <v>4283800</v>
      </c>
      <c r="E10" s="375" t="s">
        <v>1469</v>
      </c>
      <c r="F10" s="376">
        <f>Presupuesto!F566</f>
        <v>80090278.391666651</v>
      </c>
      <c r="G10" s="108"/>
      <c r="H10" s="355" t="s">
        <v>1358</v>
      </c>
      <c r="I10" s="359">
        <f>'7. Lo Esencial de la Reforma U.'!P24</f>
        <v>1511200.02</v>
      </c>
    </row>
    <row r="11" spans="2:9" ht="18.75" x14ac:dyDescent="0.25">
      <c r="B11" s="79" t="s">
        <v>415</v>
      </c>
      <c r="C11" s="80">
        <f>'8. Venta de Servicios'!D5</f>
        <v>0</v>
      </c>
      <c r="E11" s="377" t="s">
        <v>402</v>
      </c>
      <c r="F11" s="378">
        <f>Presupuesto!AR566</f>
        <v>79822178.391666651</v>
      </c>
      <c r="G11" s="108"/>
      <c r="H11" s="355" t="s">
        <v>1463</v>
      </c>
      <c r="I11" s="359">
        <f>'8. Asegura. de la Calid. y M'!P14</f>
        <v>729600</v>
      </c>
    </row>
    <row r="12" spans="2:9" ht="18.75" x14ac:dyDescent="0.25">
      <c r="B12" s="89"/>
      <c r="C12" s="80"/>
      <c r="F12" s="108"/>
      <c r="G12" s="108"/>
      <c r="H12" s="355" t="s">
        <v>1360</v>
      </c>
      <c r="I12" s="359">
        <f>'9. Cultura de Inno. Insti...'!P11</f>
        <v>2386856</v>
      </c>
    </row>
    <row r="13" spans="2:9" ht="24" thickBot="1" x14ac:dyDescent="0.3">
      <c r="B13" s="81" t="s">
        <v>122</v>
      </c>
      <c r="C13" s="369">
        <f>SUM(C4:C12)</f>
        <v>81302553.057666659</v>
      </c>
      <c r="F13" s="108"/>
      <c r="G13" s="108"/>
      <c r="H13" s="356" t="s">
        <v>1444</v>
      </c>
      <c r="I13" s="360">
        <f>'10. Posgrado'!P42</f>
        <v>1687349.02</v>
      </c>
    </row>
    <row r="14" spans="2:9" ht="23.25" x14ac:dyDescent="0.25">
      <c r="B14" s="81"/>
      <c r="C14" s="82"/>
      <c r="F14" s="108"/>
      <c r="G14" s="108"/>
      <c r="H14" s="363" t="s">
        <v>122</v>
      </c>
      <c r="I14" s="364">
        <f>SUM(I4:I13)</f>
        <v>20329786.039999999</v>
      </c>
    </row>
    <row r="15" spans="2:9" ht="15.75" x14ac:dyDescent="0.25">
      <c r="F15" s="108"/>
      <c r="G15" s="108"/>
      <c r="H15" s="760"/>
      <c r="I15" s="760"/>
    </row>
    <row r="16" spans="2:9" ht="16.5" thickBot="1" x14ac:dyDescent="0.3">
      <c r="F16" s="108"/>
      <c r="G16" s="108"/>
      <c r="H16" s="761" t="s">
        <v>1368</v>
      </c>
      <c r="I16" s="761"/>
    </row>
    <row r="17" spans="2:15" ht="15.75" thickBot="1" x14ac:dyDescent="0.3">
      <c r="F17" s="108"/>
      <c r="G17" s="108"/>
      <c r="H17" s="365" t="s">
        <v>387</v>
      </c>
      <c r="I17" s="366" t="s">
        <v>388</v>
      </c>
      <c r="J17" s="193"/>
    </row>
    <row r="18" spans="2:15" x14ac:dyDescent="0.25">
      <c r="H18" s="418" t="s">
        <v>1361</v>
      </c>
      <c r="I18" s="419">
        <f>'11. Gestion Administrativa'!P30</f>
        <v>56372418.200000003</v>
      </c>
      <c r="J18" s="193"/>
    </row>
    <row r="19" spans="2:15" x14ac:dyDescent="0.25">
      <c r="H19" s="420" t="s">
        <v>1362</v>
      </c>
      <c r="I19" s="421">
        <f>'12. Gestión del Talento Humano'!P31</f>
        <v>400705</v>
      </c>
      <c r="J19" s="193"/>
    </row>
    <row r="20" spans="2:15" x14ac:dyDescent="0.25">
      <c r="B20" s="412" t="s">
        <v>1490</v>
      </c>
      <c r="C20" s="413">
        <v>21.981300000000001</v>
      </c>
      <c r="D20" s="412" t="s">
        <v>1493</v>
      </c>
      <c r="E20" s="414"/>
      <c r="H20" s="420" t="s">
        <v>1363</v>
      </c>
      <c r="I20" s="421">
        <f>'13. Gestión Académica'!P17</f>
        <v>2856285</v>
      </c>
      <c r="J20" s="193"/>
    </row>
    <row r="21" spans="2:15" x14ac:dyDescent="0.25">
      <c r="H21" s="420" t="s">
        <v>1364</v>
      </c>
      <c r="I21" s="421">
        <f>'14. Internacional... de la E.S.'!P22</f>
        <v>1336358.6400000001</v>
      </c>
      <c r="J21" s="193"/>
    </row>
    <row r="22" spans="2:15" x14ac:dyDescent="0.25">
      <c r="H22" s="422" t="s">
        <v>1365</v>
      </c>
      <c r="I22" s="423">
        <f>'15. Gobernabilidad y Proceso...'!P29</f>
        <v>0</v>
      </c>
      <c r="J22" s="193"/>
    </row>
    <row r="23" spans="2:15" x14ac:dyDescent="0.25">
      <c r="H23" s="424" t="s">
        <v>1464</v>
      </c>
      <c r="I23" s="425">
        <f>'16. Desa. del Sistema Educ.Sup.'!P70</f>
        <v>0</v>
      </c>
      <c r="J23" s="193"/>
    </row>
    <row r="24" spans="2:15" s="404" customFormat="1" ht="15.75" thickBot="1" x14ac:dyDescent="0.3">
      <c r="H24" s="426" t="s">
        <v>1506</v>
      </c>
      <c r="I24" s="427">
        <f>'17. Gestión TIC'!P71</f>
        <v>0</v>
      </c>
      <c r="J24" s="193"/>
    </row>
    <row r="25" spans="2:15" ht="15.75" thickBot="1" x14ac:dyDescent="0.3">
      <c r="H25" s="416" t="s">
        <v>122</v>
      </c>
      <c r="I25" s="417">
        <f>SUM(I18:I23)</f>
        <v>60965766.840000004</v>
      </c>
    </row>
    <row r="26" spans="2:15" ht="15.75" thickBot="1" x14ac:dyDescent="0.3"/>
    <row r="27" spans="2:15" ht="15.75" thickBot="1" x14ac:dyDescent="0.3">
      <c r="H27" s="367" t="s">
        <v>1367</v>
      </c>
      <c r="I27" s="368">
        <f>I14+I25</f>
        <v>81295552.879999995</v>
      </c>
    </row>
    <row r="28" spans="2:15" x14ac:dyDescent="0.25">
      <c r="H28" s="318"/>
      <c r="I28" s="319"/>
    </row>
    <row r="29" spans="2:15" x14ac:dyDescent="0.25">
      <c r="H29" s="318"/>
      <c r="I29" s="319"/>
    </row>
    <row r="30" spans="2:15" x14ac:dyDescent="0.25">
      <c r="H30" s="193"/>
    </row>
    <row r="31" spans="2:15" x14ac:dyDescent="0.25">
      <c r="B31" s="83" t="s">
        <v>479</v>
      </c>
      <c r="C31" s="83" t="s">
        <v>480</v>
      </c>
      <c r="D31" s="83" t="s">
        <v>481</v>
      </c>
      <c r="E31" s="83" t="s">
        <v>482</v>
      </c>
      <c r="F31" s="83" t="s">
        <v>483</v>
      </c>
      <c r="G31" s="83" t="s">
        <v>484</v>
      </c>
      <c r="H31" s="83" t="s">
        <v>485</v>
      </c>
      <c r="I31" s="193" t="s">
        <v>486</v>
      </c>
      <c r="J31" s="83" t="s">
        <v>487</v>
      </c>
      <c r="K31" s="83" t="s">
        <v>488</v>
      </c>
      <c r="L31" s="83" t="s">
        <v>489</v>
      </c>
      <c r="M31" s="83" t="s">
        <v>490</v>
      </c>
      <c r="N31" s="83" t="s">
        <v>491</v>
      </c>
      <c r="O31" s="83" t="s">
        <v>492</v>
      </c>
    </row>
    <row r="33" spans="2:8" x14ac:dyDescent="0.25">
      <c r="H33" s="153"/>
    </row>
    <row r="35" spans="2:8" ht="18.75" x14ac:dyDescent="0.25">
      <c r="B35" s="79"/>
      <c r="C35" s="80"/>
    </row>
    <row r="36" spans="2:8" ht="18.75" x14ac:dyDescent="0.25">
      <c r="B36" s="79"/>
      <c r="C36" s="80"/>
    </row>
    <row r="37" spans="2:8" x14ac:dyDescent="0.25">
      <c r="B37" s="194" t="s">
        <v>410</v>
      </c>
    </row>
    <row r="39" spans="2:8" ht="18.75" x14ac:dyDescent="0.25">
      <c r="B39" s="78" t="s">
        <v>21</v>
      </c>
      <c r="C39" s="78" t="s">
        <v>55</v>
      </c>
      <c r="D39" s="229" t="s">
        <v>472</v>
      </c>
    </row>
    <row r="40" spans="2:8" ht="18.75" x14ac:dyDescent="0.25">
      <c r="B40" s="83" t="s">
        <v>479</v>
      </c>
      <c r="C40" s="164">
        <f>SUMIF('2. CONTRATACION DE PERSONAL'!C:C,'Cuadro Resumen'!$B$40:$B$56,'2. CONTRATACION DE PERSONAL'!D:D)</f>
        <v>0</v>
      </c>
      <c r="D40" s="230">
        <f>SUMIF('2. CONTRATACION DE PERSONAL'!$C:$C,'Cuadro Resumen'!$B$40:$B$56,'2. CONTRATACION DE PERSONAL'!$G:$G)</f>
        <v>0</v>
      </c>
    </row>
    <row r="41" spans="2:8" ht="18.75" x14ac:dyDescent="0.25">
      <c r="B41" s="83" t="s">
        <v>480</v>
      </c>
      <c r="C41" s="164">
        <f>SUMIF('2. CONTRATACION DE PERSONAL'!C:C,'Cuadro Resumen'!$B$40:$B$56,'2. CONTRATACION DE PERSONAL'!D:D)</f>
        <v>0</v>
      </c>
      <c r="D41" s="230">
        <f>SUMIF('2. CONTRATACION DE PERSONAL'!$C:$C,'Cuadro Resumen'!$B$40:$B$56,'2. CONTRATACION DE PERSONAL'!$G:$G)</f>
        <v>0</v>
      </c>
    </row>
    <row r="42" spans="2:8" ht="18.75" x14ac:dyDescent="0.25">
      <c r="B42" s="83" t="s">
        <v>481</v>
      </c>
      <c r="C42" s="164">
        <f>SUMIF('2. CONTRATACION DE PERSONAL'!C:C,'Cuadro Resumen'!$B$40:$B$56,'2. CONTRATACION DE PERSONAL'!D:D)</f>
        <v>0</v>
      </c>
      <c r="D42" s="230">
        <f>SUMIF('2. CONTRATACION DE PERSONAL'!$C:$C,'Cuadro Resumen'!$B$40:$B$56,'2. CONTRATACION DE PERSONAL'!$G:$G)</f>
        <v>0</v>
      </c>
    </row>
    <row r="43" spans="2:8" ht="18.75" x14ac:dyDescent="0.25">
      <c r="B43" s="83" t="s">
        <v>482</v>
      </c>
      <c r="C43" s="164">
        <f>SUMIF('2. CONTRATACION DE PERSONAL'!C:C,'Cuadro Resumen'!$B$40:$B$56,'2. CONTRATACION DE PERSONAL'!D:D)</f>
        <v>56</v>
      </c>
      <c r="D43" s="230">
        <f>SUMIF('2. CONTRATACION DE PERSONAL'!$C:$C,'Cuadro Resumen'!$B$40:$B$56,'2. CONTRATACION DE PERSONAL'!$G:$G)</f>
        <v>21344863.68</v>
      </c>
    </row>
    <row r="44" spans="2:8" ht="18.75" x14ac:dyDescent="0.25">
      <c r="B44" s="83" t="s">
        <v>483</v>
      </c>
      <c r="C44" s="164">
        <f>SUMIF('2. CONTRATACION DE PERSONAL'!C:C,'Cuadro Resumen'!$B$40:$B$56,'2. CONTRATACION DE PERSONAL'!D:D)</f>
        <v>8</v>
      </c>
      <c r="D44" s="230">
        <f>SUMIF('2. CONTRATACION DE PERSONAL'!$C:$C,'Cuadro Resumen'!$B$40:$B$56,'2. CONTRATACION DE PERSONAL'!$G:$G)</f>
        <v>2858687.04</v>
      </c>
    </row>
    <row r="45" spans="2:8" ht="18.75" x14ac:dyDescent="0.25">
      <c r="B45" s="83" t="s">
        <v>484</v>
      </c>
      <c r="C45" s="164">
        <f>SUMIF('2. CONTRATACION DE PERSONAL'!C:C,'Cuadro Resumen'!$B$40:$B$56,'2. CONTRATACION DE PERSONAL'!D:D)</f>
        <v>15</v>
      </c>
      <c r="D45" s="230">
        <f>SUMIF('2. CONTRATACION DE PERSONAL'!$C:$C,'Cuadro Resumen'!$B$40:$B$56,'2. CONTRATACION DE PERSONAL'!$G:$G)</f>
        <v>5002702.2</v>
      </c>
    </row>
    <row r="46" spans="2:8" ht="18.75" x14ac:dyDescent="0.25">
      <c r="B46" s="83" t="s">
        <v>485</v>
      </c>
      <c r="C46" s="164">
        <f>SUMIF('2. CONTRATACION DE PERSONAL'!C:C,'Cuadro Resumen'!$B$40:$B$56,'2. CONTRATACION DE PERSONAL'!D:D)</f>
        <v>0</v>
      </c>
      <c r="D46" s="230">
        <f>SUMIF('2. CONTRATACION DE PERSONAL'!$C:$C,'Cuadro Resumen'!$B$40:$B$56,'2. CONTRATACION DE PERSONAL'!$G:$G)</f>
        <v>0</v>
      </c>
    </row>
    <row r="47" spans="2:8" ht="18.75" x14ac:dyDescent="0.25">
      <c r="B47" s="83" t="s">
        <v>486</v>
      </c>
      <c r="C47" s="164">
        <f>SUMIF('2. CONTRATACION DE PERSONAL'!C:C,'Cuadro Resumen'!$B$40:$B$56,'2. CONTRATACION DE PERSONAL'!D:D)</f>
        <v>0</v>
      </c>
      <c r="D47" s="230">
        <f>SUMIF('2. CONTRATACION DE PERSONAL'!$C:$C,'Cuadro Resumen'!$B$40:$B$56,'2. CONTRATACION DE PERSONAL'!$G:$G)</f>
        <v>0</v>
      </c>
    </row>
    <row r="48" spans="2:8" ht="18.75" x14ac:dyDescent="0.25">
      <c r="B48" s="83" t="s">
        <v>487</v>
      </c>
      <c r="C48" s="164">
        <f>SUMIF('2. CONTRATACION DE PERSONAL'!C:C,'Cuadro Resumen'!$B$40:$B$56,'2. CONTRATACION DE PERSONAL'!D:D)</f>
        <v>0</v>
      </c>
      <c r="D48" s="230">
        <f>SUMIF('2. CONTRATACION DE PERSONAL'!$C:$C,'Cuadro Resumen'!$B$40:$B$56,'2. CONTRATACION DE PERSONAL'!$G:$G)</f>
        <v>0</v>
      </c>
    </row>
    <row r="49" spans="2:4" ht="18.75" x14ac:dyDescent="0.25">
      <c r="B49" s="83" t="s">
        <v>488</v>
      </c>
      <c r="C49" s="164">
        <f>SUMIF('2. CONTRATACION DE PERSONAL'!C:C,'Cuadro Resumen'!$B$40:$B$56,'2. CONTRATACION DE PERSONAL'!D:D)</f>
        <v>3</v>
      </c>
      <c r="D49" s="230">
        <f>SUMIF('2. CONTRATACION DE PERSONAL'!$C:$C,'Cuadro Resumen'!$B$40:$B$56,'2. CONTRATACION DE PERSONAL'!$G:$G)</f>
        <v>540147.24</v>
      </c>
    </row>
    <row r="50" spans="2:4" ht="18.75" x14ac:dyDescent="0.25">
      <c r="B50" s="83" t="s">
        <v>489</v>
      </c>
      <c r="C50" s="164">
        <f>SUMIF('2. CONTRATACION DE PERSONAL'!C:C,'Cuadro Resumen'!$B$40:$B$56,'2. CONTRATACION DE PERSONAL'!D:D)</f>
        <v>0</v>
      </c>
      <c r="D50" s="230">
        <f>SUMIF('2. CONTRATACION DE PERSONAL'!$C:$C,'Cuadro Resumen'!$B$40:$B$56,'2. CONTRATACION DE PERSONAL'!$G:$G)</f>
        <v>0</v>
      </c>
    </row>
    <row r="51" spans="2:4" ht="18.75" x14ac:dyDescent="0.25">
      <c r="B51" s="83" t="s">
        <v>490</v>
      </c>
      <c r="C51" s="164">
        <f>SUMIF('2. CONTRATACION DE PERSONAL'!C:C,'Cuadro Resumen'!$B$40:$B$56,'2. CONTRATACION DE PERSONAL'!D:D)</f>
        <v>0</v>
      </c>
      <c r="D51" s="230">
        <f>SUMIF('2. CONTRATACION DE PERSONAL'!$C:$C,'Cuadro Resumen'!$B$40:$B$56,'2. CONTRATACION DE PERSONAL'!$G:$G)</f>
        <v>0</v>
      </c>
    </row>
    <row r="52" spans="2:4" ht="18.75" x14ac:dyDescent="0.25">
      <c r="B52" s="83" t="s">
        <v>491</v>
      </c>
      <c r="C52" s="164">
        <f>SUMIF('2. CONTRATACION DE PERSONAL'!C:C,'Cuadro Resumen'!$B$40:$B$56,'2. CONTRATACION DE PERSONAL'!D:D)</f>
        <v>0</v>
      </c>
      <c r="D52" s="230">
        <f>SUMIF('2. CONTRATACION DE PERSONAL'!$C:$C,'Cuadro Resumen'!$B$40:$B$56,'2. CONTRATACION DE PERSONAL'!$G:$G)</f>
        <v>0</v>
      </c>
    </row>
    <row r="53" spans="2:4" ht="18.75" x14ac:dyDescent="0.25">
      <c r="B53" s="83" t="s">
        <v>492</v>
      </c>
      <c r="C53" s="164">
        <f>SUMIF('2. CONTRATACION DE PERSONAL'!C:C,'Cuadro Resumen'!$B$40:$B$56,'2. CONTRATACION DE PERSONAL'!D:D)</f>
        <v>0</v>
      </c>
      <c r="D53" s="230">
        <f>SUMIF('2. CONTRATACION DE PERSONAL'!$C:$C,'Cuadro Resumen'!$B$40:$B$56,'2. CONTRATACION DE PERSONAL'!$G:$G)</f>
        <v>0</v>
      </c>
    </row>
    <row r="54" spans="2:4" ht="18.75" x14ac:dyDescent="0.25">
      <c r="B54" s="79" t="s">
        <v>83</v>
      </c>
      <c r="C54" s="164">
        <f>SUMIF('2. CONTRATACION DE PERSONAL'!C:C,'Cuadro Resumen'!$B$40:$B$56,'2. CONTRATACION DE PERSONAL'!D:D)</f>
        <v>31</v>
      </c>
      <c r="D54" s="230">
        <f>SUMIF('2. CONTRATACION DE PERSONAL'!$C:$C,'Cuadro Resumen'!$B$40:$B$56,'2. CONTRATACION DE PERSONAL'!$G:$G)</f>
        <v>6500302.8000000007</v>
      </c>
    </row>
    <row r="55" spans="2:4" ht="18.75" x14ac:dyDescent="0.25">
      <c r="B55" s="79" t="s">
        <v>60</v>
      </c>
      <c r="C55" s="164">
        <f>SUMIF('2. CONTRATACION DE PERSONAL'!C:C,'Cuadro Resumen'!$B$40:$B$56,'2. CONTRATACION DE PERSONAL'!D:D)</f>
        <v>0</v>
      </c>
      <c r="D55" s="230">
        <f>SUMIF('2. CONTRATACION DE PERSONAL'!$C:$C,'Cuadro Resumen'!$B$40:$B$56,'2. CONTRATACION DE PERSONAL'!$G:$G)</f>
        <v>0</v>
      </c>
    </row>
    <row r="56" spans="2:4" ht="18.75" x14ac:dyDescent="0.25">
      <c r="B56" s="79" t="s">
        <v>61</v>
      </c>
      <c r="C56" s="164">
        <f>SUMIF('2. CONTRATACION DE PERSONAL'!C:C,'Cuadro Resumen'!$B$40:$B$56,'2. CONTRATACION DE PERSONAL'!D:D)</f>
        <v>27</v>
      </c>
      <c r="D56" s="230">
        <f>SUMIF('2. CONTRATACION DE PERSONAL'!$C:$C,'Cuadro Resumen'!$B$40:$B$56,'2. CONTRATACION DE PERSONAL'!$G:$G)</f>
        <v>4121930.4000000004</v>
      </c>
    </row>
    <row r="57" spans="2:4" ht="23.25" x14ac:dyDescent="0.25">
      <c r="B57" s="81" t="s">
        <v>122</v>
      </c>
      <c r="C57" s="165">
        <f>SUBTOTAL(109,C40:C56)</f>
        <v>140</v>
      </c>
      <c r="D57" s="230">
        <f>SUM(D40:D56)</f>
        <v>40368633.359999992</v>
      </c>
    </row>
    <row r="66" spans="2:4" x14ac:dyDescent="0.25">
      <c r="B66" s="194" t="s">
        <v>377</v>
      </c>
    </row>
    <row r="68" spans="2:4" ht="18.75" x14ac:dyDescent="0.25">
      <c r="B68" s="78" t="s">
        <v>21</v>
      </c>
      <c r="C68" s="78" t="s">
        <v>55</v>
      </c>
      <c r="D68" s="229" t="s">
        <v>472</v>
      </c>
    </row>
    <row r="69" spans="2:4" ht="18.75" x14ac:dyDescent="0.25">
      <c r="B69" s="79" t="s">
        <v>63</v>
      </c>
      <c r="C69" s="80">
        <f>SUMIF('3. EQUIPO DE OFICINA'!C:C,'Cuadro Resumen'!$B$69:$B$78,'3. EQUIPO DE OFICINA'!D:D)</f>
        <v>145</v>
      </c>
      <c r="D69" s="231">
        <f>SUMIF('3. EQUIPO DE OFICINA'!$C:$C,'Cuadro Resumen'!$B$69:$B$78,'3. EQUIPO DE OFICINA'!$F:$F)</f>
        <v>406000</v>
      </c>
    </row>
    <row r="70" spans="2:4" ht="18.75" x14ac:dyDescent="0.25">
      <c r="B70" s="89" t="s">
        <v>64</v>
      </c>
      <c r="C70" s="80">
        <f>SUMIF('3. EQUIPO DE OFICINA'!C:C,'Cuadro Resumen'!$B$69:$B$78,'3. EQUIPO DE OFICINA'!D:D)</f>
        <v>212</v>
      </c>
      <c r="D70" s="231">
        <f>SUMIF('3. EQUIPO DE OFICINA'!$C:$C,'Cuadro Resumen'!$B$69:$B$78,'3. EQUIPO DE OFICINA'!$F:$F)</f>
        <v>508800</v>
      </c>
    </row>
    <row r="71" spans="2:4" ht="18.75" x14ac:dyDescent="0.25">
      <c r="B71" s="89" t="s">
        <v>65</v>
      </c>
      <c r="C71" s="80">
        <f>SUMIF('3. EQUIPO DE OFICINA'!C:C,'Cuadro Resumen'!$B$69:$B$78,'3. EQUIPO DE OFICINA'!D:D)</f>
        <v>140</v>
      </c>
      <c r="D71" s="231">
        <f>SUMIF('3. EQUIPO DE OFICINA'!$C:$C,'Cuadro Resumen'!$B$69:$B$78,'3. EQUIPO DE OFICINA'!$F:$F)</f>
        <v>140000</v>
      </c>
    </row>
    <row r="72" spans="2:4" ht="18.75" x14ac:dyDescent="0.25">
      <c r="B72" s="89" t="s">
        <v>66</v>
      </c>
      <c r="C72" s="80">
        <f>SUMIF('3. EQUIPO DE OFICINA'!C:C,'Cuadro Resumen'!$B$69:$B$78,'3. EQUIPO DE OFICINA'!D:D)</f>
        <v>71</v>
      </c>
      <c r="D72" s="231">
        <f>SUMIF('3. EQUIPO DE OFICINA'!$C:$C,'Cuadro Resumen'!$B$69:$B$78,'3. EQUIPO DE OFICINA'!$F:$F)</f>
        <v>426000</v>
      </c>
    </row>
    <row r="73" spans="2:4" ht="18.75" x14ac:dyDescent="0.25">
      <c r="B73" s="89" t="s">
        <v>67</v>
      </c>
      <c r="C73" s="80">
        <f>SUMIF('3. EQUIPO DE OFICINA'!C:C,'Cuadro Resumen'!$B$69:$B$78,'3. EQUIPO DE OFICINA'!D:D)</f>
        <v>49</v>
      </c>
      <c r="D73" s="231">
        <f>SUMIF('3. EQUIPO DE OFICINA'!$C:$C,'Cuadro Resumen'!$B$69:$B$78,'3. EQUIPO DE OFICINA'!$F:$F)</f>
        <v>147000</v>
      </c>
    </row>
    <row r="74" spans="2:4" ht="18.75" x14ac:dyDescent="0.25">
      <c r="B74" s="89" t="s">
        <v>68</v>
      </c>
      <c r="C74" s="80">
        <f>SUMIF('3. EQUIPO DE OFICINA'!C:C,'Cuadro Resumen'!$B$69:$B$78,'3. EQUIPO DE OFICINA'!D:D)</f>
        <v>22</v>
      </c>
      <c r="D74" s="231">
        <f>SUMIF('3. EQUIPO DE OFICINA'!$C:$C,'Cuadro Resumen'!$B$69:$B$78,'3. EQUIPO DE OFICINA'!$F:$F)</f>
        <v>220000</v>
      </c>
    </row>
    <row r="75" spans="2:4" ht="18.75" x14ac:dyDescent="0.25">
      <c r="B75" s="89" t="s">
        <v>69</v>
      </c>
      <c r="C75" s="80">
        <f>SUMIF('3. EQUIPO DE OFICINA'!C:C,'Cuadro Resumen'!$B$69:$B$78,'3. EQUIPO DE OFICINA'!D:D)</f>
        <v>70</v>
      </c>
      <c r="D75" s="231">
        <f>SUMIF('3. EQUIPO DE OFICINA'!$C:$C,'Cuadro Resumen'!$B$69:$B$78,'3. EQUIPO DE OFICINA'!$F:$F)</f>
        <v>560000</v>
      </c>
    </row>
    <row r="76" spans="2:4" ht="18.75" x14ac:dyDescent="0.25">
      <c r="B76" s="79" t="s">
        <v>70</v>
      </c>
      <c r="C76" s="80">
        <f>SUMIF('3. EQUIPO DE OFICINA'!C:C,'Cuadro Resumen'!$B$69:$B$78,'3. EQUIPO DE OFICINA'!D:D)</f>
        <v>0</v>
      </c>
      <c r="D76" s="231">
        <f>SUMIF('3. EQUIPO DE OFICINA'!$C:$C,'Cuadro Resumen'!$B$69:$B$78,'3. EQUIPO DE OFICINA'!$F:$F)</f>
        <v>0</v>
      </c>
    </row>
    <row r="77" spans="2:4" ht="18.75" x14ac:dyDescent="0.25">
      <c r="B77" s="79" t="s">
        <v>71</v>
      </c>
      <c r="C77" s="80">
        <f>SUMIF('3. EQUIPO DE OFICINA'!C:C,'Cuadro Resumen'!$B$69:$B$78,'3. EQUIPO DE OFICINA'!D:D)</f>
        <v>0</v>
      </c>
      <c r="D77" s="231">
        <f>SUMIF('3. EQUIPO DE OFICINA'!$C:$C,'Cuadro Resumen'!$B$69:$B$78,'3. EQUIPO DE OFICINA'!$F:$F)</f>
        <v>0</v>
      </c>
    </row>
    <row r="78" spans="2:4" ht="18.75" x14ac:dyDescent="0.25">
      <c r="B78" s="79" t="s">
        <v>72</v>
      </c>
      <c r="C78" s="80">
        <f>SUMIF('3. EQUIPO DE OFICINA'!C:C,'Cuadro Resumen'!$B$69:$B$78,'3. EQUIPO DE OFICINA'!D:D)</f>
        <v>1</v>
      </c>
      <c r="D78" s="231">
        <f>SUMIF('3. EQUIPO DE OFICINA'!$C:$C,'Cuadro Resumen'!$B$69:$B$78,'3. EQUIPO DE OFICINA'!$F:$F)</f>
        <v>100000</v>
      </c>
    </row>
    <row r="79" spans="2:4" ht="18.75" x14ac:dyDescent="0.25">
      <c r="B79" s="79"/>
      <c r="C79" s="80">
        <f>SUMIF('3. EQUIPO DE OFICINA'!C:C,'Cuadro Resumen'!$B$69:$B$78,'3. EQUIPO DE OFICINA'!D:D)</f>
        <v>0</v>
      </c>
      <c r="D79" s="231">
        <f>SUMIF('3. EQUIPO DE OFICINA'!$C:$C,'Cuadro Resumen'!$B$69:$B$78,'3. EQUIPO DE OFICINA'!$F:$F)</f>
        <v>0</v>
      </c>
    </row>
    <row r="80" spans="2:4" ht="23.25" x14ac:dyDescent="0.25">
      <c r="B80" s="81" t="s">
        <v>122</v>
      </c>
      <c r="C80" s="82">
        <f>SUM(C69:C79)</f>
        <v>710</v>
      </c>
      <c r="D80" s="232">
        <f>SUM(D69:D79)</f>
        <v>2507800</v>
      </c>
    </row>
    <row r="83" spans="2:4" x14ac:dyDescent="0.25">
      <c r="B83" s="194" t="s">
        <v>378</v>
      </c>
    </row>
    <row r="85" spans="2:4" ht="18.75" x14ac:dyDescent="0.25">
      <c r="B85" s="78" t="s">
        <v>379</v>
      </c>
      <c r="C85" s="78" t="s">
        <v>55</v>
      </c>
      <c r="D85" s="229" t="s">
        <v>472</v>
      </c>
    </row>
    <row r="86" spans="2:4" ht="37.5" x14ac:dyDescent="0.25">
      <c r="B86" s="287" t="s">
        <v>1334</v>
      </c>
      <c r="C86" s="80">
        <f>SUMIF('4. EQUIPO TECNOLÓGICOS'!C:C,'Cuadro Resumen'!$B$86:$B$102,'4. EQUIPO TECNOLÓGICOS'!D:D)</f>
        <v>7</v>
      </c>
      <c r="D86" s="80">
        <f>SUMIF('4. EQUIPO TECNOLÓGICOS'!$C:$C,'Cuadro Resumen'!$B$86:$B$102,'4. EQUIPO TECNOLÓGICOS'!F:F)</f>
        <v>245000</v>
      </c>
    </row>
    <row r="87" spans="2:4" ht="18.75" x14ac:dyDescent="0.25">
      <c r="B87" s="287" t="s">
        <v>1335</v>
      </c>
      <c r="C87" s="80">
        <f>SUMIF('4. EQUIPO TECNOLÓGICOS'!C:C,'Cuadro Resumen'!$B$86:$B$102,'4. EQUIPO TECNOLÓGICOS'!D:D)</f>
        <v>6</v>
      </c>
      <c r="D87" s="80">
        <f>SUMIF('4. EQUIPO TECNOLÓGICOS'!$C:$C,'Cuadro Resumen'!$B$86:$B$102,'4. EQUIPO TECNOLÓGICOS'!F:F)</f>
        <v>90000</v>
      </c>
    </row>
    <row r="88" spans="2:4" ht="37.5" x14ac:dyDescent="0.25">
      <c r="B88" s="287" t="s">
        <v>1333</v>
      </c>
      <c r="C88" s="80">
        <f>SUMIF('4. EQUIPO TECNOLÓGICOS'!C:C,'Cuadro Resumen'!$B$86:$B$102,'4. EQUIPO TECNOLÓGICOS'!D:D)</f>
        <v>0</v>
      </c>
      <c r="D88" s="80">
        <f>SUMIF('4. EQUIPO TECNOLÓGICOS'!$C:$C,'Cuadro Resumen'!$B$86:$B$102,'4. EQUIPO TECNOLÓGICOS'!F:F)</f>
        <v>0</v>
      </c>
    </row>
    <row r="89" spans="2:4" ht="37.5" x14ac:dyDescent="0.25">
      <c r="B89" s="287" t="s">
        <v>1336</v>
      </c>
      <c r="C89" s="80">
        <f>SUMIF('4. EQUIPO TECNOLÓGICOS'!C:C,'Cuadro Resumen'!$B$86:$B$102,'4. EQUIPO TECNOLÓGICOS'!D:D)</f>
        <v>155</v>
      </c>
      <c r="D89" s="80">
        <f>SUMIF('4. EQUIPO TECNOLÓGICOS'!$C:$C,'Cuadro Resumen'!$B$86:$B$102,'4. EQUIPO TECNOLÓGICOS'!F:F)</f>
        <v>2325000</v>
      </c>
    </row>
    <row r="90" spans="2:4" ht="18.75" x14ac:dyDescent="0.25">
      <c r="B90" s="79" t="s">
        <v>411</v>
      </c>
      <c r="C90" s="80">
        <f>SUMIF('4. EQUIPO TECNOLÓGICOS'!C:C,'Cuadro Resumen'!$B$86:$B$102,'4. EQUIPO TECNOLÓGICOS'!D:D)</f>
        <v>0</v>
      </c>
      <c r="D90" s="80">
        <f>SUMIF('4. EQUIPO TECNOLÓGICOS'!$C:$C,'Cuadro Resumen'!$B$86:$B$102,'4. EQUIPO TECNOLÓGICOS'!F:F)</f>
        <v>0</v>
      </c>
    </row>
    <row r="91" spans="2:4" ht="18.75" x14ac:dyDescent="0.25">
      <c r="B91" s="89" t="s">
        <v>73</v>
      </c>
      <c r="C91" s="80">
        <f>SUMIF('4. EQUIPO TECNOLÓGICOS'!C:C,'Cuadro Resumen'!$B$86:$B$102,'4. EQUIPO TECNOLÓGICOS'!D:D)</f>
        <v>3</v>
      </c>
      <c r="D91" s="80">
        <f>SUMIF('4. EQUIPO TECNOLÓGICOS'!$C:$C,'Cuadro Resumen'!$B$86:$B$102,'4. EQUIPO TECNOLÓGICOS'!F:F)</f>
        <v>12000</v>
      </c>
    </row>
    <row r="92" spans="2:4" ht="18.75" x14ac:dyDescent="0.25">
      <c r="B92" s="89" t="s">
        <v>74</v>
      </c>
      <c r="C92" s="80">
        <f>SUMIF('4. EQUIPO TECNOLÓGICOS'!C:C,'Cuadro Resumen'!$B$86:$B$102,'4. EQUIPO TECNOLÓGICOS'!D:D)</f>
        <v>33</v>
      </c>
      <c r="D92" s="80">
        <f>SUMIF('4. EQUIPO TECNOLÓGICOS'!$C:$C,'Cuadro Resumen'!$B$86:$B$102,'4. EQUIPO TECNOLÓGICOS'!F:F)</f>
        <v>264000</v>
      </c>
    </row>
    <row r="93" spans="2:4" ht="18.75" x14ac:dyDescent="0.25">
      <c r="B93" s="89" t="s">
        <v>75</v>
      </c>
      <c r="C93" s="80">
        <f>SUMIF('4. EQUIPO TECNOLÓGICOS'!C:C,'Cuadro Resumen'!$B$86:$B$102,'4. EQUIPO TECNOLÓGICOS'!D:D)</f>
        <v>10</v>
      </c>
      <c r="D93" s="80">
        <f>SUMIF('4. EQUIPO TECNOLÓGICOS'!$C:$C,'Cuadro Resumen'!$B$86:$B$102,'4. EQUIPO TECNOLÓGICOS'!F:F)</f>
        <v>80000</v>
      </c>
    </row>
    <row r="94" spans="2:4" ht="18.75" x14ac:dyDescent="0.25">
      <c r="B94" s="79" t="s">
        <v>35</v>
      </c>
      <c r="C94" s="80">
        <f>SUMIF('4. EQUIPO TECNOLÓGICOS'!C:C,'Cuadro Resumen'!$B$86:$B$102,'4. EQUIPO TECNOLÓGICOS'!D:D)</f>
        <v>29</v>
      </c>
      <c r="D94" s="80">
        <f>SUMIF('4. EQUIPO TECNOLÓGICOS'!$C:$C,'Cuadro Resumen'!$B$86:$B$102,'4. EQUIPO TECNOLÓGICOS'!F:F)</f>
        <v>377000</v>
      </c>
    </row>
    <row r="95" spans="2:4" ht="18.75" x14ac:dyDescent="0.25">
      <c r="B95" s="89" t="s">
        <v>76</v>
      </c>
      <c r="C95" s="80">
        <f>SUMIF('4. EQUIPO TECNOLÓGICOS'!C:C,'Cuadro Resumen'!$B$86:$B$102,'4. EQUIPO TECNOLÓGICOS'!D:D)</f>
        <v>4</v>
      </c>
      <c r="D95" s="80">
        <f>SUMIF('4. EQUIPO TECNOLÓGICOS'!$C:$C,'Cuadro Resumen'!$B$86:$B$102,'4. EQUIPO TECNOLÓGICOS'!F:F)</f>
        <v>60000</v>
      </c>
    </row>
    <row r="96" spans="2:4" ht="18.75" x14ac:dyDescent="0.25">
      <c r="B96" s="79" t="s">
        <v>77</v>
      </c>
      <c r="C96" s="80">
        <f>SUMIF('4. EQUIPO TECNOLÓGICOS'!C:C,'Cuadro Resumen'!$B$86:$B$102,'4. EQUIPO TECNOLÓGICOS'!D:D)</f>
        <v>5</v>
      </c>
      <c r="D96" s="80">
        <f>SUMIF('4. EQUIPO TECNOLÓGICOS'!$C:$C,'Cuadro Resumen'!$B$86:$B$102,'4. EQUIPO TECNOLÓGICOS'!F:F)</f>
        <v>50000</v>
      </c>
    </row>
    <row r="97" spans="2:4" ht="18.75" x14ac:dyDescent="0.25">
      <c r="B97" s="89" t="s">
        <v>78</v>
      </c>
      <c r="C97" s="80">
        <f>SUMIF('4. EQUIPO TECNOLÓGICOS'!C:C,'Cuadro Resumen'!$B$86:$B$102,'4. EQUIPO TECNOLÓGICOS'!D:D)</f>
        <v>60</v>
      </c>
      <c r="D97" s="80">
        <f>SUMIF('4. EQUIPO TECNOLÓGICOS'!$C:$C,'Cuadro Resumen'!$B$86:$B$102,'4. EQUIPO TECNOLÓGICOS'!F:F)</f>
        <v>79200</v>
      </c>
    </row>
    <row r="98" spans="2:4" ht="18.75" x14ac:dyDescent="0.25">
      <c r="B98" s="89" t="s">
        <v>79</v>
      </c>
      <c r="C98" s="80">
        <f>SUMIF('4. EQUIPO TECNOLÓGICOS'!C:C,'Cuadro Resumen'!$B$86:$B$102,'4. EQUIPO TECNOLÓGICOS'!D:D)</f>
        <v>7</v>
      </c>
      <c r="D98" s="80">
        <f>SUMIF('4. EQUIPO TECNOLÓGICOS'!$C:$C,'Cuadro Resumen'!$B$86:$B$102,'4. EQUIPO TECNOLÓGICOS'!F:F)</f>
        <v>14000</v>
      </c>
    </row>
    <row r="99" spans="2:4" ht="18.75" x14ac:dyDescent="0.25">
      <c r="B99" s="79" t="s">
        <v>1467</v>
      </c>
      <c r="C99" s="80">
        <f>SUMIF('4. EQUIPO TECNOLÓGICOS'!C:C,'Cuadro Resumen'!$B$86:$B$102,'4. EQUIPO TECNOLÓGICOS'!D:D)</f>
        <v>126</v>
      </c>
      <c r="D99" s="80">
        <f>SUMIF('4. EQUIPO TECNOLÓGICOS'!$C:$C,'Cuadro Resumen'!$B$86:$B$102,'4. EQUIPO TECNOLÓGICOS'!F:F)</f>
        <v>189000</v>
      </c>
    </row>
    <row r="100" spans="2:4" ht="18.75" x14ac:dyDescent="0.25">
      <c r="B100" s="89" t="s">
        <v>80</v>
      </c>
      <c r="C100" s="80">
        <f>SUMIF('4. EQUIPO TECNOLÓGICOS'!C:C,'Cuadro Resumen'!$B$86:$B$102,'4. EQUIPO TECNOLÓGICOS'!D:D)</f>
        <v>2</v>
      </c>
      <c r="D100" s="80">
        <f>SUMIF('4. EQUIPO TECNOLÓGICOS'!$C:$C,'Cuadro Resumen'!$B$86:$B$102,'4. EQUIPO TECNOLÓGICOS'!F:F)</f>
        <v>3000</v>
      </c>
    </row>
    <row r="101" spans="2:4" ht="18.75" x14ac:dyDescent="0.25">
      <c r="B101" s="89" t="s">
        <v>81</v>
      </c>
      <c r="C101" s="80">
        <f>SUMIF('4. EQUIPO TECNOLÓGICOS'!C:C,'Cuadro Resumen'!$B$86:$B$102,'4. EQUIPO TECNOLÓGICOS'!D:D)</f>
        <v>0</v>
      </c>
      <c r="D101" s="80">
        <f>SUMIF('4. EQUIPO TECNOLÓGICOS'!$C:$C,'Cuadro Resumen'!$B$86:$B$102,'4. EQUIPO TECNOLÓGICOS'!F:F)</f>
        <v>0</v>
      </c>
    </row>
    <row r="102" spans="2:4" ht="18.75" x14ac:dyDescent="0.25">
      <c r="B102" s="89" t="s">
        <v>82</v>
      </c>
      <c r="C102" s="80">
        <f>SUMIF('4. EQUIPO TECNOLÓGICOS'!C:C,'Cuadro Resumen'!$B$86:$B$102,'4. EQUIPO TECNOLÓGICOS'!D:D)</f>
        <v>0</v>
      </c>
      <c r="D102" s="80">
        <f>SUMIF('4. EQUIPO TECNOLÓGICOS'!$C:$C,'Cuadro Resumen'!$B$86:$B$102,'4. EQUIPO TECNOLÓGICOS'!F:F)</f>
        <v>0</v>
      </c>
    </row>
    <row r="103" spans="2:4" ht="23.25" x14ac:dyDescent="0.25">
      <c r="B103" s="81" t="s">
        <v>122</v>
      </c>
      <c r="C103" s="82">
        <f>SUM(C86:C102)</f>
        <v>447</v>
      </c>
      <c r="D103" s="82">
        <f>SUM(D86:D102)</f>
        <v>3788200</v>
      </c>
    </row>
    <row r="107" spans="2:4" x14ac:dyDescent="0.25">
      <c r="B107" s="194" t="s">
        <v>470</v>
      </c>
    </row>
    <row r="128" spans="2:2" x14ac:dyDescent="0.25">
      <c r="B128" s="194" t="s">
        <v>471</v>
      </c>
    </row>
    <row r="129" spans="2:4" x14ac:dyDescent="0.25">
      <c r="B129" s="83" t="s">
        <v>117</v>
      </c>
      <c r="C129" s="83" t="s">
        <v>55</v>
      </c>
      <c r="D129" s="83" t="s">
        <v>472</v>
      </c>
    </row>
    <row r="130" spans="2:4" x14ac:dyDescent="0.25">
      <c r="B130" s="83" t="s">
        <v>473</v>
      </c>
    </row>
    <row r="131" spans="2:4" x14ac:dyDescent="0.25">
      <c r="B131" s="83" t="s">
        <v>463</v>
      </c>
    </row>
    <row r="132" spans="2:4" x14ac:dyDescent="0.25">
      <c r="B132" s="83" t="s">
        <v>477</v>
      </c>
    </row>
    <row r="145" spans="2:2" x14ac:dyDescent="0.25">
      <c r="B145" s="194" t="s">
        <v>478</v>
      </c>
    </row>
    <row r="196" spans="2:9" s="119" customFormat="1" x14ac:dyDescent="0.25">
      <c r="I196" s="388"/>
    </row>
    <row r="198" spans="2:9" hidden="1" x14ac:dyDescent="0.25">
      <c r="B198" s="762" t="s">
        <v>1483</v>
      </c>
      <c r="C198" s="762"/>
      <c r="D198" s="762"/>
      <c r="E198" s="762"/>
      <c r="F198" s="762"/>
    </row>
    <row r="199" spans="2:9" hidden="1" x14ac:dyDescent="0.25">
      <c r="B199" s="392" t="s">
        <v>1484</v>
      </c>
      <c r="C199" s="391" t="s">
        <v>1485</v>
      </c>
      <c r="D199" s="391" t="s">
        <v>1485</v>
      </c>
      <c r="E199" s="391" t="s">
        <v>1486</v>
      </c>
      <c r="F199" s="391" t="s">
        <v>1486</v>
      </c>
    </row>
    <row r="200" spans="2:9" hidden="1" x14ac:dyDescent="0.25">
      <c r="B200" s="390"/>
      <c r="C200" s="390" t="s">
        <v>1487</v>
      </c>
      <c r="D200" s="390" t="s">
        <v>1488</v>
      </c>
      <c r="E200" s="390" t="s">
        <v>1487</v>
      </c>
      <c r="F200" s="390" t="s">
        <v>1488</v>
      </c>
    </row>
    <row r="201" spans="2:9" hidden="1" x14ac:dyDescent="0.25">
      <c r="B201" s="392" t="s">
        <v>3</v>
      </c>
      <c r="C201" s="389">
        <v>255</v>
      </c>
      <c r="D201" s="389">
        <v>235</v>
      </c>
      <c r="E201" s="389">
        <v>300</v>
      </c>
      <c r="F201" s="389">
        <v>280</v>
      </c>
    </row>
    <row r="202" spans="2:9" hidden="1" x14ac:dyDescent="0.25">
      <c r="B202" s="392" t="s">
        <v>4</v>
      </c>
      <c r="C202" s="389">
        <v>225</v>
      </c>
      <c r="D202" s="389">
        <v>205</v>
      </c>
      <c r="E202" s="389">
        <v>270</v>
      </c>
      <c r="F202" s="389">
        <v>250</v>
      </c>
    </row>
    <row r="203" spans="2:9" hidden="1" x14ac:dyDescent="0.25">
      <c r="B203" s="392" t="s">
        <v>5</v>
      </c>
      <c r="C203" s="389">
        <v>195</v>
      </c>
      <c r="D203" s="389">
        <v>180</v>
      </c>
      <c r="E203" s="389">
        <v>240</v>
      </c>
      <c r="F203" s="389">
        <v>220</v>
      </c>
    </row>
    <row r="204" spans="2:9" hidden="1" x14ac:dyDescent="0.25">
      <c r="B204" s="392" t="s">
        <v>6</v>
      </c>
      <c r="C204" s="389">
        <v>165</v>
      </c>
      <c r="D204" s="389">
        <v>150</v>
      </c>
      <c r="E204" s="389">
        <v>210</v>
      </c>
      <c r="F204" s="389">
        <v>195</v>
      </c>
    </row>
    <row r="205" spans="2:9" hidden="1" x14ac:dyDescent="0.25">
      <c r="B205" s="392" t="s">
        <v>1489</v>
      </c>
      <c r="C205" s="389">
        <v>145</v>
      </c>
      <c r="D205" s="389">
        <v>135</v>
      </c>
      <c r="E205" s="389">
        <v>185</v>
      </c>
      <c r="F205" s="389">
        <v>170</v>
      </c>
    </row>
    <row r="206" spans="2:9" hidden="1" x14ac:dyDescent="0.25">
      <c r="B206" s="387"/>
      <c r="C206" s="387"/>
      <c r="D206" s="387"/>
      <c r="E206" s="387"/>
      <c r="F206" s="387"/>
    </row>
    <row r="207" spans="2:9" hidden="1" x14ac:dyDescent="0.25">
      <c r="B207" s="763" t="s">
        <v>1490</v>
      </c>
      <c r="C207" s="763"/>
      <c r="D207" s="763"/>
      <c r="E207" s="415">
        <f>C20</f>
        <v>21.981300000000001</v>
      </c>
      <c r="F207" s="415" t="str">
        <f>D20</f>
        <v>Martes, 25 de Agosto del 2015 Fuente el BCH</v>
      </c>
    </row>
    <row r="208" spans="2:9" hidden="1" x14ac:dyDescent="0.25">
      <c r="B208" s="387"/>
      <c r="C208" s="387"/>
      <c r="D208" s="387"/>
      <c r="E208" s="387"/>
      <c r="F208" s="387"/>
    </row>
    <row r="209" spans="2:9" hidden="1" x14ac:dyDescent="0.25">
      <c r="B209" s="387"/>
      <c r="C209" s="387"/>
      <c r="D209" s="387"/>
      <c r="E209" s="387"/>
      <c r="F209" s="387"/>
    </row>
    <row r="210" spans="2:9" hidden="1" x14ac:dyDescent="0.25">
      <c r="B210" s="762" t="s">
        <v>1483</v>
      </c>
      <c r="C210" s="762"/>
      <c r="D210" s="762"/>
      <c r="E210" s="762"/>
      <c r="F210" s="762"/>
    </row>
    <row r="211" spans="2:9" hidden="1" x14ac:dyDescent="0.25">
      <c r="B211" s="392" t="s">
        <v>1484</v>
      </c>
      <c r="C211" s="391" t="s">
        <v>1485</v>
      </c>
      <c r="D211" s="391" t="s">
        <v>1485</v>
      </c>
      <c r="E211" s="391" t="s">
        <v>1486</v>
      </c>
      <c r="F211" s="391" t="s">
        <v>1486</v>
      </c>
    </row>
    <row r="212" spans="2:9" hidden="1" x14ac:dyDescent="0.25">
      <c r="B212" s="390"/>
      <c r="C212" s="390" t="s">
        <v>1487</v>
      </c>
      <c r="D212" s="390" t="s">
        <v>1488</v>
      </c>
      <c r="E212" s="390" t="s">
        <v>1487</v>
      </c>
      <c r="F212" s="390" t="s">
        <v>1488</v>
      </c>
    </row>
    <row r="213" spans="2:9" hidden="1" x14ac:dyDescent="0.25">
      <c r="B213" s="392" t="s">
        <v>3</v>
      </c>
      <c r="C213" s="393">
        <f>+C201*E207</f>
        <v>5605.2314999999999</v>
      </c>
      <c r="D213" s="394">
        <f>+D201*E207</f>
        <v>5165.6055000000006</v>
      </c>
      <c r="E213" s="394">
        <f>+E201*E207</f>
        <v>6594.39</v>
      </c>
      <c r="F213" s="394">
        <f>+F201*E207</f>
        <v>6154.7640000000001</v>
      </c>
    </row>
    <row r="214" spans="2:9" hidden="1" x14ac:dyDescent="0.25">
      <c r="B214" s="392" t="s">
        <v>4</v>
      </c>
      <c r="C214" s="393">
        <f>+C202*E207</f>
        <v>4945.7925000000005</v>
      </c>
      <c r="D214" s="394">
        <f>+D202*E207</f>
        <v>4506.1665000000003</v>
      </c>
      <c r="E214" s="394">
        <f>+E202*E207</f>
        <v>5934.951</v>
      </c>
      <c r="F214" s="394">
        <f>+F202*E207</f>
        <v>5495.3249999999998</v>
      </c>
    </row>
    <row r="215" spans="2:9" hidden="1" x14ac:dyDescent="0.25">
      <c r="B215" s="392" t="s">
        <v>5</v>
      </c>
      <c r="C215" s="393">
        <f>+C203*E207</f>
        <v>4286.3535000000002</v>
      </c>
      <c r="D215" s="394">
        <f>+D203*E207</f>
        <v>3956.634</v>
      </c>
      <c r="E215" s="394">
        <f>+E203*E207</f>
        <v>5275.5120000000006</v>
      </c>
      <c r="F215" s="394">
        <f>+F203*E207</f>
        <v>4835.8860000000004</v>
      </c>
    </row>
    <row r="216" spans="2:9" hidden="1" x14ac:dyDescent="0.25">
      <c r="B216" s="392" t="s">
        <v>6</v>
      </c>
      <c r="C216" s="393">
        <f>+C204*E207</f>
        <v>3626.9145000000003</v>
      </c>
      <c r="D216" s="394">
        <f>+D204*E207</f>
        <v>3297.1950000000002</v>
      </c>
      <c r="E216" s="394">
        <f>+E204*E207</f>
        <v>4616.0730000000003</v>
      </c>
      <c r="F216" s="394">
        <f>+F204*E207</f>
        <v>4286.3535000000002</v>
      </c>
    </row>
    <row r="217" spans="2:9" hidden="1" x14ac:dyDescent="0.25">
      <c r="B217" s="392" t="s">
        <v>1489</v>
      </c>
      <c r="C217" s="393">
        <f>+C205*E207</f>
        <v>3187.2885000000001</v>
      </c>
      <c r="D217" s="394">
        <f>+D205*E207</f>
        <v>2967.4755</v>
      </c>
      <c r="E217" s="394">
        <f>+E205*E207</f>
        <v>4066.5405000000001</v>
      </c>
      <c r="F217" s="394">
        <f>+F205*E207</f>
        <v>3736.8210000000004</v>
      </c>
    </row>
    <row r="218" spans="2:9" hidden="1" x14ac:dyDescent="0.25"/>
    <row r="220" spans="2:9" s="119" customFormat="1" x14ac:dyDescent="0.25">
      <c r="I220" s="388"/>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29"/>
  <sheetViews>
    <sheetView zoomScale="68" zoomScaleNormal="68" workbookViewId="0">
      <pane ySplit="6" topLeftCell="A7" activePane="bottomLeft" state="frozen"/>
      <selection activeCell="A7" sqref="A7"/>
      <selection pane="bottomLeft" activeCell="F9" sqref="F9"/>
    </sheetView>
  </sheetViews>
  <sheetFormatPr baseColWidth="10" defaultColWidth="11.42578125" defaultRowHeight="15" x14ac:dyDescent="0.25"/>
  <cols>
    <col min="1" max="2" width="21.7109375" customWidth="1"/>
    <col min="3" max="6" width="27.42578125" customWidth="1"/>
    <col min="7" max="7" width="15.28515625" customWidth="1"/>
    <col min="8" max="8" width="13.7109375" style="226" bestFit="1" customWidth="1"/>
    <col min="9" max="9" width="15.28515625" customWidth="1"/>
    <col min="10" max="10" width="18.85546875" style="226" customWidth="1"/>
    <col min="12" max="12" width="13.7109375" style="226" bestFit="1" customWidth="1"/>
    <col min="14" max="14" width="13.7109375" style="226" bestFit="1" customWidth="1"/>
    <col min="15" max="15" width="15.28515625" customWidth="1"/>
    <col min="16" max="16" width="18.28515625" style="226" customWidth="1"/>
    <col min="17" max="17" width="14.140625" hidden="1" customWidth="1"/>
    <col min="18" max="20" width="14.140625" customWidth="1"/>
    <col min="21" max="21" width="17" customWidth="1"/>
  </cols>
  <sheetData>
    <row r="1" spans="1:21" ht="18.75" x14ac:dyDescent="0.25">
      <c r="B1" s="266"/>
      <c r="C1" s="266"/>
      <c r="D1" s="266"/>
      <c r="E1" s="266"/>
      <c r="F1" s="266"/>
      <c r="G1" s="266" t="s">
        <v>1398</v>
      </c>
      <c r="J1" s="266"/>
      <c r="K1" s="266"/>
      <c r="L1" s="266"/>
      <c r="M1" s="266"/>
      <c r="N1" s="266"/>
      <c r="O1" s="266"/>
      <c r="P1" s="266"/>
      <c r="Q1" s="266"/>
      <c r="R1" s="266"/>
      <c r="S1" s="266"/>
      <c r="T1" s="266"/>
      <c r="U1" s="266"/>
    </row>
    <row r="2" spans="1:21" ht="18.75" x14ac:dyDescent="0.25">
      <c r="A2" s="257" t="s">
        <v>1344</v>
      </c>
      <c r="B2" s="266"/>
      <c r="C2" s="266"/>
      <c r="D2" s="266"/>
      <c r="E2" s="266"/>
      <c r="F2" s="266"/>
      <c r="G2" s="266"/>
      <c r="J2" s="266"/>
      <c r="K2" s="266"/>
      <c r="L2" s="266"/>
      <c r="M2" s="266"/>
      <c r="N2" s="266"/>
      <c r="O2" s="266"/>
      <c r="P2" s="266"/>
      <c r="Q2" s="266"/>
      <c r="R2" s="266"/>
      <c r="S2" s="266"/>
      <c r="T2" s="266"/>
      <c r="U2" s="266"/>
    </row>
    <row r="3" spans="1:21" x14ac:dyDescent="0.25">
      <c r="A3" s="828" t="s">
        <v>1399</v>
      </c>
      <c r="B3" s="828"/>
      <c r="C3" s="828"/>
      <c r="D3" s="828"/>
      <c r="E3" s="828"/>
      <c r="F3" s="828"/>
      <c r="G3" s="828"/>
      <c r="H3" s="828"/>
      <c r="I3" s="828"/>
      <c r="J3" s="828"/>
      <c r="K3" s="828"/>
      <c r="L3" s="828"/>
      <c r="M3" s="828"/>
      <c r="N3" s="828"/>
      <c r="O3" s="828"/>
      <c r="P3" s="828"/>
      <c r="Q3" s="828"/>
      <c r="R3" s="828"/>
      <c r="S3" s="828"/>
      <c r="T3" s="828"/>
      <c r="U3" s="828"/>
    </row>
    <row r="4" spans="1:21" ht="15" customHeight="1" x14ac:dyDescent="0.25">
      <c r="A4" s="767" t="s">
        <v>97</v>
      </c>
      <c r="B4" s="769" t="s">
        <v>111</v>
      </c>
      <c r="C4" s="778" t="s">
        <v>86</v>
      </c>
      <c r="D4" s="778" t="s">
        <v>87</v>
      </c>
      <c r="E4" s="778" t="s">
        <v>389</v>
      </c>
      <c r="F4" s="778" t="s">
        <v>88</v>
      </c>
      <c r="G4" s="781" t="s">
        <v>100</v>
      </c>
      <c r="H4" s="783"/>
      <c r="I4" s="783"/>
      <c r="J4" s="783"/>
      <c r="K4" s="783"/>
      <c r="L4" s="783"/>
      <c r="M4" s="783"/>
      <c r="N4" s="782"/>
      <c r="O4" s="787" t="s">
        <v>101</v>
      </c>
      <c r="P4" s="788"/>
      <c r="Q4" s="769" t="s">
        <v>102</v>
      </c>
      <c r="R4" s="769" t="s">
        <v>103</v>
      </c>
      <c r="S4" s="769" t="s">
        <v>110</v>
      </c>
      <c r="T4" s="769" t="s">
        <v>109</v>
      </c>
      <c r="U4" s="784" t="s">
        <v>89</v>
      </c>
    </row>
    <row r="5" spans="1:21" ht="15" customHeight="1" x14ac:dyDescent="0.25">
      <c r="A5" s="767"/>
      <c r="B5" s="767"/>
      <c r="C5" s="779"/>
      <c r="D5" s="779"/>
      <c r="E5" s="779"/>
      <c r="F5" s="779"/>
      <c r="G5" s="781" t="s">
        <v>104</v>
      </c>
      <c r="H5" s="782"/>
      <c r="I5" s="781" t="s">
        <v>105</v>
      </c>
      <c r="J5" s="782"/>
      <c r="K5" s="781" t="s">
        <v>106</v>
      </c>
      <c r="L5" s="782"/>
      <c r="M5" s="781" t="s">
        <v>107</v>
      </c>
      <c r="N5" s="782"/>
      <c r="O5" s="789"/>
      <c r="P5" s="790"/>
      <c r="Q5" s="767"/>
      <c r="R5" s="767"/>
      <c r="S5" s="767"/>
      <c r="T5" s="767"/>
      <c r="U5" s="785"/>
    </row>
    <row r="6" spans="1:21" ht="25.5" x14ac:dyDescent="0.25">
      <c r="A6" s="768"/>
      <c r="B6" s="768"/>
      <c r="C6" s="780"/>
      <c r="D6" s="780"/>
      <c r="E6" s="780"/>
      <c r="F6" s="780"/>
      <c r="G6" s="379" t="s">
        <v>108</v>
      </c>
      <c r="H6" s="379" t="s">
        <v>12</v>
      </c>
      <c r="I6" s="379" t="s">
        <v>108</v>
      </c>
      <c r="J6" s="379" t="s">
        <v>12</v>
      </c>
      <c r="K6" s="379" t="s">
        <v>108</v>
      </c>
      <c r="L6" s="379" t="s">
        <v>12</v>
      </c>
      <c r="M6" s="379" t="s">
        <v>108</v>
      </c>
      <c r="N6" s="379" t="s">
        <v>12</v>
      </c>
      <c r="O6" s="379" t="s">
        <v>108</v>
      </c>
      <c r="P6" s="379" t="s">
        <v>12</v>
      </c>
      <c r="Q6" s="768"/>
      <c r="R6" s="768"/>
      <c r="S6" s="768"/>
      <c r="T6" s="768"/>
      <c r="U6" s="786"/>
    </row>
    <row r="7" spans="1:21" s="326" customFormat="1" ht="15.75" x14ac:dyDescent="0.25">
      <c r="A7" s="380"/>
      <c r="B7" s="381"/>
      <c r="C7" s="382"/>
      <c r="D7" s="382"/>
      <c r="E7" s="383"/>
      <c r="F7" s="382"/>
      <c r="G7" s="384"/>
      <c r="H7" s="384"/>
      <c r="I7" s="384"/>
      <c r="J7" s="384"/>
      <c r="K7" s="384"/>
      <c r="L7" s="384"/>
      <c r="M7" s="384"/>
      <c r="N7" s="384"/>
      <c r="O7" s="384"/>
      <c r="P7" s="384"/>
      <c r="Q7" s="385"/>
      <c r="R7" s="385"/>
      <c r="S7" s="385"/>
      <c r="T7" s="385"/>
      <c r="U7" s="386"/>
    </row>
    <row r="8" spans="1:21" ht="108.75" customHeight="1" x14ac:dyDescent="0.25">
      <c r="A8" s="829" t="s">
        <v>1399</v>
      </c>
      <c r="B8" s="829" t="s">
        <v>1400</v>
      </c>
      <c r="C8" s="677" t="s">
        <v>1774</v>
      </c>
      <c r="D8" s="677" t="s">
        <v>1776</v>
      </c>
      <c r="E8" s="677" t="s">
        <v>1773</v>
      </c>
      <c r="F8" s="677" t="s">
        <v>1775</v>
      </c>
      <c r="G8" s="656">
        <v>0.25</v>
      </c>
      <c r="H8" s="667"/>
      <c r="I8" s="656">
        <v>0.25</v>
      </c>
      <c r="J8" s="667">
        <v>790100</v>
      </c>
      <c r="K8" s="656">
        <v>0.25</v>
      </c>
      <c r="L8" s="667"/>
      <c r="M8" s="656">
        <v>0.25</v>
      </c>
      <c r="N8" s="667"/>
      <c r="O8" s="656">
        <f t="shared" ref="O8:P8" si="0">G8+I8+K8+M8</f>
        <v>1</v>
      </c>
      <c r="P8" s="668">
        <f t="shared" si="0"/>
        <v>790100</v>
      </c>
      <c r="Q8" s="677"/>
      <c r="R8" s="677" t="s">
        <v>1777</v>
      </c>
      <c r="S8" s="677" t="s">
        <v>1778</v>
      </c>
      <c r="T8" s="677" t="s">
        <v>1680</v>
      </c>
      <c r="U8" s="677" t="s">
        <v>1779</v>
      </c>
    </row>
    <row r="9" spans="1:21" ht="75" x14ac:dyDescent="0.25">
      <c r="A9" s="830"/>
      <c r="B9" s="830"/>
      <c r="C9" s="677" t="s">
        <v>1780</v>
      </c>
      <c r="D9" s="677" t="s">
        <v>1781</v>
      </c>
      <c r="E9" s="677" t="s">
        <v>1782</v>
      </c>
      <c r="F9" s="677" t="s">
        <v>1783</v>
      </c>
      <c r="G9" s="656">
        <v>0.25</v>
      </c>
      <c r="H9" s="667">
        <v>3000</v>
      </c>
      <c r="I9" s="656">
        <v>0.25</v>
      </c>
      <c r="J9" s="667">
        <v>3000</v>
      </c>
      <c r="K9" s="656">
        <v>0.25</v>
      </c>
      <c r="L9" s="667">
        <v>3000</v>
      </c>
      <c r="M9" s="656">
        <v>0.25</v>
      </c>
      <c r="N9" s="667">
        <v>3000</v>
      </c>
      <c r="O9" s="656">
        <f t="shared" ref="O9" si="1">G9+I9+K9+M9</f>
        <v>1</v>
      </c>
      <c r="P9" s="668">
        <f t="shared" ref="P9" si="2">H9+J9+L9+N9</f>
        <v>12000</v>
      </c>
      <c r="Q9" s="677"/>
      <c r="R9" s="677" t="s">
        <v>1784</v>
      </c>
      <c r="S9" s="677" t="s">
        <v>1785</v>
      </c>
      <c r="T9" s="677" t="s">
        <v>1786</v>
      </c>
      <c r="U9" s="677" t="s">
        <v>1779</v>
      </c>
    </row>
    <row r="10" spans="1:21" ht="210" x14ac:dyDescent="0.25">
      <c r="A10" s="830"/>
      <c r="B10" s="830"/>
      <c r="C10" s="677" t="s">
        <v>1792</v>
      </c>
      <c r="D10" s="677" t="s">
        <v>1787</v>
      </c>
      <c r="E10" s="677" t="s">
        <v>1793</v>
      </c>
      <c r="F10" s="677" t="s">
        <v>2663</v>
      </c>
      <c r="G10" s="656">
        <v>0.25</v>
      </c>
      <c r="H10" s="667">
        <f>166500+54400</f>
        <v>220900</v>
      </c>
      <c r="I10" s="656">
        <v>0.25</v>
      </c>
      <c r="J10" s="667">
        <v>1363856</v>
      </c>
      <c r="K10" s="656">
        <v>0.25</v>
      </c>
      <c r="L10" s="667">
        <v>0</v>
      </c>
      <c r="M10" s="656">
        <v>0.25</v>
      </c>
      <c r="N10" s="667">
        <v>0</v>
      </c>
      <c r="O10" s="656">
        <f t="shared" ref="O10" si="3">G10+I10+K10+M10</f>
        <v>1</v>
      </c>
      <c r="P10" s="668">
        <f t="shared" ref="P10" si="4">H10+J10+L10+N10</f>
        <v>1584756</v>
      </c>
      <c r="Q10" s="677"/>
      <c r="R10" s="677" t="s">
        <v>1788</v>
      </c>
      <c r="S10" s="677" t="s">
        <v>1789</v>
      </c>
      <c r="T10" s="677" t="s">
        <v>1790</v>
      </c>
      <c r="U10" s="677" t="s">
        <v>1791</v>
      </c>
    </row>
    <row r="11" spans="1:21" ht="15.75" x14ac:dyDescent="0.25">
      <c r="A11" s="273"/>
      <c r="B11" s="274"/>
      <c r="C11" s="273" t="s">
        <v>1397</v>
      </c>
      <c r="D11" s="274"/>
      <c r="E11" s="274"/>
      <c r="F11" s="275"/>
      <c r="G11" s="264">
        <f t="shared" ref="G11:O11" si="5">SUM(G8:G10)</f>
        <v>0.75</v>
      </c>
      <c r="H11" s="265">
        <f t="shared" si="5"/>
        <v>223900</v>
      </c>
      <c r="I11" s="264">
        <f t="shared" si="5"/>
        <v>0.75</v>
      </c>
      <c r="J11" s="265">
        <f t="shared" si="5"/>
        <v>2156956</v>
      </c>
      <c r="K11" s="264">
        <f t="shared" si="5"/>
        <v>0.75</v>
      </c>
      <c r="L11" s="265">
        <f t="shared" si="5"/>
        <v>3000</v>
      </c>
      <c r="M11" s="264">
        <f t="shared" si="5"/>
        <v>0.75</v>
      </c>
      <c r="N11" s="265">
        <f t="shared" si="5"/>
        <v>3000</v>
      </c>
      <c r="O11" s="265">
        <f t="shared" si="5"/>
        <v>3</v>
      </c>
      <c r="P11" s="265">
        <f>SUM(P8:P10)</f>
        <v>2386856</v>
      </c>
      <c r="Q11" s="251"/>
      <c r="R11" s="251"/>
      <c r="S11" s="251"/>
      <c r="T11" s="251"/>
      <c r="U11" s="251"/>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8:B10"/>
    <mergeCell ref="A8:A10"/>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60"/>
  <sheetViews>
    <sheetView zoomScale="70" zoomScaleNormal="70" workbookViewId="0">
      <pane ySplit="6" topLeftCell="A7" activePane="bottomLeft" state="frozen"/>
      <selection activeCell="A7" sqref="A7"/>
      <selection pane="bottomLeft" activeCell="C22" sqref="C22:C25"/>
    </sheetView>
  </sheetViews>
  <sheetFormatPr baseColWidth="10" defaultColWidth="11.42578125" defaultRowHeight="15" x14ac:dyDescent="0.25"/>
  <cols>
    <col min="1" max="1" width="21.7109375" style="326" customWidth="1"/>
    <col min="2" max="2" width="24.28515625" style="326" customWidth="1"/>
    <col min="3" max="6" width="27.42578125" style="326" customWidth="1"/>
    <col min="7" max="7" width="15.28515625" style="326" customWidth="1"/>
    <col min="8" max="8" width="13.85546875" style="226" bestFit="1" customWidth="1"/>
    <col min="9" max="9" width="15.28515625" style="326" customWidth="1"/>
    <col min="10" max="10" width="18.85546875" style="226" customWidth="1"/>
    <col min="11" max="11" width="15.28515625" style="326" bestFit="1" customWidth="1"/>
    <col min="12" max="12" width="15" style="226" bestFit="1" customWidth="1"/>
    <col min="13" max="13" width="11.5703125" style="326" bestFit="1" customWidth="1"/>
    <col min="14" max="14" width="15" style="226" bestFit="1" customWidth="1"/>
    <col min="15" max="15" width="15.28515625" style="326" customWidth="1"/>
    <col min="16" max="16" width="18.28515625" style="226" customWidth="1"/>
    <col min="17" max="17" width="14.140625" style="326" hidden="1" customWidth="1"/>
    <col min="18" max="20" width="14.140625" style="326" customWidth="1"/>
    <col min="21" max="21" width="17" style="326" customWidth="1"/>
    <col min="22" max="16384" width="11.42578125" style="326"/>
  </cols>
  <sheetData>
    <row r="1" spans="1:22" ht="18.75" x14ac:dyDescent="0.25">
      <c r="B1" s="266"/>
      <c r="C1" s="266"/>
      <c r="D1" s="266"/>
      <c r="E1" s="266"/>
      <c r="F1" s="266"/>
      <c r="G1" s="266" t="s">
        <v>1442</v>
      </c>
      <c r="J1" s="266"/>
      <c r="K1" s="266"/>
      <c r="L1" s="266"/>
      <c r="M1" s="266"/>
      <c r="N1" s="266"/>
      <c r="O1" s="266"/>
      <c r="P1" s="266"/>
      <c r="Q1" s="266"/>
      <c r="R1" s="266"/>
      <c r="S1" s="266"/>
      <c r="T1" s="266"/>
      <c r="U1" s="266"/>
    </row>
    <row r="2" spans="1:22" ht="18.75" x14ac:dyDescent="0.25">
      <c r="A2" s="257" t="s">
        <v>1344</v>
      </c>
      <c r="B2" s="266"/>
      <c r="C2" s="266"/>
      <c r="D2" s="266"/>
      <c r="E2" s="266"/>
      <c r="F2" s="266"/>
      <c r="G2" s="266"/>
      <c r="J2" s="266"/>
      <c r="K2" s="266"/>
      <c r="L2" s="266"/>
      <c r="M2" s="266"/>
      <c r="N2" s="266"/>
      <c r="O2" s="266"/>
      <c r="P2" s="266"/>
      <c r="Q2" s="266"/>
      <c r="R2" s="266"/>
      <c r="S2" s="266"/>
      <c r="T2" s="266"/>
      <c r="U2" s="266"/>
    </row>
    <row r="3" spans="1:22" x14ac:dyDescent="0.25">
      <c r="A3" s="828" t="s">
        <v>1441</v>
      </c>
      <c r="B3" s="828"/>
      <c r="C3" s="828"/>
      <c r="D3" s="828"/>
      <c r="E3" s="828"/>
      <c r="F3" s="828"/>
      <c r="G3" s="828"/>
      <c r="H3" s="828"/>
      <c r="I3" s="828"/>
      <c r="J3" s="828"/>
      <c r="K3" s="828"/>
      <c r="L3" s="828"/>
      <c r="M3" s="828"/>
      <c r="N3" s="828"/>
      <c r="O3" s="828"/>
      <c r="P3" s="828"/>
      <c r="Q3" s="828"/>
      <c r="R3" s="828"/>
      <c r="S3" s="828"/>
      <c r="T3" s="828"/>
      <c r="U3" s="828"/>
    </row>
    <row r="4" spans="1:22" ht="15" customHeight="1" x14ac:dyDescent="0.25">
      <c r="A4" s="767" t="s">
        <v>97</v>
      </c>
      <c r="B4" s="769" t="s">
        <v>111</v>
      </c>
      <c r="C4" s="778" t="s">
        <v>86</v>
      </c>
      <c r="D4" s="778" t="s">
        <v>87</v>
      </c>
      <c r="E4" s="778" t="s">
        <v>389</v>
      </c>
      <c r="F4" s="778" t="s">
        <v>88</v>
      </c>
      <c r="G4" s="781" t="s">
        <v>100</v>
      </c>
      <c r="H4" s="783"/>
      <c r="I4" s="783"/>
      <c r="J4" s="783"/>
      <c r="K4" s="783"/>
      <c r="L4" s="783"/>
      <c r="M4" s="783"/>
      <c r="N4" s="782"/>
      <c r="O4" s="787" t="s">
        <v>101</v>
      </c>
      <c r="P4" s="788"/>
      <c r="Q4" s="769" t="s">
        <v>102</v>
      </c>
      <c r="R4" s="769" t="s">
        <v>103</v>
      </c>
      <c r="S4" s="769" t="s">
        <v>110</v>
      </c>
      <c r="T4" s="769" t="s">
        <v>109</v>
      </c>
      <c r="U4" s="784" t="s">
        <v>89</v>
      </c>
    </row>
    <row r="5" spans="1:22" ht="15" customHeight="1" x14ac:dyDescent="0.25">
      <c r="A5" s="767"/>
      <c r="B5" s="767"/>
      <c r="C5" s="779"/>
      <c r="D5" s="779"/>
      <c r="E5" s="779"/>
      <c r="F5" s="779"/>
      <c r="G5" s="781" t="s">
        <v>104</v>
      </c>
      <c r="H5" s="782"/>
      <c r="I5" s="781" t="s">
        <v>105</v>
      </c>
      <c r="J5" s="782"/>
      <c r="K5" s="781" t="s">
        <v>106</v>
      </c>
      <c r="L5" s="782"/>
      <c r="M5" s="781" t="s">
        <v>107</v>
      </c>
      <c r="N5" s="782"/>
      <c r="O5" s="789"/>
      <c r="P5" s="790"/>
      <c r="Q5" s="767"/>
      <c r="R5" s="767"/>
      <c r="S5" s="767"/>
      <c r="T5" s="767"/>
      <c r="U5" s="785"/>
    </row>
    <row r="6" spans="1:22" ht="25.5" x14ac:dyDescent="0.25">
      <c r="A6" s="768"/>
      <c r="B6" s="768"/>
      <c r="C6" s="780"/>
      <c r="D6" s="780"/>
      <c r="E6" s="780"/>
      <c r="F6" s="780"/>
      <c r="G6" s="379" t="s">
        <v>108</v>
      </c>
      <c r="H6" s="379" t="s">
        <v>12</v>
      </c>
      <c r="I6" s="379" t="s">
        <v>108</v>
      </c>
      <c r="J6" s="379" t="s">
        <v>12</v>
      </c>
      <c r="K6" s="379" t="s">
        <v>108</v>
      </c>
      <c r="L6" s="379" t="s">
        <v>12</v>
      </c>
      <c r="M6" s="379" t="s">
        <v>108</v>
      </c>
      <c r="N6" s="379" t="s">
        <v>12</v>
      </c>
      <c r="O6" s="379" t="s">
        <v>108</v>
      </c>
      <c r="P6" s="379" t="s">
        <v>12</v>
      </c>
      <c r="Q6" s="768"/>
      <c r="R6" s="768"/>
      <c r="S6" s="768"/>
      <c r="T6" s="768"/>
      <c r="U6" s="786"/>
    </row>
    <row r="7" spans="1:22" ht="15.75" x14ac:dyDescent="0.25">
      <c r="A7" s="380"/>
      <c r="B7" s="381"/>
      <c r="C7" s="382"/>
      <c r="D7" s="382"/>
      <c r="E7" s="383"/>
      <c r="F7" s="382"/>
      <c r="G7" s="384"/>
      <c r="H7" s="384"/>
      <c r="I7" s="384"/>
      <c r="J7" s="384"/>
      <c r="K7" s="384"/>
      <c r="L7" s="384"/>
      <c r="M7" s="384"/>
      <c r="N7" s="384"/>
      <c r="O7" s="384"/>
      <c r="P7" s="384"/>
      <c r="Q7" s="385"/>
      <c r="R7" s="385"/>
      <c r="S7" s="385"/>
      <c r="T7" s="385"/>
      <c r="U7" s="386"/>
    </row>
    <row r="8" spans="1:22" ht="15.75" customHeight="1" x14ac:dyDescent="0.25">
      <c r="A8" s="829" t="s">
        <v>1435</v>
      </c>
      <c r="B8" s="818" t="s">
        <v>1433</v>
      </c>
      <c r="C8" s="836" t="s">
        <v>2001</v>
      </c>
      <c r="D8" s="836" t="s">
        <v>2012</v>
      </c>
      <c r="E8" s="836" t="s">
        <v>2013</v>
      </c>
      <c r="F8" s="805" t="s">
        <v>2664</v>
      </c>
      <c r="G8" s="838"/>
      <c r="H8" s="831"/>
      <c r="I8" s="850">
        <v>0</v>
      </c>
      <c r="J8" s="849">
        <v>0</v>
      </c>
      <c r="K8" s="850">
        <v>1</v>
      </c>
      <c r="L8" s="849">
        <v>0</v>
      </c>
      <c r="M8" s="850">
        <v>2</v>
      </c>
      <c r="N8" s="849">
        <v>0</v>
      </c>
      <c r="O8" s="850">
        <v>1</v>
      </c>
      <c r="P8" s="849">
        <f>SUM(J8+L8+N8)</f>
        <v>0</v>
      </c>
      <c r="Q8" s="677"/>
      <c r="R8" s="851" t="s">
        <v>2342</v>
      </c>
      <c r="S8" s="852" t="s">
        <v>2343</v>
      </c>
      <c r="T8" s="836" t="s">
        <v>2344</v>
      </c>
      <c r="U8" s="836" t="s">
        <v>2345</v>
      </c>
      <c r="V8" s="706"/>
    </row>
    <row r="9" spans="1:22" ht="93" customHeight="1" x14ac:dyDescent="0.25">
      <c r="A9" s="830"/>
      <c r="B9" s="818"/>
      <c r="C9" s="839"/>
      <c r="D9" s="839"/>
      <c r="E9" s="837"/>
      <c r="F9" s="806"/>
      <c r="G9" s="838"/>
      <c r="H9" s="831"/>
      <c r="I9" s="850"/>
      <c r="J9" s="849"/>
      <c r="K9" s="850"/>
      <c r="L9" s="849"/>
      <c r="M9" s="850"/>
      <c r="N9" s="849"/>
      <c r="O9" s="850"/>
      <c r="P9" s="849"/>
      <c r="Q9" s="707"/>
      <c r="R9" s="851"/>
      <c r="S9" s="852"/>
      <c r="T9" s="839"/>
      <c r="U9" s="839"/>
      <c r="V9" s="706"/>
    </row>
    <row r="10" spans="1:22" s="403" customFormat="1" ht="87" customHeight="1" x14ac:dyDescent="0.25">
      <c r="A10" s="830"/>
      <c r="B10" s="818"/>
      <c r="C10" s="837"/>
      <c r="D10" s="837"/>
      <c r="E10" s="678" t="s">
        <v>2341</v>
      </c>
      <c r="F10" s="679" t="s">
        <v>2002</v>
      </c>
      <c r="G10" s="708"/>
      <c r="H10" s="680"/>
      <c r="I10" s="677">
        <v>1</v>
      </c>
      <c r="J10" s="680">
        <v>5000</v>
      </c>
      <c r="K10" s="677">
        <v>1</v>
      </c>
      <c r="L10" s="680">
        <v>5000</v>
      </c>
      <c r="M10" s="677">
        <v>1</v>
      </c>
      <c r="N10" s="680">
        <v>5000</v>
      </c>
      <c r="O10" s="681">
        <v>3</v>
      </c>
      <c r="P10" s="682">
        <f>H8+J10+L10+N10</f>
        <v>15000</v>
      </c>
      <c r="Q10" s="677"/>
      <c r="R10" s="679" t="s">
        <v>2003</v>
      </c>
      <c r="S10" s="679" t="s">
        <v>2004</v>
      </c>
      <c r="T10" s="837"/>
      <c r="U10" s="837"/>
      <c r="V10" s="706"/>
    </row>
    <row r="11" spans="1:22" ht="15.75" customHeight="1" x14ac:dyDescent="0.25">
      <c r="A11" s="830"/>
      <c r="B11" s="818"/>
      <c r="C11" s="859" t="s">
        <v>2006</v>
      </c>
      <c r="D11" s="859" t="s">
        <v>2007</v>
      </c>
      <c r="E11" s="836" t="s">
        <v>2014</v>
      </c>
      <c r="F11" s="836" t="s">
        <v>2008</v>
      </c>
      <c r="G11" s="836"/>
      <c r="H11" s="853"/>
      <c r="I11" s="836">
        <v>1</v>
      </c>
      <c r="J11" s="853">
        <v>10000</v>
      </c>
      <c r="K11" s="836">
        <v>1</v>
      </c>
      <c r="L11" s="853">
        <v>10000</v>
      </c>
      <c r="M11" s="836">
        <v>1</v>
      </c>
      <c r="N11" s="853">
        <v>10000</v>
      </c>
      <c r="O11" s="843">
        <v>2</v>
      </c>
      <c r="P11" s="846">
        <f t="shared" ref="P11" si="0">H11+J11+L11+N11</f>
        <v>30000</v>
      </c>
      <c r="Q11" s="677"/>
      <c r="R11" s="836" t="s">
        <v>2009</v>
      </c>
      <c r="S11" s="836" t="s">
        <v>2010</v>
      </c>
      <c r="T11" s="836" t="s">
        <v>2005</v>
      </c>
      <c r="U11" s="836" t="s">
        <v>2011</v>
      </c>
      <c r="V11" s="706"/>
    </row>
    <row r="12" spans="1:22" ht="15.75" x14ac:dyDescent="0.25">
      <c r="A12" s="830"/>
      <c r="B12" s="818"/>
      <c r="C12" s="860"/>
      <c r="D12" s="860"/>
      <c r="E12" s="839"/>
      <c r="F12" s="839"/>
      <c r="G12" s="839"/>
      <c r="H12" s="854"/>
      <c r="I12" s="839"/>
      <c r="J12" s="854"/>
      <c r="K12" s="839"/>
      <c r="L12" s="854"/>
      <c r="M12" s="839"/>
      <c r="N12" s="854"/>
      <c r="O12" s="844"/>
      <c r="P12" s="847"/>
      <c r="Q12" s="677"/>
      <c r="R12" s="839"/>
      <c r="S12" s="839"/>
      <c r="T12" s="839"/>
      <c r="U12" s="839"/>
      <c r="V12" s="706"/>
    </row>
    <row r="13" spans="1:22" ht="108.75" customHeight="1" x14ac:dyDescent="0.25">
      <c r="A13" s="830"/>
      <c r="B13" s="818"/>
      <c r="C13" s="861"/>
      <c r="D13" s="861"/>
      <c r="E13" s="837"/>
      <c r="F13" s="837"/>
      <c r="G13" s="837"/>
      <c r="H13" s="855"/>
      <c r="I13" s="837"/>
      <c r="J13" s="855"/>
      <c r="K13" s="837"/>
      <c r="L13" s="855"/>
      <c r="M13" s="837"/>
      <c r="N13" s="855"/>
      <c r="O13" s="845"/>
      <c r="P13" s="848"/>
      <c r="Q13" s="677"/>
      <c r="R13" s="837"/>
      <c r="S13" s="837"/>
      <c r="T13" s="837"/>
      <c r="U13" s="837"/>
      <c r="V13" s="706"/>
    </row>
    <row r="14" spans="1:22" ht="15.75" customHeight="1" x14ac:dyDescent="0.25">
      <c r="A14" s="830"/>
      <c r="B14" s="829" t="s">
        <v>1440</v>
      </c>
      <c r="C14" s="840" t="s">
        <v>2017</v>
      </c>
      <c r="D14" s="873" t="s">
        <v>2347</v>
      </c>
      <c r="E14" s="836" t="s">
        <v>2018</v>
      </c>
      <c r="F14" s="859" t="s">
        <v>2348</v>
      </c>
      <c r="G14" s="856">
        <v>0.25</v>
      </c>
      <c r="H14" s="853"/>
      <c r="I14" s="856">
        <v>0.25</v>
      </c>
      <c r="J14" s="853">
        <v>50000</v>
      </c>
      <c r="K14" s="856">
        <v>0.25</v>
      </c>
      <c r="L14" s="853">
        <v>20000</v>
      </c>
      <c r="M14" s="856">
        <v>0.25</v>
      </c>
      <c r="N14" s="853">
        <v>20000</v>
      </c>
      <c r="O14" s="856">
        <f t="shared" ref="O14:P14" si="1">G14+I14+K14+M14</f>
        <v>1</v>
      </c>
      <c r="P14" s="846">
        <f t="shared" si="1"/>
        <v>90000</v>
      </c>
      <c r="Q14" s="677"/>
      <c r="R14" s="836" t="s">
        <v>2015</v>
      </c>
      <c r="S14" s="836" t="s">
        <v>2016</v>
      </c>
      <c r="T14" s="836" t="s">
        <v>2005</v>
      </c>
      <c r="U14" s="836" t="s">
        <v>2011</v>
      </c>
      <c r="V14" s="706"/>
    </row>
    <row r="15" spans="1:22" ht="15.75" x14ac:dyDescent="0.25">
      <c r="A15" s="830"/>
      <c r="B15" s="830"/>
      <c r="C15" s="841"/>
      <c r="D15" s="873"/>
      <c r="E15" s="839"/>
      <c r="F15" s="860"/>
      <c r="G15" s="857"/>
      <c r="H15" s="854"/>
      <c r="I15" s="857"/>
      <c r="J15" s="854"/>
      <c r="K15" s="857"/>
      <c r="L15" s="854"/>
      <c r="M15" s="857"/>
      <c r="N15" s="854"/>
      <c r="O15" s="857"/>
      <c r="P15" s="847"/>
      <c r="Q15" s="677"/>
      <c r="R15" s="839"/>
      <c r="S15" s="839"/>
      <c r="T15" s="839"/>
      <c r="U15" s="839"/>
      <c r="V15" s="706"/>
    </row>
    <row r="16" spans="1:22" ht="15.75" x14ac:dyDescent="0.25">
      <c r="A16" s="830"/>
      <c r="B16" s="830"/>
      <c r="C16" s="841"/>
      <c r="D16" s="873"/>
      <c r="E16" s="839"/>
      <c r="F16" s="860"/>
      <c r="G16" s="857"/>
      <c r="H16" s="854"/>
      <c r="I16" s="857"/>
      <c r="J16" s="854"/>
      <c r="K16" s="857"/>
      <c r="L16" s="854"/>
      <c r="M16" s="857"/>
      <c r="N16" s="854"/>
      <c r="O16" s="857"/>
      <c r="P16" s="847"/>
      <c r="Q16" s="677"/>
      <c r="R16" s="839"/>
      <c r="S16" s="839"/>
      <c r="T16" s="839"/>
      <c r="U16" s="839"/>
      <c r="V16" s="706"/>
    </row>
    <row r="17" spans="1:22" ht="15.75" x14ac:dyDescent="0.25">
      <c r="A17" s="830"/>
      <c r="B17" s="830"/>
      <c r="C17" s="841"/>
      <c r="D17" s="873"/>
      <c r="E17" s="839"/>
      <c r="F17" s="860"/>
      <c r="G17" s="857"/>
      <c r="H17" s="854"/>
      <c r="I17" s="857"/>
      <c r="J17" s="854"/>
      <c r="K17" s="857"/>
      <c r="L17" s="854"/>
      <c r="M17" s="857"/>
      <c r="N17" s="854"/>
      <c r="O17" s="857"/>
      <c r="P17" s="847"/>
      <c r="Q17" s="677"/>
      <c r="R17" s="839"/>
      <c r="S17" s="839"/>
      <c r="T17" s="839"/>
      <c r="U17" s="839"/>
      <c r="V17" s="706"/>
    </row>
    <row r="18" spans="1:22" ht="71.25" customHeight="1" x14ac:dyDescent="0.25">
      <c r="A18" s="830"/>
      <c r="B18" s="830"/>
      <c r="C18" s="842"/>
      <c r="D18" s="873"/>
      <c r="E18" s="837"/>
      <c r="F18" s="861"/>
      <c r="G18" s="858"/>
      <c r="H18" s="855"/>
      <c r="I18" s="858"/>
      <c r="J18" s="855"/>
      <c r="K18" s="858"/>
      <c r="L18" s="855"/>
      <c r="M18" s="858"/>
      <c r="N18" s="855"/>
      <c r="O18" s="858"/>
      <c r="P18" s="848"/>
      <c r="Q18" s="683"/>
      <c r="R18" s="839"/>
      <c r="S18" s="839"/>
      <c r="T18" s="839"/>
      <c r="U18" s="839"/>
      <c r="V18" s="706"/>
    </row>
    <row r="19" spans="1:22" s="498" customFormat="1" ht="78.75" customHeight="1" x14ac:dyDescent="0.25">
      <c r="A19" s="830"/>
      <c r="B19" s="830"/>
      <c r="C19" s="867" t="s">
        <v>2346</v>
      </c>
      <c r="D19" s="836" t="s">
        <v>2347</v>
      </c>
      <c r="E19" s="677" t="s">
        <v>2352</v>
      </c>
      <c r="F19" s="684" t="s">
        <v>2349</v>
      </c>
      <c r="G19" s="685"/>
      <c r="H19" s="667"/>
      <c r="I19" s="677"/>
      <c r="J19" s="667">
        <v>200000</v>
      </c>
      <c r="K19" s="677">
        <v>1</v>
      </c>
      <c r="L19" s="680"/>
      <c r="M19" s="679"/>
      <c r="N19" s="680"/>
      <c r="O19" s="681"/>
      <c r="P19" s="686">
        <f t="shared" ref="P19" si="2">H19+J19+L19+N19</f>
        <v>200000</v>
      </c>
      <c r="Q19" s="677"/>
      <c r="R19" s="839"/>
      <c r="S19" s="839"/>
      <c r="T19" s="839"/>
      <c r="U19" s="839"/>
      <c r="V19" s="707"/>
    </row>
    <row r="20" spans="1:22" s="498" customFormat="1" ht="66" customHeight="1" x14ac:dyDescent="0.25">
      <c r="A20" s="830"/>
      <c r="B20" s="830"/>
      <c r="C20" s="868"/>
      <c r="D20" s="839"/>
      <c r="E20" s="677" t="s">
        <v>2353</v>
      </c>
      <c r="F20" s="684" t="s">
        <v>2350</v>
      </c>
      <c r="G20" s="687">
        <v>0.25</v>
      </c>
      <c r="H20" s="667">
        <v>0</v>
      </c>
      <c r="I20" s="656">
        <v>0.25</v>
      </c>
      <c r="J20" s="667">
        <v>0</v>
      </c>
      <c r="K20" s="656">
        <v>0.25</v>
      </c>
      <c r="L20" s="680"/>
      <c r="M20" s="687">
        <v>0.25</v>
      </c>
      <c r="N20" s="680"/>
      <c r="O20" s="688">
        <f>SUM(G20+I20+K20+M20)</f>
        <v>1</v>
      </c>
      <c r="P20" s="709"/>
      <c r="Q20" s="677"/>
      <c r="R20" s="839"/>
      <c r="S20" s="839"/>
      <c r="T20" s="839"/>
      <c r="U20" s="839"/>
      <c r="V20" s="707"/>
    </row>
    <row r="21" spans="1:22" s="498" customFormat="1" ht="64.5" customHeight="1" x14ac:dyDescent="0.25">
      <c r="A21" s="830"/>
      <c r="B21" s="832"/>
      <c r="C21" s="869"/>
      <c r="D21" s="837"/>
      <c r="E21" s="677" t="s">
        <v>2354</v>
      </c>
      <c r="F21" s="684" t="s">
        <v>2351</v>
      </c>
      <c r="G21" s="679"/>
      <c r="H21" s="680"/>
      <c r="I21" s="687">
        <v>0.25</v>
      </c>
      <c r="J21" s="689">
        <v>1000000</v>
      </c>
      <c r="K21" s="690">
        <v>0.5</v>
      </c>
      <c r="L21" s="691"/>
      <c r="M21" s="690">
        <v>0.25</v>
      </c>
      <c r="N21" s="691"/>
      <c r="O21" s="688">
        <f>SUM(G21+I21+K21+M21)</f>
        <v>1</v>
      </c>
      <c r="P21" s="709"/>
      <c r="Q21" s="677"/>
      <c r="R21" s="837"/>
      <c r="S21" s="837"/>
      <c r="T21" s="837"/>
      <c r="U21" s="837"/>
      <c r="V21" s="707"/>
    </row>
    <row r="22" spans="1:22" ht="46.5" customHeight="1" x14ac:dyDescent="0.25">
      <c r="A22" s="830"/>
      <c r="B22" s="829" t="s">
        <v>1434</v>
      </c>
      <c r="C22" s="840" t="s">
        <v>2023</v>
      </c>
      <c r="D22" s="859" t="s">
        <v>2024</v>
      </c>
      <c r="E22" s="836" t="s">
        <v>2026</v>
      </c>
      <c r="F22" s="865" t="s">
        <v>2019</v>
      </c>
      <c r="G22" s="856">
        <v>0.25</v>
      </c>
      <c r="H22" s="853"/>
      <c r="I22" s="856">
        <v>0.25</v>
      </c>
      <c r="J22" s="853">
        <v>10000</v>
      </c>
      <c r="K22" s="856">
        <v>0.25</v>
      </c>
      <c r="L22" s="853">
        <v>10000</v>
      </c>
      <c r="M22" s="856">
        <v>0.25</v>
      </c>
      <c r="N22" s="853">
        <v>13750</v>
      </c>
      <c r="O22" s="856">
        <f t="shared" ref="O22:P25" si="3">G22+I22+K22+M22</f>
        <v>1</v>
      </c>
      <c r="P22" s="846">
        <f t="shared" si="3"/>
        <v>33750</v>
      </c>
      <c r="Q22" s="692"/>
      <c r="R22" s="871" t="s">
        <v>2020</v>
      </c>
      <c r="S22" s="836" t="s">
        <v>2021</v>
      </c>
      <c r="T22" s="836" t="s">
        <v>2005</v>
      </c>
      <c r="U22" s="836" t="s">
        <v>2011</v>
      </c>
      <c r="V22" s="706"/>
    </row>
    <row r="23" spans="1:22" ht="15.75" x14ac:dyDescent="0.25">
      <c r="A23" s="830"/>
      <c r="B23" s="830"/>
      <c r="C23" s="841"/>
      <c r="D23" s="861"/>
      <c r="E23" s="837"/>
      <c r="F23" s="866"/>
      <c r="G23" s="858"/>
      <c r="H23" s="855"/>
      <c r="I23" s="858"/>
      <c r="J23" s="855"/>
      <c r="K23" s="858"/>
      <c r="L23" s="855"/>
      <c r="M23" s="858"/>
      <c r="N23" s="855"/>
      <c r="O23" s="858"/>
      <c r="P23" s="848"/>
      <c r="Q23" s="677"/>
      <c r="R23" s="872"/>
      <c r="S23" s="837"/>
      <c r="T23" s="837"/>
      <c r="U23" s="837"/>
      <c r="V23" s="706"/>
    </row>
    <row r="24" spans="1:22" ht="93.75" customHeight="1" x14ac:dyDescent="0.25">
      <c r="A24" s="830"/>
      <c r="B24" s="830"/>
      <c r="C24" s="841"/>
      <c r="D24" s="679" t="s">
        <v>2025</v>
      </c>
      <c r="E24" s="693" t="s">
        <v>2027</v>
      </c>
      <c r="F24" s="684" t="s">
        <v>2355</v>
      </c>
      <c r="G24" s="656">
        <v>0.25</v>
      </c>
      <c r="H24" s="667"/>
      <c r="I24" s="656">
        <v>0.25</v>
      </c>
      <c r="J24" s="667">
        <v>10000</v>
      </c>
      <c r="K24" s="656">
        <v>0.25</v>
      </c>
      <c r="L24" s="667">
        <v>10000</v>
      </c>
      <c r="M24" s="656">
        <v>0.25</v>
      </c>
      <c r="N24" s="667">
        <v>13750</v>
      </c>
      <c r="O24" s="656">
        <f t="shared" si="3"/>
        <v>1</v>
      </c>
      <c r="P24" s="668">
        <f>H24+J24+L24+N24</f>
        <v>33750</v>
      </c>
      <c r="Q24" s="677"/>
      <c r="R24" s="710" t="s">
        <v>2022</v>
      </c>
      <c r="S24" s="677" t="s">
        <v>2028</v>
      </c>
      <c r="T24" s="679" t="s">
        <v>2005</v>
      </c>
      <c r="U24" s="677" t="s">
        <v>2011</v>
      </c>
      <c r="V24" s="706"/>
    </row>
    <row r="25" spans="1:22" s="403" customFormat="1" ht="78.75" customHeight="1" x14ac:dyDescent="0.25">
      <c r="A25" s="830"/>
      <c r="B25" s="832"/>
      <c r="C25" s="842"/>
      <c r="D25" s="679"/>
      <c r="E25" s="693" t="s">
        <v>2357</v>
      </c>
      <c r="F25" s="679" t="s">
        <v>2356</v>
      </c>
      <c r="G25" s="656">
        <v>0.25</v>
      </c>
      <c r="H25" s="667"/>
      <c r="I25" s="656">
        <v>0.25</v>
      </c>
      <c r="J25" s="667">
        <v>10000</v>
      </c>
      <c r="K25" s="656">
        <v>0.25</v>
      </c>
      <c r="L25" s="667">
        <v>12500</v>
      </c>
      <c r="M25" s="656">
        <v>0.25</v>
      </c>
      <c r="N25" s="667"/>
      <c r="O25" s="656">
        <f t="shared" si="3"/>
        <v>1</v>
      </c>
      <c r="P25" s="668">
        <f>H25+J25+L25+N25</f>
        <v>22500</v>
      </c>
      <c r="Q25" s="677"/>
      <c r="R25" s="710" t="s">
        <v>2022</v>
      </c>
      <c r="S25" s="677" t="s">
        <v>2028</v>
      </c>
      <c r="T25" s="679" t="s">
        <v>2005</v>
      </c>
      <c r="U25" s="677" t="s">
        <v>2011</v>
      </c>
      <c r="V25" s="706"/>
    </row>
    <row r="26" spans="1:22" ht="180.75" x14ac:dyDescent="0.25">
      <c r="A26" s="830"/>
      <c r="B26" s="829" t="s">
        <v>1436</v>
      </c>
      <c r="C26" s="840" t="s">
        <v>2038</v>
      </c>
      <c r="D26" s="679" t="s">
        <v>2039</v>
      </c>
      <c r="E26" s="553" t="s">
        <v>2041</v>
      </c>
      <c r="F26" s="679" t="s">
        <v>2029</v>
      </c>
      <c r="G26" s="695">
        <v>0</v>
      </c>
      <c r="H26" s="706"/>
      <c r="I26" s="677">
        <v>1</v>
      </c>
      <c r="J26" s="667">
        <v>60000</v>
      </c>
      <c r="K26" s="696">
        <v>1</v>
      </c>
      <c r="L26" s="667">
        <v>60000</v>
      </c>
      <c r="M26" s="677">
        <v>1</v>
      </c>
      <c r="N26" s="667">
        <v>60000</v>
      </c>
      <c r="O26" s="697">
        <v>2</v>
      </c>
      <c r="P26" s="668">
        <f t="shared" ref="P26" si="4">H26+J26+L26+N26</f>
        <v>180000</v>
      </c>
      <c r="Q26" s="710" t="s">
        <v>2030</v>
      </c>
      <c r="R26" s="677" t="s">
        <v>2031</v>
      </c>
      <c r="S26" s="679" t="s">
        <v>2005</v>
      </c>
      <c r="T26" s="679" t="s">
        <v>2011</v>
      </c>
      <c r="U26" s="677" t="s">
        <v>2011</v>
      </c>
      <c r="V26" s="706"/>
    </row>
    <row r="27" spans="1:22" ht="105" x14ac:dyDescent="0.25">
      <c r="A27" s="830"/>
      <c r="B27" s="830"/>
      <c r="C27" s="841"/>
      <c r="D27" s="698" t="s">
        <v>2040</v>
      </c>
      <c r="E27" s="699" t="s">
        <v>2042</v>
      </c>
      <c r="F27" s="698" t="s">
        <v>2032</v>
      </c>
      <c r="G27" s="700">
        <v>0</v>
      </c>
      <c r="H27" s="707"/>
      <c r="I27" s="677">
        <v>1</v>
      </c>
      <c r="J27" s="667">
        <v>10000</v>
      </c>
      <c r="K27" s="696">
        <v>1</v>
      </c>
      <c r="L27" s="667">
        <v>10000</v>
      </c>
      <c r="M27" s="677">
        <v>1</v>
      </c>
      <c r="N27" s="667">
        <v>10000</v>
      </c>
      <c r="O27" s="697">
        <f t="shared" ref="O27:P28" si="5">G27+I27+K27+M27</f>
        <v>3</v>
      </c>
      <c r="P27" s="668">
        <f t="shared" si="5"/>
        <v>30000</v>
      </c>
      <c r="Q27" s="710" t="s">
        <v>2033</v>
      </c>
      <c r="R27" s="677" t="s">
        <v>2034</v>
      </c>
      <c r="S27" s="679" t="s">
        <v>2005</v>
      </c>
      <c r="T27" s="679" t="s">
        <v>2011</v>
      </c>
      <c r="U27" s="677" t="s">
        <v>2011</v>
      </c>
      <c r="V27" s="706"/>
    </row>
    <row r="28" spans="1:22" ht="80.25" customHeight="1" x14ac:dyDescent="0.25">
      <c r="A28" s="830"/>
      <c r="B28" s="830"/>
      <c r="C28" s="841"/>
      <c r="D28" s="679" t="s">
        <v>2358</v>
      </c>
      <c r="E28" s="553" t="s">
        <v>2043</v>
      </c>
      <c r="F28" s="679" t="s">
        <v>2037</v>
      </c>
      <c r="G28" s="698"/>
      <c r="H28" s="701"/>
      <c r="I28" s="698">
        <v>1</v>
      </c>
      <c r="J28" s="701">
        <v>10000</v>
      </c>
      <c r="K28" s="702">
        <v>1</v>
      </c>
      <c r="L28" s="701">
        <v>10000</v>
      </c>
      <c r="M28" s="698">
        <v>1</v>
      </c>
      <c r="N28" s="701">
        <v>10000</v>
      </c>
      <c r="O28" s="703">
        <f t="shared" si="5"/>
        <v>3</v>
      </c>
      <c r="P28" s="686">
        <f>H28+J28+L28+N28</f>
        <v>30000</v>
      </c>
      <c r="Q28" s="711" t="s">
        <v>2035</v>
      </c>
      <c r="R28" s="679" t="s">
        <v>2036</v>
      </c>
      <c r="S28" s="679" t="s">
        <v>2005</v>
      </c>
      <c r="T28" s="679" t="s">
        <v>2011</v>
      </c>
      <c r="U28" s="677" t="s">
        <v>2011</v>
      </c>
      <c r="V28" s="706"/>
    </row>
    <row r="29" spans="1:22" ht="90" x14ac:dyDescent="0.25">
      <c r="A29" s="830"/>
      <c r="B29" s="829" t="s">
        <v>1437</v>
      </c>
      <c r="C29" s="840" t="s">
        <v>2674</v>
      </c>
      <c r="D29" s="679" t="s">
        <v>2054</v>
      </c>
      <c r="E29" s="677" t="s">
        <v>2058</v>
      </c>
      <c r="F29" s="679" t="s">
        <v>2050</v>
      </c>
      <c r="G29" s="677"/>
      <c r="H29" s="667"/>
      <c r="I29" s="677">
        <v>1</v>
      </c>
      <c r="J29" s="667">
        <v>10000</v>
      </c>
      <c r="K29" s="696">
        <v>1</v>
      </c>
      <c r="L29" s="667">
        <v>10000</v>
      </c>
      <c r="M29" s="677">
        <v>1</v>
      </c>
      <c r="N29" s="667">
        <v>12400</v>
      </c>
      <c r="O29" s="697">
        <v>1</v>
      </c>
      <c r="P29" s="668">
        <f t="shared" ref="P29:P33" si="6">H29+J29+L29+N29</f>
        <v>32400</v>
      </c>
      <c r="Q29" s="677"/>
      <c r="R29" s="677" t="s">
        <v>2044</v>
      </c>
      <c r="S29" s="677" t="s">
        <v>2045</v>
      </c>
      <c r="T29" s="677"/>
      <c r="U29" s="677"/>
      <c r="V29" s="706"/>
    </row>
    <row r="30" spans="1:22" ht="189" customHeight="1" x14ac:dyDescent="0.25">
      <c r="A30" s="830"/>
      <c r="B30" s="830"/>
      <c r="C30" s="841"/>
      <c r="D30" s="679" t="s">
        <v>2055</v>
      </c>
      <c r="E30" s="677" t="s">
        <v>2059</v>
      </c>
      <c r="F30" s="679" t="s">
        <v>2051</v>
      </c>
      <c r="G30" s="698"/>
      <c r="H30" s="701"/>
      <c r="I30" s="698">
        <v>1</v>
      </c>
      <c r="J30" s="701">
        <v>60000</v>
      </c>
      <c r="K30" s="702">
        <v>1</v>
      </c>
      <c r="L30" s="701">
        <v>60000</v>
      </c>
      <c r="M30" s="698">
        <v>1</v>
      </c>
      <c r="N30" s="701">
        <v>60000</v>
      </c>
      <c r="O30" s="703">
        <v>1</v>
      </c>
      <c r="P30" s="686">
        <f t="shared" si="6"/>
        <v>180000</v>
      </c>
      <c r="Q30" s="677"/>
      <c r="R30" s="836" t="s">
        <v>2046</v>
      </c>
      <c r="S30" s="683" t="s">
        <v>2047</v>
      </c>
      <c r="T30" s="683" t="s">
        <v>2005</v>
      </c>
      <c r="U30" s="683"/>
      <c r="V30" s="706"/>
    </row>
    <row r="31" spans="1:22" ht="69.75" customHeight="1" x14ac:dyDescent="0.25">
      <c r="A31" s="830"/>
      <c r="B31" s="830"/>
      <c r="C31" s="841"/>
      <c r="D31" s="679" t="s">
        <v>2056</v>
      </c>
      <c r="E31" s="677" t="s">
        <v>2060</v>
      </c>
      <c r="F31" s="679" t="s">
        <v>2052</v>
      </c>
      <c r="G31" s="677"/>
      <c r="H31" s="667"/>
      <c r="I31" s="677">
        <v>1</v>
      </c>
      <c r="J31" s="667"/>
      <c r="K31" s="696">
        <v>1</v>
      </c>
      <c r="L31" s="667"/>
      <c r="M31" s="677">
        <v>1</v>
      </c>
      <c r="N31" s="667"/>
      <c r="O31" s="697">
        <v>1</v>
      </c>
      <c r="P31" s="668">
        <f t="shared" si="6"/>
        <v>0</v>
      </c>
      <c r="Q31" s="677"/>
      <c r="R31" s="839"/>
      <c r="S31" s="677" t="s">
        <v>2048</v>
      </c>
      <c r="T31" s="836" t="s">
        <v>2005</v>
      </c>
      <c r="U31" s="677"/>
      <c r="V31" s="706"/>
    </row>
    <row r="32" spans="1:22" ht="96" customHeight="1" x14ac:dyDescent="0.25">
      <c r="A32" s="830"/>
      <c r="B32" s="832"/>
      <c r="C32" s="842"/>
      <c r="D32" s="679" t="s">
        <v>2057</v>
      </c>
      <c r="E32" s="677" t="s">
        <v>2061</v>
      </c>
      <c r="F32" s="679" t="s">
        <v>2053</v>
      </c>
      <c r="G32" s="677"/>
      <c r="H32" s="667"/>
      <c r="I32" s="677">
        <v>1</v>
      </c>
      <c r="J32" s="667"/>
      <c r="K32" s="696">
        <v>1</v>
      </c>
      <c r="L32" s="667"/>
      <c r="M32" s="677">
        <v>1</v>
      </c>
      <c r="N32" s="667"/>
      <c r="O32" s="697">
        <v>1</v>
      </c>
      <c r="P32" s="668">
        <f t="shared" si="6"/>
        <v>0</v>
      </c>
      <c r="Q32" s="677"/>
      <c r="R32" s="837"/>
      <c r="S32" s="677" t="s">
        <v>2049</v>
      </c>
      <c r="T32" s="837"/>
      <c r="U32" s="677"/>
      <c r="V32" s="706"/>
    </row>
    <row r="33" spans="1:22" ht="76.5" customHeight="1" x14ac:dyDescent="0.25">
      <c r="A33" s="830"/>
      <c r="B33" s="829" t="s">
        <v>1438</v>
      </c>
      <c r="C33" s="840" t="s">
        <v>2066</v>
      </c>
      <c r="D33" s="698" t="s">
        <v>2067</v>
      </c>
      <c r="E33" s="677" t="s">
        <v>2070</v>
      </c>
      <c r="F33" s="698" t="s">
        <v>2062</v>
      </c>
      <c r="G33" s="698"/>
      <c r="H33" s="701"/>
      <c r="I33" s="698">
        <v>1</v>
      </c>
      <c r="J33" s="701">
        <v>60000</v>
      </c>
      <c r="K33" s="702">
        <v>1</v>
      </c>
      <c r="L33" s="701">
        <v>60000</v>
      </c>
      <c r="M33" s="698">
        <v>1</v>
      </c>
      <c r="N33" s="701">
        <v>60000</v>
      </c>
      <c r="O33" s="703">
        <v>1</v>
      </c>
      <c r="P33" s="686">
        <f t="shared" si="6"/>
        <v>180000</v>
      </c>
      <c r="Q33" s="677"/>
      <c r="R33" s="836" t="s">
        <v>2064</v>
      </c>
      <c r="S33" s="698" t="s">
        <v>2063</v>
      </c>
      <c r="T33" s="698" t="s">
        <v>2005</v>
      </c>
      <c r="U33" s="677"/>
      <c r="V33" s="706"/>
    </row>
    <row r="34" spans="1:22" ht="152.25" customHeight="1" x14ac:dyDescent="0.25">
      <c r="A34" s="830"/>
      <c r="B34" s="830"/>
      <c r="C34" s="841"/>
      <c r="D34" s="684" t="s">
        <v>2068</v>
      </c>
      <c r="E34" s="677" t="s">
        <v>2071</v>
      </c>
      <c r="F34" s="684" t="s">
        <v>2361</v>
      </c>
      <c r="G34" s="677"/>
      <c r="H34" s="667"/>
      <c r="I34" s="677">
        <v>1</v>
      </c>
      <c r="J34" s="667"/>
      <c r="K34" s="696"/>
      <c r="L34" s="667"/>
      <c r="M34" s="677"/>
      <c r="N34" s="667"/>
      <c r="O34" s="697">
        <v>1</v>
      </c>
      <c r="P34" s="668"/>
      <c r="Q34" s="677"/>
      <c r="R34" s="839"/>
      <c r="S34" s="677" t="s">
        <v>2065</v>
      </c>
      <c r="T34" s="677"/>
      <c r="U34" s="677"/>
      <c r="V34" s="706"/>
    </row>
    <row r="35" spans="1:22" ht="104.25" customHeight="1" x14ac:dyDescent="0.25">
      <c r="A35" s="830"/>
      <c r="B35" s="830"/>
      <c r="C35" s="841"/>
      <c r="D35" s="679" t="s">
        <v>2069</v>
      </c>
      <c r="E35" s="677" t="s">
        <v>2072</v>
      </c>
      <c r="F35" s="704" t="s">
        <v>2363</v>
      </c>
      <c r="G35" s="677"/>
      <c r="H35" s="667"/>
      <c r="I35" s="677">
        <v>1</v>
      </c>
      <c r="J35" s="667">
        <v>98699.02</v>
      </c>
      <c r="K35" s="696">
        <v>1</v>
      </c>
      <c r="L35" s="667">
        <v>10000</v>
      </c>
      <c r="M35" s="677">
        <v>1</v>
      </c>
      <c r="N35" s="667">
        <v>10000</v>
      </c>
      <c r="O35" s="697">
        <v>1</v>
      </c>
      <c r="P35" s="668">
        <f t="shared" ref="P35:P39" si="7">H35+J35+L35+N35</f>
        <v>118699.02</v>
      </c>
      <c r="Q35" s="677"/>
      <c r="R35" s="839"/>
      <c r="S35" s="677" t="s">
        <v>2065</v>
      </c>
      <c r="T35" s="677"/>
      <c r="U35" s="677"/>
      <c r="V35" s="706"/>
    </row>
    <row r="36" spans="1:22" s="403" customFormat="1" ht="85.5" customHeight="1" x14ac:dyDescent="0.25">
      <c r="A36" s="830"/>
      <c r="B36" s="832"/>
      <c r="C36" s="842"/>
      <c r="D36" s="679" t="s">
        <v>2359</v>
      </c>
      <c r="E36" s="677" t="s">
        <v>2360</v>
      </c>
      <c r="F36" s="694" t="s">
        <v>2665</v>
      </c>
      <c r="G36" s="677"/>
      <c r="H36" s="667"/>
      <c r="I36" s="677">
        <v>0</v>
      </c>
      <c r="J36" s="667">
        <v>0</v>
      </c>
      <c r="K36" s="696">
        <v>0</v>
      </c>
      <c r="L36" s="667">
        <v>0</v>
      </c>
      <c r="M36" s="677">
        <v>0</v>
      </c>
      <c r="N36" s="667">
        <v>0</v>
      </c>
      <c r="O36" s="697">
        <v>1</v>
      </c>
      <c r="P36" s="668">
        <f t="shared" si="7"/>
        <v>0</v>
      </c>
      <c r="Q36" s="677"/>
      <c r="R36" s="837"/>
      <c r="S36" s="677"/>
      <c r="T36" s="677"/>
      <c r="U36" s="677"/>
      <c r="V36" s="706"/>
    </row>
    <row r="37" spans="1:22" ht="157.5" customHeight="1" x14ac:dyDescent="0.25">
      <c r="A37" s="830"/>
      <c r="B37" s="833" t="s">
        <v>1439</v>
      </c>
      <c r="C37" s="840" t="s">
        <v>2084</v>
      </c>
      <c r="D37" s="684" t="s">
        <v>2085</v>
      </c>
      <c r="E37" s="677" t="s">
        <v>2090</v>
      </c>
      <c r="F37" s="677" t="s">
        <v>2073</v>
      </c>
      <c r="G37" s="677"/>
      <c r="H37" s="667"/>
      <c r="I37" s="677">
        <v>1</v>
      </c>
      <c r="J37" s="667">
        <v>60000</v>
      </c>
      <c r="K37" s="696">
        <v>1</v>
      </c>
      <c r="L37" s="667">
        <v>40000</v>
      </c>
      <c r="M37" s="677">
        <v>1</v>
      </c>
      <c r="N37" s="667">
        <v>48750</v>
      </c>
      <c r="O37" s="697">
        <v>2</v>
      </c>
      <c r="P37" s="668">
        <f t="shared" si="7"/>
        <v>148750</v>
      </c>
      <c r="Q37" s="677"/>
      <c r="R37" s="870" t="s">
        <v>2074</v>
      </c>
      <c r="S37" s="677" t="s">
        <v>2075</v>
      </c>
      <c r="T37" s="677"/>
      <c r="U37" s="677"/>
      <c r="V37" s="706"/>
    </row>
    <row r="38" spans="1:22" ht="173.25" customHeight="1" x14ac:dyDescent="0.25">
      <c r="A38" s="830"/>
      <c r="B38" s="834"/>
      <c r="C38" s="841"/>
      <c r="D38" s="705" t="s">
        <v>2086</v>
      </c>
      <c r="E38" s="677" t="s">
        <v>2091</v>
      </c>
      <c r="F38" s="677" t="s">
        <v>2076</v>
      </c>
      <c r="G38" s="677"/>
      <c r="H38" s="667"/>
      <c r="I38" s="677">
        <v>1</v>
      </c>
      <c r="J38" s="667">
        <v>10000</v>
      </c>
      <c r="K38" s="696">
        <v>1</v>
      </c>
      <c r="L38" s="667">
        <v>10000</v>
      </c>
      <c r="M38" s="677">
        <v>1</v>
      </c>
      <c r="N38" s="667">
        <v>10000</v>
      </c>
      <c r="O38" s="697">
        <v>2</v>
      </c>
      <c r="P38" s="668">
        <f t="shared" si="7"/>
        <v>30000</v>
      </c>
      <c r="Q38" s="677"/>
      <c r="R38" s="870"/>
      <c r="S38" s="677" t="s">
        <v>2077</v>
      </c>
      <c r="T38" s="677"/>
      <c r="U38" s="677"/>
      <c r="V38" s="706"/>
    </row>
    <row r="39" spans="1:22" ht="75" customHeight="1" x14ac:dyDescent="0.25">
      <c r="A39" s="830"/>
      <c r="B39" s="834"/>
      <c r="C39" s="841"/>
      <c r="D39" s="684" t="s">
        <v>2087</v>
      </c>
      <c r="E39" s="677" t="s">
        <v>2092</v>
      </c>
      <c r="F39" s="677" t="s">
        <v>2078</v>
      </c>
      <c r="G39" s="677"/>
      <c r="H39" s="667"/>
      <c r="I39" s="677">
        <v>1</v>
      </c>
      <c r="J39" s="667">
        <v>10000</v>
      </c>
      <c r="K39" s="696">
        <v>1</v>
      </c>
      <c r="L39" s="667">
        <v>10000</v>
      </c>
      <c r="M39" s="677">
        <v>1</v>
      </c>
      <c r="N39" s="667">
        <v>10000</v>
      </c>
      <c r="O39" s="697">
        <v>1</v>
      </c>
      <c r="P39" s="668">
        <f t="shared" si="7"/>
        <v>30000</v>
      </c>
      <c r="Q39" s="677"/>
      <c r="R39" s="862" t="s">
        <v>2074</v>
      </c>
      <c r="S39" s="677" t="s">
        <v>2079</v>
      </c>
      <c r="T39" s="677"/>
      <c r="U39" s="677"/>
      <c r="V39" s="706"/>
    </row>
    <row r="40" spans="1:22" ht="120" x14ac:dyDescent="0.25">
      <c r="A40" s="830"/>
      <c r="B40" s="834"/>
      <c r="C40" s="841"/>
      <c r="D40" s="684" t="s">
        <v>2088</v>
      </c>
      <c r="E40" s="677" t="s">
        <v>2093</v>
      </c>
      <c r="F40" s="677" t="s">
        <v>2080</v>
      </c>
      <c r="G40" s="656">
        <v>0.25</v>
      </c>
      <c r="H40" s="667"/>
      <c r="I40" s="656">
        <v>0.25</v>
      </c>
      <c r="J40" s="667"/>
      <c r="K40" s="656">
        <v>0.25</v>
      </c>
      <c r="L40" s="667"/>
      <c r="M40" s="656">
        <v>0.25</v>
      </c>
      <c r="N40" s="667"/>
      <c r="O40" s="656">
        <f t="shared" ref="O40" si="8">G40+I40+K40+M40</f>
        <v>1</v>
      </c>
      <c r="P40" s="668">
        <f t="shared" ref="P40:P41" si="9">H40+J40+L40+N40</f>
        <v>0</v>
      </c>
      <c r="Q40" s="677"/>
      <c r="R40" s="863"/>
      <c r="S40" s="677" t="s">
        <v>2081</v>
      </c>
      <c r="T40" s="677"/>
      <c r="U40" s="677"/>
      <c r="V40" s="706"/>
    </row>
    <row r="41" spans="1:22" ht="180" x14ac:dyDescent="0.25">
      <c r="A41" s="830"/>
      <c r="B41" s="835"/>
      <c r="C41" s="842"/>
      <c r="D41" s="694" t="s">
        <v>2089</v>
      </c>
      <c r="E41" s="677" t="s">
        <v>2094</v>
      </c>
      <c r="F41" s="677" t="s">
        <v>2082</v>
      </c>
      <c r="G41" s="677"/>
      <c r="H41" s="667"/>
      <c r="I41" s="677">
        <v>1</v>
      </c>
      <c r="J41" s="667">
        <v>100000</v>
      </c>
      <c r="K41" s="696">
        <v>1</v>
      </c>
      <c r="L41" s="667">
        <v>100000</v>
      </c>
      <c r="M41" s="677">
        <v>1</v>
      </c>
      <c r="N41" s="667">
        <v>102500</v>
      </c>
      <c r="O41" s="697">
        <v>1</v>
      </c>
      <c r="P41" s="668">
        <f t="shared" si="9"/>
        <v>302500</v>
      </c>
      <c r="Q41" s="677"/>
      <c r="R41" s="864"/>
      <c r="S41" s="677" t="s">
        <v>2083</v>
      </c>
      <c r="T41" s="677"/>
      <c r="U41" s="677"/>
      <c r="V41" s="706"/>
    </row>
    <row r="42" spans="1:22" ht="15.75" x14ac:dyDescent="0.25">
      <c r="A42" s="273"/>
      <c r="B42" s="274"/>
      <c r="C42" s="273" t="s">
        <v>1443</v>
      </c>
      <c r="D42" s="274"/>
      <c r="E42" s="274"/>
      <c r="F42" s="275"/>
      <c r="G42" s="264">
        <f t="shared" ref="G42:O42" si="10">SUM(G8:G41)</f>
        <v>1.5</v>
      </c>
      <c r="H42" s="265">
        <f t="shared" si="10"/>
        <v>0</v>
      </c>
      <c r="I42" s="264">
        <f t="shared" si="10"/>
        <v>17.75</v>
      </c>
      <c r="J42" s="265">
        <f t="shared" si="10"/>
        <v>1783699.02</v>
      </c>
      <c r="K42" s="264">
        <f t="shared" si="10"/>
        <v>19</v>
      </c>
      <c r="L42" s="265">
        <f t="shared" si="10"/>
        <v>447500</v>
      </c>
      <c r="M42" s="264">
        <f t="shared" si="10"/>
        <v>18.75</v>
      </c>
      <c r="N42" s="265">
        <f t="shared" si="10"/>
        <v>456150</v>
      </c>
      <c r="O42" s="265">
        <f t="shared" si="10"/>
        <v>35</v>
      </c>
      <c r="P42" s="265">
        <f>SUM(P8:P41)</f>
        <v>1687349.02</v>
      </c>
      <c r="Q42" s="251"/>
      <c r="R42" s="251"/>
      <c r="S42" s="251"/>
      <c r="T42" s="251"/>
      <c r="U42" s="251"/>
    </row>
    <row r="48" spans="1:22" x14ac:dyDescent="0.25">
      <c r="H48" s="326"/>
      <c r="J48" s="326"/>
      <c r="L48" s="326"/>
      <c r="N48" s="326"/>
      <c r="P48" s="326"/>
    </row>
    <row r="49" spans="8:16" x14ac:dyDescent="0.25">
      <c r="H49" s="326"/>
      <c r="J49" s="326"/>
      <c r="L49" s="326"/>
      <c r="N49" s="326"/>
      <c r="P49" s="326"/>
    </row>
    <row r="50" spans="8:16" x14ac:dyDescent="0.25">
      <c r="H50" s="326"/>
      <c r="J50" s="326"/>
      <c r="L50" s="326"/>
      <c r="N50" s="326"/>
      <c r="P50" s="326"/>
    </row>
    <row r="51" spans="8:16" x14ac:dyDescent="0.25">
      <c r="H51" s="326"/>
      <c r="J51" s="326"/>
      <c r="L51" s="326"/>
      <c r="N51" s="326"/>
      <c r="P51" s="326"/>
    </row>
    <row r="52" spans="8:16" x14ac:dyDescent="0.25">
      <c r="H52" s="326"/>
      <c r="J52" s="326"/>
      <c r="L52" s="326"/>
      <c r="N52" s="326"/>
      <c r="P52" s="326"/>
    </row>
    <row r="53" spans="8:16" x14ac:dyDescent="0.25">
      <c r="H53" s="326"/>
      <c r="J53" s="326"/>
      <c r="L53" s="326"/>
      <c r="N53" s="326"/>
      <c r="P53" s="326"/>
    </row>
    <row r="54" spans="8:16" x14ac:dyDescent="0.25">
      <c r="H54" s="326"/>
      <c r="J54" s="326"/>
      <c r="L54" s="326"/>
      <c r="N54" s="326"/>
      <c r="P54" s="326"/>
    </row>
    <row r="55" spans="8:16" x14ac:dyDescent="0.25">
      <c r="H55" s="326"/>
      <c r="J55" s="326"/>
      <c r="L55" s="326"/>
      <c r="N55" s="326"/>
      <c r="P55" s="326"/>
    </row>
    <row r="56" spans="8:16" x14ac:dyDescent="0.25">
      <c r="H56" s="326"/>
      <c r="J56" s="326"/>
      <c r="L56" s="326"/>
      <c r="N56" s="326"/>
      <c r="P56" s="326"/>
    </row>
    <row r="57" spans="8:16" x14ac:dyDescent="0.25">
      <c r="H57" s="326"/>
      <c r="J57" s="326"/>
      <c r="L57" s="326"/>
      <c r="N57" s="326"/>
      <c r="P57" s="326"/>
    </row>
    <row r="58" spans="8:16" x14ac:dyDescent="0.25">
      <c r="H58" s="326"/>
      <c r="J58" s="326"/>
      <c r="L58" s="326"/>
      <c r="N58" s="326"/>
      <c r="P58" s="326"/>
    </row>
    <row r="59" spans="8:16" x14ac:dyDescent="0.25">
      <c r="H59" s="326"/>
      <c r="J59" s="326"/>
      <c r="L59" s="326"/>
      <c r="N59" s="326"/>
      <c r="P59" s="326"/>
    </row>
    <row r="60" spans="8:16" x14ac:dyDescent="0.25">
      <c r="H60" s="326"/>
      <c r="J60" s="326"/>
      <c r="L60" s="326"/>
      <c r="N60" s="326"/>
      <c r="P60" s="326"/>
    </row>
  </sheetData>
  <mergeCells count="109">
    <mergeCell ref="T8:T10"/>
    <mergeCell ref="U8:U10"/>
    <mergeCell ref="C19:C21"/>
    <mergeCell ref="D19:D21"/>
    <mergeCell ref="R14:R21"/>
    <mergeCell ref="S14:S21"/>
    <mergeCell ref="T14:T21"/>
    <mergeCell ref="U14:U21"/>
    <mergeCell ref="R37:R38"/>
    <mergeCell ref="U22:U23"/>
    <mergeCell ref="R22:R23"/>
    <mergeCell ref="O14:O18"/>
    <mergeCell ref="P14:P18"/>
    <mergeCell ref="R11:R13"/>
    <mergeCell ref="S11:S13"/>
    <mergeCell ref="T11:T13"/>
    <mergeCell ref="U11:U13"/>
    <mergeCell ref="C14:C18"/>
    <mergeCell ref="D14:D18"/>
    <mergeCell ref="E14:E18"/>
    <mergeCell ref="F14:F18"/>
    <mergeCell ref="G14:G18"/>
    <mergeCell ref="H14:H18"/>
    <mergeCell ref="I14:I18"/>
    <mergeCell ref="R39:R41"/>
    <mergeCell ref="T31:T32"/>
    <mergeCell ref="R30:R32"/>
    <mergeCell ref="C26:C28"/>
    <mergeCell ref="C29:C32"/>
    <mergeCell ref="C37:C41"/>
    <mergeCell ref="R33:R36"/>
    <mergeCell ref="S22:S23"/>
    <mergeCell ref="T22:T23"/>
    <mergeCell ref="D22:D23"/>
    <mergeCell ref="E22:E23"/>
    <mergeCell ref="F22:F23"/>
    <mergeCell ref="G22:G23"/>
    <mergeCell ref="H22:H23"/>
    <mergeCell ref="I22:I23"/>
    <mergeCell ref="J22:J23"/>
    <mergeCell ref="K22:K23"/>
    <mergeCell ref="L22:L23"/>
    <mergeCell ref="M22:M23"/>
    <mergeCell ref="N22:N23"/>
    <mergeCell ref="O22:O23"/>
    <mergeCell ref="P22:P23"/>
    <mergeCell ref="J14:J18"/>
    <mergeCell ref="K14:K18"/>
    <mergeCell ref="L14:L18"/>
    <mergeCell ref="M14:M18"/>
    <mergeCell ref="N14:N18"/>
    <mergeCell ref="C11:C13"/>
    <mergeCell ref="D11:D13"/>
    <mergeCell ref="E11:E13"/>
    <mergeCell ref="F11:F13"/>
    <mergeCell ref="G11:G13"/>
    <mergeCell ref="H11:H13"/>
    <mergeCell ref="I11:I13"/>
    <mergeCell ref="J11:J13"/>
    <mergeCell ref="K11:K13"/>
    <mergeCell ref="L11:L13"/>
    <mergeCell ref="M11:M13"/>
    <mergeCell ref="N11:N13"/>
    <mergeCell ref="O11:O13"/>
    <mergeCell ref="P11:P13"/>
    <mergeCell ref="N8:N9"/>
    <mergeCell ref="O8:O9"/>
    <mergeCell ref="P8:P9"/>
    <mergeCell ref="R8:R9"/>
    <mergeCell ref="S8:S9"/>
    <mergeCell ref="I8:I9"/>
    <mergeCell ref="J8:J9"/>
    <mergeCell ref="K8:K9"/>
    <mergeCell ref="L8:L9"/>
    <mergeCell ref="M8:M9"/>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8:A41"/>
    <mergeCell ref="B8:B13"/>
    <mergeCell ref="H8:H9"/>
    <mergeCell ref="B26:B28"/>
    <mergeCell ref="B29:B32"/>
    <mergeCell ref="B37:B41"/>
    <mergeCell ref="E8:E9"/>
    <mergeCell ref="F8:F9"/>
    <mergeCell ref="G8:G9"/>
    <mergeCell ref="C8:C10"/>
    <mergeCell ref="D8:D10"/>
    <mergeCell ref="B14:B21"/>
    <mergeCell ref="B22:B25"/>
    <mergeCell ref="B33:B36"/>
    <mergeCell ref="C33:C36"/>
    <mergeCell ref="C22:C25"/>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65"/>
  <sheetViews>
    <sheetView zoomScale="60" zoomScaleNormal="60" workbookViewId="0">
      <pane ySplit="7" topLeftCell="A8" activePane="bottomLeft" state="frozen"/>
      <selection activeCell="Q6" sqref="Q6"/>
      <selection pane="bottomLeft" activeCell="E9" sqref="E9"/>
    </sheetView>
  </sheetViews>
  <sheetFormatPr baseColWidth="10" defaultColWidth="12.5703125" defaultRowHeight="15" x14ac:dyDescent="0.25"/>
  <cols>
    <col min="1" max="2" width="21.7109375" customWidth="1"/>
    <col min="3" max="6" width="27.42578125" customWidth="1"/>
    <col min="7" max="7" width="15.28515625" customWidth="1"/>
    <col min="8" max="8" width="19.85546875" customWidth="1"/>
    <col min="9" max="9" width="15.28515625" customWidth="1"/>
    <col min="10" max="10" width="21.7109375" customWidth="1"/>
    <col min="11" max="11" width="15.28515625" customWidth="1"/>
    <col min="12" max="12" width="18" customWidth="1"/>
    <col min="13" max="13" width="15.28515625" customWidth="1"/>
    <col min="14" max="14" width="17.5703125" bestFit="1" customWidth="1"/>
    <col min="15" max="15" width="15.28515625" customWidth="1"/>
    <col min="16" max="16" width="23.5703125" customWidth="1"/>
    <col min="17" max="17" width="14.28515625" hidden="1" customWidth="1"/>
    <col min="18" max="20" width="14.28515625" customWidth="1"/>
    <col min="21" max="21" width="15.7109375" customWidth="1"/>
  </cols>
  <sheetData>
    <row r="1" spans="1:22" s="261" customFormat="1" ht="18.75" x14ac:dyDescent="0.3">
      <c r="G1" s="263" t="s">
        <v>1401</v>
      </c>
      <c r="L1" s="263"/>
      <c r="M1" s="263"/>
      <c r="N1" s="263"/>
      <c r="O1" s="263"/>
      <c r="P1" s="263"/>
      <c r="Q1" s="263"/>
      <c r="R1" s="263"/>
      <c r="S1" s="263"/>
      <c r="T1" s="263"/>
      <c r="U1" s="263"/>
    </row>
    <row r="2" spans="1:22" s="261" customFormat="1" ht="18.75" x14ac:dyDescent="0.3">
      <c r="A2" s="299" t="s">
        <v>1349</v>
      </c>
      <c r="G2" s="263"/>
      <c r="L2" s="263"/>
      <c r="M2" s="263"/>
      <c r="N2" s="263"/>
      <c r="O2" s="263"/>
      <c r="P2" s="263"/>
      <c r="Q2" s="263"/>
      <c r="R2" s="263"/>
      <c r="S2" s="263"/>
      <c r="T2" s="263"/>
      <c r="U2" s="263"/>
    </row>
    <row r="3" spans="1:22" s="261" customFormat="1" ht="27.75" customHeight="1" x14ac:dyDescent="0.2">
      <c r="A3" s="874" t="s">
        <v>1403</v>
      </c>
      <c r="B3" s="874"/>
      <c r="C3" s="874"/>
      <c r="D3" s="874"/>
      <c r="E3" s="874"/>
      <c r="F3" s="874"/>
      <c r="G3" s="874"/>
      <c r="H3" s="874"/>
      <c r="I3" s="874"/>
      <c r="J3" s="874"/>
      <c r="K3" s="874"/>
      <c r="L3" s="874"/>
      <c r="M3" s="874"/>
      <c r="N3" s="874"/>
      <c r="O3" s="874"/>
      <c r="P3" s="874"/>
      <c r="Q3" s="874"/>
      <c r="R3" s="874"/>
      <c r="S3" s="874"/>
      <c r="T3" s="874"/>
      <c r="U3" s="874"/>
    </row>
    <row r="4" spans="1:22" s="298" customFormat="1" ht="18.75" customHeight="1" x14ac:dyDescent="0.25">
      <c r="A4" s="875" t="s">
        <v>1408</v>
      </c>
      <c r="B4" s="875"/>
      <c r="C4" s="875"/>
      <c r="D4" s="875"/>
      <c r="E4" s="875"/>
      <c r="F4" s="875"/>
      <c r="G4" s="875"/>
      <c r="H4" s="875"/>
      <c r="I4" s="875"/>
      <c r="J4" s="875"/>
      <c r="K4" s="875"/>
      <c r="L4" s="875"/>
      <c r="M4" s="875"/>
      <c r="N4" s="875"/>
      <c r="O4" s="875"/>
      <c r="P4" s="875"/>
      <c r="Q4" s="875"/>
      <c r="R4" s="875"/>
      <c r="S4" s="875"/>
      <c r="T4" s="875"/>
      <c r="U4" s="875"/>
    </row>
    <row r="5" spans="1:22" s="66" customFormat="1" ht="23.25" customHeight="1" x14ac:dyDescent="0.25">
      <c r="A5" s="767" t="s">
        <v>97</v>
      </c>
      <c r="B5" s="769" t="s">
        <v>111</v>
      </c>
      <c r="C5" s="778" t="s">
        <v>86</v>
      </c>
      <c r="D5" s="778" t="s">
        <v>87</v>
      </c>
      <c r="E5" s="778" t="s">
        <v>389</v>
      </c>
      <c r="F5" s="778" t="s">
        <v>88</v>
      </c>
      <c r="G5" s="781" t="s">
        <v>100</v>
      </c>
      <c r="H5" s="783"/>
      <c r="I5" s="783"/>
      <c r="J5" s="783"/>
      <c r="K5" s="783"/>
      <c r="L5" s="783"/>
      <c r="M5" s="783"/>
      <c r="N5" s="782"/>
      <c r="O5" s="787" t="s">
        <v>101</v>
      </c>
      <c r="P5" s="788"/>
      <c r="Q5" s="769" t="s">
        <v>102</v>
      </c>
      <c r="R5" s="769" t="s">
        <v>103</v>
      </c>
      <c r="S5" s="769" t="s">
        <v>110</v>
      </c>
      <c r="T5" s="769" t="s">
        <v>109</v>
      </c>
      <c r="U5" s="784" t="s">
        <v>89</v>
      </c>
    </row>
    <row r="6" spans="1:22" s="66" customFormat="1" ht="15" customHeight="1" x14ac:dyDescent="0.25">
      <c r="A6" s="767"/>
      <c r="B6" s="767"/>
      <c r="C6" s="779"/>
      <c r="D6" s="779"/>
      <c r="E6" s="779"/>
      <c r="F6" s="779"/>
      <c r="G6" s="781" t="s">
        <v>104</v>
      </c>
      <c r="H6" s="782"/>
      <c r="I6" s="781" t="s">
        <v>105</v>
      </c>
      <c r="J6" s="782"/>
      <c r="K6" s="781" t="s">
        <v>106</v>
      </c>
      <c r="L6" s="782"/>
      <c r="M6" s="781" t="s">
        <v>107</v>
      </c>
      <c r="N6" s="782"/>
      <c r="O6" s="789"/>
      <c r="P6" s="790"/>
      <c r="Q6" s="767"/>
      <c r="R6" s="767"/>
      <c r="S6" s="767"/>
      <c r="T6" s="767"/>
      <c r="U6" s="785"/>
    </row>
    <row r="7" spans="1:22" s="67" customFormat="1" ht="24" customHeight="1" x14ac:dyDescent="0.25">
      <c r="A7" s="768"/>
      <c r="B7" s="768"/>
      <c r="C7" s="780"/>
      <c r="D7" s="780"/>
      <c r="E7" s="780"/>
      <c r="F7" s="780"/>
      <c r="G7" s="379" t="s">
        <v>108</v>
      </c>
      <c r="H7" s="379" t="s">
        <v>12</v>
      </c>
      <c r="I7" s="379" t="s">
        <v>108</v>
      </c>
      <c r="J7" s="379" t="s">
        <v>12</v>
      </c>
      <c r="K7" s="379" t="s">
        <v>108</v>
      </c>
      <c r="L7" s="379" t="s">
        <v>12</v>
      </c>
      <c r="M7" s="379" t="s">
        <v>108</v>
      </c>
      <c r="N7" s="379" t="s">
        <v>12</v>
      </c>
      <c r="O7" s="379" t="s">
        <v>108</v>
      </c>
      <c r="P7" s="379" t="s">
        <v>12</v>
      </c>
      <c r="Q7" s="768"/>
      <c r="R7" s="768"/>
      <c r="S7" s="768"/>
      <c r="T7" s="768"/>
      <c r="U7" s="786"/>
    </row>
    <row r="8" spans="1:22" s="248" customFormat="1" ht="15.75" x14ac:dyDescent="0.25">
      <c r="A8" s="380"/>
      <c r="B8" s="381"/>
      <c r="C8" s="382"/>
      <c r="D8" s="382"/>
      <c r="E8" s="383"/>
      <c r="F8" s="382"/>
      <c r="G8" s="384"/>
      <c r="H8" s="384"/>
      <c r="I8" s="384"/>
      <c r="J8" s="384"/>
      <c r="K8" s="384"/>
      <c r="L8" s="384"/>
      <c r="M8" s="384"/>
      <c r="N8" s="384"/>
      <c r="O8" s="384"/>
      <c r="P8" s="384"/>
      <c r="Q8" s="385"/>
      <c r="R8" s="385"/>
      <c r="S8" s="385"/>
      <c r="T8" s="385"/>
      <c r="U8" s="386"/>
    </row>
    <row r="9" spans="1:22" ht="234.75" customHeight="1" x14ac:dyDescent="0.25">
      <c r="A9" s="798" t="s">
        <v>1404</v>
      </c>
      <c r="B9" s="494" t="s">
        <v>1405</v>
      </c>
      <c r="C9" s="557" t="s">
        <v>2611</v>
      </c>
      <c r="D9" s="551" t="s">
        <v>2612</v>
      </c>
      <c r="E9" s="551" t="s">
        <v>2617</v>
      </c>
      <c r="F9" s="551" t="s">
        <v>2613</v>
      </c>
      <c r="G9" s="552"/>
      <c r="H9" s="667"/>
      <c r="I9" s="552">
        <v>0.25</v>
      </c>
      <c r="J9" s="667">
        <v>20000</v>
      </c>
      <c r="K9" s="656">
        <v>0.25</v>
      </c>
      <c r="L9" s="667">
        <v>20000</v>
      </c>
      <c r="M9" s="656">
        <v>0.5</v>
      </c>
      <c r="N9" s="667">
        <v>40000</v>
      </c>
      <c r="O9" s="656">
        <v>1</v>
      </c>
      <c r="P9" s="713">
        <v>80000</v>
      </c>
      <c r="Q9" s="551" t="s">
        <v>2614</v>
      </c>
      <c r="R9" s="551" t="s">
        <v>2615</v>
      </c>
      <c r="S9" s="551" t="s">
        <v>2616</v>
      </c>
      <c r="T9" s="551" t="s">
        <v>1680</v>
      </c>
      <c r="U9" s="677" t="s">
        <v>1913</v>
      </c>
    </row>
    <row r="10" spans="1:22" s="403" customFormat="1" ht="96" customHeight="1" x14ac:dyDescent="0.25">
      <c r="A10" s="799"/>
      <c r="B10" s="797" t="s">
        <v>1406</v>
      </c>
      <c r="C10" s="557" t="s">
        <v>2583</v>
      </c>
      <c r="D10" s="551" t="s">
        <v>1897</v>
      </c>
      <c r="E10" s="551" t="s">
        <v>1940</v>
      </c>
      <c r="F10" s="551" t="s">
        <v>2584</v>
      </c>
      <c r="G10" s="552">
        <v>0.1</v>
      </c>
      <c r="H10" s="667">
        <v>124000</v>
      </c>
      <c r="I10" s="656">
        <v>0.3</v>
      </c>
      <c r="J10" s="667">
        <v>372000</v>
      </c>
      <c r="K10" s="656">
        <v>0.4</v>
      </c>
      <c r="L10" s="667">
        <v>496000</v>
      </c>
      <c r="M10" s="656">
        <v>0.2</v>
      </c>
      <c r="N10" s="667">
        <v>238000</v>
      </c>
      <c r="O10" s="656">
        <f t="shared" ref="O10:P26" si="0">G10+I10+K10+M10</f>
        <v>1</v>
      </c>
      <c r="P10" s="668">
        <f>+H10+J10+L10+N10</f>
        <v>1230000</v>
      </c>
      <c r="Q10" s="551"/>
      <c r="R10" s="551" t="s">
        <v>2585</v>
      </c>
      <c r="S10" s="551" t="s">
        <v>1898</v>
      </c>
      <c r="T10" s="551" t="s">
        <v>1680</v>
      </c>
      <c r="U10" s="551" t="s">
        <v>1899</v>
      </c>
    </row>
    <row r="11" spans="1:22" ht="123.75" customHeight="1" x14ac:dyDescent="0.25">
      <c r="A11" s="799"/>
      <c r="B11" s="797"/>
      <c r="C11" s="557" t="s">
        <v>2586</v>
      </c>
      <c r="D11" s="551" t="s">
        <v>2149</v>
      </c>
      <c r="E11" s="551" t="s">
        <v>1915</v>
      </c>
      <c r="F11" s="551" t="s">
        <v>2587</v>
      </c>
      <c r="G11" s="552">
        <v>0.4</v>
      </c>
      <c r="H11" s="667">
        <v>92000</v>
      </c>
      <c r="I11" s="656">
        <v>0.6</v>
      </c>
      <c r="J11" s="667">
        <v>138000</v>
      </c>
      <c r="K11" s="656">
        <v>0</v>
      </c>
      <c r="L11" s="667">
        <v>0</v>
      </c>
      <c r="M11" s="656">
        <v>0</v>
      </c>
      <c r="N11" s="667">
        <v>0</v>
      </c>
      <c r="O11" s="656">
        <f t="shared" si="0"/>
        <v>1</v>
      </c>
      <c r="P11" s="668">
        <v>230000</v>
      </c>
      <c r="Q11" s="551"/>
      <c r="R11" s="551" t="s">
        <v>2585</v>
      </c>
      <c r="S11" s="551" t="s">
        <v>1898</v>
      </c>
      <c r="T11" s="551" t="s">
        <v>1680</v>
      </c>
      <c r="U11" s="551" t="s">
        <v>1899</v>
      </c>
    </row>
    <row r="12" spans="1:22" s="403" customFormat="1" ht="123.75" customHeight="1" x14ac:dyDescent="0.25">
      <c r="A12" s="799"/>
      <c r="B12" s="797"/>
      <c r="C12" s="557" t="s">
        <v>1929</v>
      </c>
      <c r="D12" s="551" t="s">
        <v>2588</v>
      </c>
      <c r="E12" s="551" t="s">
        <v>1930</v>
      </c>
      <c r="F12" s="551" t="s">
        <v>2627</v>
      </c>
      <c r="G12" s="552"/>
      <c r="H12" s="667"/>
      <c r="I12" s="656">
        <v>0.3</v>
      </c>
      <c r="J12" s="667">
        <v>0</v>
      </c>
      <c r="K12" s="656">
        <v>0.1</v>
      </c>
      <c r="L12" s="667">
        <v>244500</v>
      </c>
      <c r="M12" s="656">
        <v>0.6</v>
      </c>
      <c r="N12" s="667">
        <v>0</v>
      </c>
      <c r="O12" s="656">
        <f t="shared" si="0"/>
        <v>1</v>
      </c>
      <c r="P12" s="668">
        <f>+L12</f>
        <v>244500</v>
      </c>
      <c r="Q12" s="551"/>
      <c r="R12" s="551" t="s">
        <v>1931</v>
      </c>
      <c r="S12" s="551" t="s">
        <v>1932</v>
      </c>
      <c r="T12" s="551" t="s">
        <v>1680</v>
      </c>
      <c r="U12" s="551" t="s">
        <v>1933</v>
      </c>
    </row>
    <row r="13" spans="1:22" s="326" customFormat="1" ht="105.75" customHeight="1" x14ac:dyDescent="0.25">
      <c r="A13" s="799"/>
      <c r="B13" s="797"/>
      <c r="C13" s="557" t="s">
        <v>2591</v>
      </c>
      <c r="D13" s="551" t="s">
        <v>2592</v>
      </c>
      <c r="E13" s="551" t="s">
        <v>1916</v>
      </c>
      <c r="F13" s="551" t="s">
        <v>2593</v>
      </c>
      <c r="G13" s="552">
        <v>0.25</v>
      </c>
      <c r="H13" s="667"/>
      <c r="I13" s="656">
        <v>0.4</v>
      </c>
      <c r="J13" s="667"/>
      <c r="K13" s="656">
        <v>0.35</v>
      </c>
      <c r="L13" s="667">
        <v>2000000</v>
      </c>
      <c r="M13" s="551"/>
      <c r="N13" s="667"/>
      <c r="O13" s="656">
        <f t="shared" si="0"/>
        <v>1</v>
      </c>
      <c r="P13" s="668">
        <f t="shared" si="0"/>
        <v>2000000</v>
      </c>
      <c r="Q13" s="551"/>
      <c r="R13" s="551" t="s">
        <v>2594</v>
      </c>
      <c r="S13" s="551" t="s">
        <v>1900</v>
      </c>
      <c r="T13" s="551" t="s">
        <v>1680</v>
      </c>
      <c r="U13" s="551" t="s">
        <v>1901</v>
      </c>
    </row>
    <row r="14" spans="1:22" s="403" customFormat="1" ht="105.75" customHeight="1" x14ac:dyDescent="0.25">
      <c r="A14" s="799"/>
      <c r="B14" s="797"/>
      <c r="C14" s="557" t="s">
        <v>2628</v>
      </c>
      <c r="D14" s="551" t="s">
        <v>2595</v>
      </c>
      <c r="E14" s="551" t="s">
        <v>1938</v>
      </c>
      <c r="F14" s="551" t="s">
        <v>2629</v>
      </c>
      <c r="G14" s="552">
        <v>0.25</v>
      </c>
      <c r="H14" s="667"/>
      <c r="I14" s="656">
        <v>0.5</v>
      </c>
      <c r="J14" s="667">
        <v>0</v>
      </c>
      <c r="K14" s="656">
        <v>0.25</v>
      </c>
      <c r="L14" s="667"/>
      <c r="M14" s="551"/>
      <c r="N14" s="667"/>
      <c r="O14" s="656">
        <f t="shared" si="0"/>
        <v>1</v>
      </c>
      <c r="P14" s="556">
        <f t="shared" si="0"/>
        <v>0</v>
      </c>
      <c r="Q14" s="551"/>
      <c r="R14" s="551"/>
      <c r="S14" s="551"/>
      <c r="T14" s="551"/>
      <c r="U14" s="551"/>
    </row>
    <row r="15" spans="1:22" s="326" customFormat="1" ht="126" customHeight="1" x14ac:dyDescent="0.25">
      <c r="A15" s="799"/>
      <c r="B15" s="798" t="s">
        <v>1407</v>
      </c>
      <c r="C15" s="557" t="s">
        <v>1928</v>
      </c>
      <c r="D15" s="551" t="s">
        <v>1521</v>
      </c>
      <c r="E15" s="551" t="s">
        <v>1917</v>
      </c>
      <c r="F15" s="551" t="s">
        <v>2630</v>
      </c>
      <c r="G15" s="552">
        <v>0.25</v>
      </c>
      <c r="H15" s="667">
        <f>76800+125000+233900</f>
        <v>435700</v>
      </c>
      <c r="I15" s="656">
        <v>0.25</v>
      </c>
      <c r="J15" s="667">
        <v>2553000</v>
      </c>
      <c r="K15" s="656">
        <v>0.25</v>
      </c>
      <c r="L15" s="667">
        <v>2029500</v>
      </c>
      <c r="M15" s="656">
        <v>0.25</v>
      </c>
      <c r="N15" s="667">
        <v>1329700</v>
      </c>
      <c r="O15" s="656">
        <f t="shared" si="0"/>
        <v>1</v>
      </c>
      <c r="P15" s="668">
        <f t="shared" si="0"/>
        <v>6347900</v>
      </c>
      <c r="Q15" s="551"/>
      <c r="R15" s="551" t="s">
        <v>2596</v>
      </c>
      <c r="S15" s="551" t="s">
        <v>1904</v>
      </c>
      <c r="T15" s="551" t="s">
        <v>1680</v>
      </c>
      <c r="U15" s="551" t="s">
        <v>1901</v>
      </c>
    </row>
    <row r="16" spans="1:22" s="326" customFormat="1" ht="148.5" customHeight="1" x14ac:dyDescent="0.25">
      <c r="A16" s="799"/>
      <c r="B16" s="799"/>
      <c r="C16" s="557" t="s">
        <v>1936</v>
      </c>
      <c r="D16" s="551" t="s">
        <v>2597</v>
      </c>
      <c r="E16" s="551" t="s">
        <v>1918</v>
      </c>
      <c r="F16" s="551" t="s">
        <v>2631</v>
      </c>
      <c r="G16" s="552">
        <v>0.25</v>
      </c>
      <c r="H16" s="667">
        <v>1388974</v>
      </c>
      <c r="I16" s="656">
        <v>0.25</v>
      </c>
      <c r="J16" s="667"/>
      <c r="K16" s="656">
        <v>0.25</v>
      </c>
      <c r="L16" s="667"/>
      <c r="M16" s="656">
        <v>0.25</v>
      </c>
      <c r="N16" s="667"/>
      <c r="O16" s="656">
        <f t="shared" si="0"/>
        <v>1</v>
      </c>
      <c r="P16" s="668">
        <f t="shared" si="0"/>
        <v>1388974</v>
      </c>
      <c r="Q16" s="551"/>
      <c r="R16" s="551" t="s">
        <v>2598</v>
      </c>
      <c r="S16" s="551" t="s">
        <v>1902</v>
      </c>
      <c r="T16" s="551" t="s">
        <v>1680</v>
      </c>
      <c r="U16" s="551" t="s">
        <v>1903</v>
      </c>
      <c r="V16" s="403"/>
    </row>
    <row r="17" spans="1:21" s="403" customFormat="1" ht="148.5" customHeight="1" x14ac:dyDescent="0.25">
      <c r="A17" s="799"/>
      <c r="B17" s="799"/>
      <c r="C17" s="557" t="s">
        <v>2599</v>
      </c>
      <c r="D17" s="551" t="s">
        <v>2597</v>
      </c>
      <c r="E17" s="551" t="s">
        <v>1937</v>
      </c>
      <c r="F17" s="551" t="s">
        <v>2632</v>
      </c>
      <c r="G17" s="552">
        <v>0.25</v>
      </c>
      <c r="H17" s="667">
        <v>1951905</v>
      </c>
      <c r="I17" s="656">
        <v>0.25</v>
      </c>
      <c r="J17" s="667"/>
      <c r="K17" s="656">
        <v>0.25</v>
      </c>
      <c r="L17" s="667"/>
      <c r="M17" s="656">
        <v>0.25</v>
      </c>
      <c r="N17" s="667"/>
      <c r="O17" s="656">
        <f t="shared" si="0"/>
        <v>1</v>
      </c>
      <c r="P17" s="668">
        <f t="shared" si="0"/>
        <v>1951905</v>
      </c>
      <c r="Q17" s="551"/>
      <c r="R17" s="551" t="s">
        <v>2598</v>
      </c>
      <c r="S17" s="551" t="s">
        <v>1902</v>
      </c>
      <c r="T17" s="551" t="s">
        <v>1680</v>
      </c>
      <c r="U17" s="551" t="s">
        <v>1903</v>
      </c>
    </row>
    <row r="18" spans="1:21" s="326" customFormat="1" ht="121.5" customHeight="1" x14ac:dyDescent="0.25">
      <c r="A18" s="799"/>
      <c r="B18" s="799"/>
      <c r="C18" s="557" t="s">
        <v>2600</v>
      </c>
      <c r="D18" s="551" t="s">
        <v>2601</v>
      </c>
      <c r="E18" s="551" t="s">
        <v>1604</v>
      </c>
      <c r="F18" s="671" t="s">
        <v>2633</v>
      </c>
      <c r="G18" s="672">
        <v>1</v>
      </c>
      <c r="H18" s="667">
        <v>1286409.2</v>
      </c>
      <c r="I18" s="672">
        <v>0</v>
      </c>
      <c r="J18" s="660">
        <v>0</v>
      </c>
      <c r="K18" s="672">
        <v>0</v>
      </c>
      <c r="L18" s="660">
        <v>0</v>
      </c>
      <c r="M18" s="714">
        <v>0</v>
      </c>
      <c r="N18" s="661">
        <v>0</v>
      </c>
      <c r="O18" s="656">
        <f t="shared" si="0"/>
        <v>1</v>
      </c>
      <c r="P18" s="713">
        <f>+H18+J18+L18+N18</f>
        <v>1286409.2</v>
      </c>
      <c r="Q18" s="660"/>
      <c r="R18" s="712" t="s">
        <v>1600</v>
      </c>
      <c r="S18" s="660" t="s">
        <v>1601</v>
      </c>
      <c r="T18" s="712" t="s">
        <v>1602</v>
      </c>
      <c r="U18" s="677" t="s">
        <v>2602</v>
      </c>
    </row>
    <row r="19" spans="1:21" s="403" customFormat="1" ht="98.25" customHeight="1" x14ac:dyDescent="0.25">
      <c r="A19" s="799"/>
      <c r="B19" s="799"/>
      <c r="C19" s="557" t="s">
        <v>2603</v>
      </c>
      <c r="D19" s="551" t="s">
        <v>2601</v>
      </c>
      <c r="E19" s="551" t="s">
        <v>1919</v>
      </c>
      <c r="F19" s="671" t="s">
        <v>2634</v>
      </c>
      <c r="G19" s="552">
        <v>0.25</v>
      </c>
      <c r="H19" s="667">
        <v>25783991</v>
      </c>
      <c r="I19" s="656">
        <v>0.25</v>
      </c>
      <c r="J19" s="667"/>
      <c r="K19" s="656">
        <v>0.25</v>
      </c>
      <c r="L19" s="660"/>
      <c r="M19" s="555">
        <v>0.25</v>
      </c>
      <c r="N19" s="661"/>
      <c r="O19" s="656">
        <f t="shared" si="0"/>
        <v>1</v>
      </c>
      <c r="P19" s="713">
        <f>+H19+J19+L19+N19</f>
        <v>25783991</v>
      </c>
      <c r="Q19" s="660"/>
      <c r="R19" s="712" t="s">
        <v>1600</v>
      </c>
      <c r="S19" s="660" t="s">
        <v>1601</v>
      </c>
      <c r="T19" s="712" t="s">
        <v>1602</v>
      </c>
      <c r="U19" s="677" t="s">
        <v>2604</v>
      </c>
    </row>
    <row r="20" spans="1:21" s="403" customFormat="1" ht="111" customHeight="1" x14ac:dyDescent="0.25">
      <c r="A20" s="799"/>
      <c r="B20" s="800"/>
      <c r="C20" s="557" t="s">
        <v>2605</v>
      </c>
      <c r="D20" s="551" t="s">
        <v>2601</v>
      </c>
      <c r="E20" s="551" t="s">
        <v>1920</v>
      </c>
      <c r="F20" s="671" t="s">
        <v>2634</v>
      </c>
      <c r="G20" s="552">
        <v>0.5</v>
      </c>
      <c r="H20" s="667">
        <v>1167750</v>
      </c>
      <c r="I20" s="656">
        <v>0.5</v>
      </c>
      <c r="J20" s="667">
        <v>440989</v>
      </c>
      <c r="K20" s="656"/>
      <c r="L20" s="660"/>
      <c r="M20" s="555"/>
      <c r="N20" s="661"/>
      <c r="O20" s="656">
        <f t="shared" si="0"/>
        <v>1</v>
      </c>
      <c r="P20" s="713">
        <f>+H20+J20+L20+N20</f>
        <v>1608739</v>
      </c>
      <c r="Q20" s="660"/>
      <c r="R20" s="712" t="s">
        <v>1600</v>
      </c>
      <c r="S20" s="660" t="s">
        <v>1601</v>
      </c>
      <c r="T20" s="712" t="s">
        <v>1602</v>
      </c>
      <c r="U20" s="677" t="s">
        <v>2604</v>
      </c>
    </row>
    <row r="21" spans="1:21" ht="112.5" customHeight="1" x14ac:dyDescent="0.25">
      <c r="A21" s="799"/>
      <c r="B21" s="798" t="s">
        <v>1409</v>
      </c>
      <c r="C21" s="557" t="s">
        <v>1905</v>
      </c>
      <c r="D21" s="551" t="s">
        <v>1909</v>
      </c>
      <c r="E21" s="551" t="s">
        <v>1921</v>
      </c>
      <c r="F21" s="551" t="s">
        <v>2606</v>
      </c>
      <c r="G21" s="552">
        <v>0.25</v>
      </c>
      <c r="H21" s="667">
        <v>0</v>
      </c>
      <c r="I21" s="656">
        <v>0.25</v>
      </c>
      <c r="J21" s="667">
        <v>0</v>
      </c>
      <c r="K21" s="656">
        <v>0.25</v>
      </c>
      <c r="L21" s="667">
        <v>0</v>
      </c>
      <c r="M21" s="555">
        <v>0.25</v>
      </c>
      <c r="N21" s="649">
        <v>0</v>
      </c>
      <c r="O21" s="656">
        <f t="shared" si="0"/>
        <v>1</v>
      </c>
      <c r="P21" s="668">
        <f t="shared" si="0"/>
        <v>0</v>
      </c>
      <c r="Q21" s="551"/>
      <c r="R21" s="551" t="s">
        <v>1906</v>
      </c>
      <c r="S21" s="551" t="s">
        <v>1907</v>
      </c>
      <c r="T21" s="551" t="s">
        <v>1680</v>
      </c>
      <c r="U21" s="551" t="s">
        <v>1908</v>
      </c>
    </row>
    <row r="22" spans="1:21" s="403" customFormat="1" ht="125.25" customHeight="1" x14ac:dyDescent="0.25">
      <c r="A22" s="799"/>
      <c r="B22" s="799"/>
      <c r="C22" s="557" t="s">
        <v>2607</v>
      </c>
      <c r="D22" s="551" t="s">
        <v>2608</v>
      </c>
      <c r="E22" s="551" t="s">
        <v>1922</v>
      </c>
      <c r="F22" s="551" t="s">
        <v>2635</v>
      </c>
      <c r="G22" s="552">
        <v>0.25</v>
      </c>
      <c r="H22" s="667">
        <v>99000</v>
      </c>
      <c r="I22" s="656">
        <v>0.25</v>
      </c>
      <c r="J22" s="667">
        <v>99000</v>
      </c>
      <c r="K22" s="656">
        <v>0.25</v>
      </c>
      <c r="L22" s="667">
        <v>99000</v>
      </c>
      <c r="M22" s="555">
        <v>0.25</v>
      </c>
      <c r="N22" s="667">
        <v>99000</v>
      </c>
      <c r="O22" s="656">
        <f t="shared" si="0"/>
        <v>1</v>
      </c>
      <c r="P22" s="713">
        <f>+H22+J22+L22+N22</f>
        <v>396000</v>
      </c>
      <c r="Q22" s="551"/>
      <c r="R22" s="551" t="s">
        <v>1910</v>
      </c>
      <c r="S22" s="551" t="s">
        <v>1912</v>
      </c>
      <c r="T22" s="551" t="s">
        <v>1680</v>
      </c>
      <c r="U22" s="677" t="s">
        <v>1914</v>
      </c>
    </row>
    <row r="23" spans="1:21" s="403" customFormat="1" ht="125.25" customHeight="1" x14ac:dyDescent="0.25">
      <c r="A23" s="799"/>
      <c r="B23" s="799"/>
      <c r="C23" s="557" t="s">
        <v>2607</v>
      </c>
      <c r="D23" s="551" t="s">
        <v>2608</v>
      </c>
      <c r="E23" s="551" t="s">
        <v>1922</v>
      </c>
      <c r="F23" s="551" t="s">
        <v>2636</v>
      </c>
      <c r="G23" s="552">
        <v>0.25</v>
      </c>
      <c r="H23" s="667">
        <v>122250</v>
      </c>
      <c r="I23" s="656">
        <v>0.25</v>
      </c>
      <c r="J23" s="667">
        <v>122250</v>
      </c>
      <c r="K23" s="656">
        <v>0.25</v>
      </c>
      <c r="L23" s="667">
        <v>122250</v>
      </c>
      <c r="M23" s="555">
        <v>0.25</v>
      </c>
      <c r="N23" s="667">
        <v>122250</v>
      </c>
      <c r="O23" s="656">
        <f t="shared" ref="O23" si="1">G23+I23+K23+M23</f>
        <v>1</v>
      </c>
      <c r="P23" s="713">
        <f t="shared" ref="P23:P24" si="2">+H23+J23+L23+N23</f>
        <v>489000</v>
      </c>
      <c r="Q23" s="551"/>
      <c r="R23" s="551"/>
      <c r="S23" s="551"/>
      <c r="T23" s="551"/>
      <c r="U23" s="677"/>
    </row>
    <row r="24" spans="1:21" s="403" customFormat="1" ht="125.25" customHeight="1" x14ac:dyDescent="0.25">
      <c r="A24" s="799"/>
      <c r="B24" s="799"/>
      <c r="C24" s="557" t="s">
        <v>2607</v>
      </c>
      <c r="D24" s="551" t="s">
        <v>2608</v>
      </c>
      <c r="E24" s="551" t="s">
        <v>1922</v>
      </c>
      <c r="F24" s="551" t="s">
        <v>2637</v>
      </c>
      <c r="G24" s="552">
        <v>0.25</v>
      </c>
      <c r="H24" s="667">
        <v>25000</v>
      </c>
      <c r="I24" s="656">
        <v>0.25</v>
      </c>
      <c r="J24" s="667">
        <v>25000</v>
      </c>
      <c r="K24" s="656">
        <v>0.25</v>
      </c>
      <c r="L24" s="667">
        <v>25000</v>
      </c>
      <c r="M24" s="555">
        <v>0.25</v>
      </c>
      <c r="N24" s="667">
        <v>25000</v>
      </c>
      <c r="O24" s="656">
        <f t="shared" ref="O24" si="3">G24+I24+K24+M24</f>
        <v>1</v>
      </c>
      <c r="P24" s="713">
        <f t="shared" si="2"/>
        <v>100000</v>
      </c>
      <c r="Q24" s="551"/>
      <c r="R24" s="551"/>
      <c r="S24" s="551"/>
      <c r="T24" s="551"/>
      <c r="U24" s="677"/>
    </row>
    <row r="25" spans="1:21" s="403" customFormat="1" ht="108.75" customHeight="1" x14ac:dyDescent="0.25">
      <c r="A25" s="799"/>
      <c r="B25" s="799"/>
      <c r="C25" s="557" t="s">
        <v>2610</v>
      </c>
      <c r="D25" s="551" t="s">
        <v>2608</v>
      </c>
      <c r="E25" s="551" t="s">
        <v>1923</v>
      </c>
      <c r="F25" s="551" t="s">
        <v>1911</v>
      </c>
      <c r="G25" s="552">
        <v>0.25</v>
      </c>
      <c r="H25" s="667">
        <v>25000</v>
      </c>
      <c r="I25" s="656">
        <v>0.25</v>
      </c>
      <c r="J25" s="667">
        <v>25000</v>
      </c>
      <c r="K25" s="656">
        <v>0.25</v>
      </c>
      <c r="L25" s="715">
        <v>25000</v>
      </c>
      <c r="M25" s="716">
        <v>0.25</v>
      </c>
      <c r="N25" s="680">
        <v>25000</v>
      </c>
      <c r="O25" s="687">
        <f t="shared" si="0"/>
        <v>1</v>
      </c>
      <c r="P25" s="713">
        <f>+H25+J25+L25+N25</f>
        <v>100000</v>
      </c>
      <c r="Q25" s="551"/>
      <c r="R25" s="551" t="s">
        <v>1910</v>
      </c>
      <c r="S25" s="551" t="s">
        <v>1912</v>
      </c>
      <c r="T25" s="551" t="s">
        <v>1680</v>
      </c>
      <c r="U25" s="677" t="s">
        <v>1913</v>
      </c>
    </row>
    <row r="26" spans="1:21" s="403" customFormat="1" ht="108.75" customHeight="1" x14ac:dyDescent="0.25">
      <c r="A26" s="799"/>
      <c r="B26" s="799"/>
      <c r="C26" s="557" t="s">
        <v>2618</v>
      </c>
      <c r="D26" s="551" t="s">
        <v>2619</v>
      </c>
      <c r="E26" s="551" t="s">
        <v>2624</v>
      </c>
      <c r="F26" s="551" t="s">
        <v>2620</v>
      </c>
      <c r="G26" s="552">
        <v>0.25</v>
      </c>
      <c r="H26" s="667">
        <f>239000*0.25</f>
        <v>59750</v>
      </c>
      <c r="I26" s="656">
        <v>0.25</v>
      </c>
      <c r="J26" s="667">
        <f>239000*0.25</f>
        <v>59750</v>
      </c>
      <c r="K26" s="656">
        <v>0.25</v>
      </c>
      <c r="L26" s="667">
        <f>239000*0.25</f>
        <v>59750</v>
      </c>
      <c r="M26" s="555">
        <v>0.25</v>
      </c>
      <c r="N26" s="667">
        <f>239000*0.25</f>
        <v>59750</v>
      </c>
      <c r="O26" s="656">
        <f t="shared" si="0"/>
        <v>1</v>
      </c>
      <c r="P26" s="713">
        <v>239000</v>
      </c>
      <c r="Q26" s="551"/>
      <c r="R26" s="551" t="s">
        <v>2598</v>
      </c>
      <c r="S26" s="551" t="s">
        <v>2621</v>
      </c>
      <c r="T26" s="551" t="s">
        <v>1680</v>
      </c>
      <c r="U26" s="677" t="s">
        <v>1913</v>
      </c>
    </row>
    <row r="27" spans="1:21" s="403" customFormat="1" ht="108.75" customHeight="1" x14ac:dyDescent="0.25">
      <c r="A27" s="799"/>
      <c r="B27" s="799"/>
      <c r="C27" s="557" t="s">
        <v>2622</v>
      </c>
      <c r="D27" s="551" t="s">
        <v>2601</v>
      </c>
      <c r="E27" s="551" t="s">
        <v>2625</v>
      </c>
      <c r="F27" s="551" t="s">
        <v>2638</v>
      </c>
      <c r="G27" s="552">
        <v>1</v>
      </c>
      <c r="H27" s="667">
        <v>0</v>
      </c>
      <c r="I27" s="656"/>
      <c r="J27" s="667"/>
      <c r="K27" s="656"/>
      <c r="L27" s="667">
        <v>4500000</v>
      </c>
      <c r="M27" s="555"/>
      <c r="N27" s="667"/>
      <c r="O27" s="656"/>
      <c r="P27" s="713">
        <f>+L27</f>
        <v>4500000</v>
      </c>
      <c r="Q27" s="551"/>
      <c r="R27" s="551" t="s">
        <v>2598</v>
      </c>
      <c r="S27" s="551" t="s">
        <v>2623</v>
      </c>
      <c r="T27" s="551" t="s">
        <v>1680</v>
      </c>
      <c r="U27" s="677" t="s">
        <v>1913</v>
      </c>
    </row>
    <row r="28" spans="1:21" s="403" customFormat="1" ht="108.75" customHeight="1" x14ac:dyDescent="0.25">
      <c r="A28" s="799"/>
      <c r="B28" s="799"/>
      <c r="C28" s="557" t="s">
        <v>1929</v>
      </c>
      <c r="D28" s="551" t="s">
        <v>2588</v>
      </c>
      <c r="E28" s="551" t="s">
        <v>2626</v>
      </c>
      <c r="F28" s="551" t="s">
        <v>2589</v>
      </c>
      <c r="G28" s="552">
        <v>0</v>
      </c>
      <c r="H28" s="667"/>
      <c r="I28" s="656">
        <v>0.15</v>
      </c>
      <c r="J28" s="667">
        <v>0</v>
      </c>
      <c r="K28" s="656">
        <v>0.25</v>
      </c>
      <c r="L28" s="667">
        <v>0</v>
      </c>
      <c r="M28" s="656">
        <v>0.6</v>
      </c>
      <c r="N28" s="667">
        <v>0</v>
      </c>
      <c r="O28" s="656">
        <f t="shared" ref="O28:O29" si="4">G28+I28+K28+M28</f>
        <v>1</v>
      </c>
      <c r="P28" s="668">
        <v>0</v>
      </c>
      <c r="Q28" s="551"/>
      <c r="R28" s="551" t="s">
        <v>1931</v>
      </c>
      <c r="S28" s="551" t="s">
        <v>1932</v>
      </c>
      <c r="T28" s="551" t="s">
        <v>1680</v>
      </c>
      <c r="U28" s="551" t="s">
        <v>1933</v>
      </c>
    </row>
    <row r="29" spans="1:21" s="403" customFormat="1" ht="108.75" customHeight="1" x14ac:dyDescent="0.25">
      <c r="A29" s="800"/>
      <c r="B29" s="800"/>
      <c r="C29" s="557" t="s">
        <v>2640</v>
      </c>
      <c r="D29" s="551" t="s">
        <v>2642</v>
      </c>
      <c r="E29" s="551" t="s">
        <v>2639</v>
      </c>
      <c r="F29" s="551" t="s">
        <v>2641</v>
      </c>
      <c r="G29" s="552">
        <v>0.25</v>
      </c>
      <c r="H29" s="667">
        <v>2099000</v>
      </c>
      <c r="I29" s="656">
        <v>0.25</v>
      </c>
      <c r="J29" s="667">
        <v>2099000</v>
      </c>
      <c r="K29" s="656">
        <v>0.25</v>
      </c>
      <c r="L29" s="667">
        <v>2099000</v>
      </c>
      <c r="M29" s="656">
        <v>0.25</v>
      </c>
      <c r="N29" s="667">
        <v>2099000</v>
      </c>
      <c r="O29" s="656">
        <f t="shared" si="4"/>
        <v>1</v>
      </c>
      <c r="P29" s="668">
        <f>+H29+J29+L29+N29</f>
        <v>8396000</v>
      </c>
      <c r="Q29" s="551"/>
      <c r="R29" s="551"/>
      <c r="S29" s="551"/>
      <c r="T29" s="551"/>
      <c r="U29" s="551"/>
    </row>
    <row r="30" spans="1:21" ht="15.75" x14ac:dyDescent="0.25">
      <c r="A30" s="279"/>
      <c r="B30" s="280"/>
      <c r="C30" s="279" t="s">
        <v>1402</v>
      </c>
      <c r="D30" s="280"/>
      <c r="E30" s="280"/>
      <c r="F30" s="281"/>
      <c r="G30" s="252">
        <f>SUM(G9:G22)</f>
        <v>4</v>
      </c>
      <c r="H30" s="225">
        <f t="shared" ref="H30:O30" si="5">SUM(H9:H21)</f>
        <v>32230729.199999999</v>
      </c>
      <c r="I30" s="252">
        <f t="shared" si="5"/>
        <v>4.0999999999999996</v>
      </c>
      <c r="J30" s="225">
        <f t="shared" si="5"/>
        <v>3523989</v>
      </c>
      <c r="K30" s="252">
        <f t="shared" si="5"/>
        <v>2.6</v>
      </c>
      <c r="L30" s="225">
        <f t="shared" si="5"/>
        <v>4790000</v>
      </c>
      <c r="M30" s="252">
        <f t="shared" si="5"/>
        <v>2.5499999999999998</v>
      </c>
      <c r="N30" s="225">
        <f t="shared" si="5"/>
        <v>1607700</v>
      </c>
      <c r="O30" s="225">
        <f t="shared" si="5"/>
        <v>13</v>
      </c>
      <c r="P30" s="225">
        <f>SUM(P9:P29)</f>
        <v>56372418.200000003</v>
      </c>
      <c r="Q30" s="252"/>
      <c r="R30" s="252"/>
      <c r="S30" s="252"/>
      <c r="T30" s="252"/>
      <c r="U30" s="262"/>
    </row>
    <row r="33" spans="13:13" x14ac:dyDescent="0.25">
      <c r="M33" s="403"/>
    </row>
    <row r="34" spans="13:13" x14ac:dyDescent="0.25">
      <c r="M34" s="403"/>
    </row>
    <row r="35" spans="13:13" x14ac:dyDescent="0.25">
      <c r="M35" s="403"/>
    </row>
    <row r="36" spans="13:13" x14ac:dyDescent="0.25">
      <c r="M36" s="403"/>
    </row>
    <row r="37" spans="13:13" x14ac:dyDescent="0.25">
      <c r="M37" s="403"/>
    </row>
    <row r="38" spans="13:13" x14ac:dyDescent="0.25">
      <c r="M38" s="403"/>
    </row>
    <row r="50" s="248" customFormat="1" ht="12" x14ac:dyDescent="0.25"/>
    <row r="51" s="248" customFormat="1" ht="12" x14ac:dyDescent="0.25"/>
    <row r="64" s="248" customFormat="1" ht="12" x14ac:dyDescent="0.25"/>
    <row r="65" s="248" customFormat="1" ht="12" x14ac:dyDescent="0.25"/>
  </sheetData>
  <mergeCells count="23">
    <mergeCell ref="A9:A29"/>
    <mergeCell ref="B21:B29"/>
    <mergeCell ref="B15:B20"/>
    <mergeCell ref="B10:B14"/>
    <mergeCell ref="T5:T7"/>
    <mergeCell ref="U5:U7"/>
    <mergeCell ref="O5:P6"/>
    <mergeCell ref="Q5:Q7"/>
    <mergeCell ref="R5:R7"/>
    <mergeCell ref="M6:N6"/>
    <mergeCell ref="F5:F7"/>
    <mergeCell ref="G5:N5"/>
    <mergeCell ref="G6:H6"/>
    <mergeCell ref="S5:S7"/>
    <mergeCell ref="A3:U3"/>
    <mergeCell ref="A5:A7"/>
    <mergeCell ref="B5:B7"/>
    <mergeCell ref="C5:C7"/>
    <mergeCell ref="D5:D7"/>
    <mergeCell ref="A4:U4"/>
    <mergeCell ref="E5:E7"/>
    <mergeCell ref="I6:J6"/>
    <mergeCell ref="K6:L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31"/>
  <sheetViews>
    <sheetView zoomScale="60" zoomScaleNormal="60" workbookViewId="0">
      <pane ySplit="6" topLeftCell="A7" activePane="bottomLeft" state="frozen"/>
      <selection activeCell="R5" sqref="R5"/>
      <selection pane="bottomLeft" activeCell="F29" sqref="F29:F30"/>
    </sheetView>
  </sheetViews>
  <sheetFormatPr baseColWidth="10" defaultColWidth="11.42578125" defaultRowHeight="15" x14ac:dyDescent="0.25"/>
  <cols>
    <col min="1" max="2" width="21.7109375" customWidth="1"/>
    <col min="3" max="6" width="27.42578125" customWidth="1"/>
    <col min="7" max="7" width="15.28515625" customWidth="1"/>
    <col min="8" max="8" width="14" style="226" bestFit="1" customWidth="1"/>
    <col min="9" max="9" width="15.28515625" customWidth="1"/>
    <col min="10" max="10" width="18.85546875" style="226" customWidth="1"/>
    <col min="11" max="11" width="11.5703125" bestFit="1" customWidth="1"/>
    <col min="12" max="12" width="13.42578125" style="226" bestFit="1" customWidth="1"/>
    <col min="13" max="13" width="11.5703125" bestFit="1" customWidth="1"/>
    <col min="14" max="14" width="13.42578125" style="226" bestFit="1" customWidth="1"/>
    <col min="15" max="15" width="15.28515625" customWidth="1"/>
    <col min="16" max="16" width="18.28515625" style="226" customWidth="1"/>
    <col min="17" max="17" width="14.140625" hidden="1" customWidth="1"/>
    <col min="18" max="20" width="14.140625" customWidth="1"/>
    <col min="21" max="21" width="17" customWidth="1"/>
  </cols>
  <sheetData>
    <row r="1" spans="1:21" ht="18.75" x14ac:dyDescent="0.25">
      <c r="B1" s="266"/>
      <c r="C1" s="266"/>
      <c r="D1" s="266"/>
      <c r="E1" s="266"/>
      <c r="G1" s="266" t="s">
        <v>1410</v>
      </c>
      <c r="I1" s="266"/>
      <c r="J1" s="266"/>
      <c r="K1" s="266"/>
      <c r="L1" s="266"/>
      <c r="M1" s="266"/>
      <c r="N1" s="266"/>
      <c r="O1" s="266"/>
      <c r="P1" s="266"/>
      <c r="Q1" s="266"/>
      <c r="R1" s="266"/>
      <c r="S1" s="266"/>
      <c r="T1" s="266"/>
      <c r="U1" s="266"/>
    </row>
    <row r="2" spans="1:21" s="326" customFormat="1" ht="18.75" x14ac:dyDescent="0.25">
      <c r="A2" s="326" t="s">
        <v>1345</v>
      </c>
      <c r="B2" s="266"/>
      <c r="C2" s="266"/>
      <c r="D2" s="266"/>
      <c r="E2" s="266"/>
      <c r="G2" s="266"/>
      <c r="H2" s="226"/>
      <c r="I2" s="266"/>
      <c r="J2" s="266"/>
      <c r="K2" s="266"/>
      <c r="L2" s="266"/>
      <c r="M2" s="266"/>
      <c r="N2" s="266"/>
      <c r="O2" s="266"/>
      <c r="P2" s="266"/>
      <c r="Q2" s="266"/>
      <c r="R2" s="266"/>
      <c r="S2" s="266"/>
      <c r="T2" s="266"/>
      <c r="U2" s="266"/>
    </row>
    <row r="3" spans="1:21" x14ac:dyDescent="0.25">
      <c r="A3" s="257" t="s">
        <v>1413</v>
      </c>
      <c r="B3" s="257"/>
      <c r="C3" s="257"/>
      <c r="D3" s="257"/>
      <c r="E3" s="257"/>
      <c r="F3" s="257"/>
      <c r="G3" s="257"/>
      <c r="H3" s="257"/>
      <c r="I3" s="257"/>
      <c r="J3" s="257"/>
      <c r="K3" s="257"/>
      <c r="L3" s="257"/>
      <c r="M3" s="257"/>
      <c r="N3" s="257"/>
      <c r="O3" s="257"/>
      <c r="P3" s="257"/>
      <c r="Q3" s="257"/>
      <c r="R3" s="257"/>
      <c r="S3" s="257"/>
      <c r="T3" s="257"/>
      <c r="U3" s="257"/>
    </row>
    <row r="4" spans="1:21" ht="15" customHeight="1" x14ac:dyDescent="0.25">
      <c r="A4" s="767" t="s">
        <v>97</v>
      </c>
      <c r="B4" s="769" t="s">
        <v>111</v>
      </c>
      <c r="C4" s="778" t="s">
        <v>86</v>
      </c>
      <c r="D4" s="778" t="s">
        <v>87</v>
      </c>
      <c r="E4" s="778" t="s">
        <v>389</v>
      </c>
      <c r="F4" s="778" t="s">
        <v>88</v>
      </c>
      <c r="G4" s="781" t="s">
        <v>100</v>
      </c>
      <c r="H4" s="783"/>
      <c r="I4" s="783"/>
      <c r="J4" s="783"/>
      <c r="K4" s="783"/>
      <c r="L4" s="783"/>
      <c r="M4" s="783"/>
      <c r="N4" s="782"/>
      <c r="O4" s="787" t="s">
        <v>101</v>
      </c>
      <c r="P4" s="788"/>
      <c r="Q4" s="769" t="s">
        <v>102</v>
      </c>
      <c r="R4" s="769" t="s">
        <v>103</v>
      </c>
      <c r="S4" s="769" t="s">
        <v>110</v>
      </c>
      <c r="T4" s="769" t="s">
        <v>109</v>
      </c>
      <c r="U4" s="784" t="s">
        <v>89</v>
      </c>
    </row>
    <row r="5" spans="1:21" ht="15" customHeight="1" x14ac:dyDescent="0.25">
      <c r="A5" s="767"/>
      <c r="B5" s="767"/>
      <c r="C5" s="779"/>
      <c r="D5" s="779"/>
      <c r="E5" s="779"/>
      <c r="F5" s="779"/>
      <c r="G5" s="781" t="s">
        <v>104</v>
      </c>
      <c r="H5" s="782"/>
      <c r="I5" s="781" t="s">
        <v>105</v>
      </c>
      <c r="J5" s="782"/>
      <c r="K5" s="781" t="s">
        <v>106</v>
      </c>
      <c r="L5" s="782"/>
      <c r="M5" s="781" t="s">
        <v>107</v>
      </c>
      <c r="N5" s="782"/>
      <c r="O5" s="789"/>
      <c r="P5" s="790"/>
      <c r="Q5" s="767"/>
      <c r="R5" s="767"/>
      <c r="S5" s="767"/>
      <c r="T5" s="767"/>
      <c r="U5" s="785"/>
    </row>
    <row r="6" spans="1:21" ht="25.5" x14ac:dyDescent="0.25">
      <c r="A6" s="768"/>
      <c r="B6" s="768"/>
      <c r="C6" s="780"/>
      <c r="D6" s="780"/>
      <c r="E6" s="780"/>
      <c r="F6" s="780"/>
      <c r="G6" s="379" t="s">
        <v>108</v>
      </c>
      <c r="H6" s="379" t="s">
        <v>12</v>
      </c>
      <c r="I6" s="379" t="s">
        <v>108</v>
      </c>
      <c r="J6" s="379" t="s">
        <v>12</v>
      </c>
      <c r="K6" s="379" t="s">
        <v>108</v>
      </c>
      <c r="L6" s="379" t="s">
        <v>12</v>
      </c>
      <c r="M6" s="379" t="s">
        <v>108</v>
      </c>
      <c r="N6" s="379" t="s">
        <v>12</v>
      </c>
      <c r="O6" s="379" t="s">
        <v>108</v>
      </c>
      <c r="P6" s="379" t="s">
        <v>12</v>
      </c>
      <c r="Q6" s="768"/>
      <c r="R6" s="768"/>
      <c r="S6" s="768"/>
      <c r="T6" s="768"/>
      <c r="U6" s="786"/>
    </row>
    <row r="7" spans="1:21" s="326" customFormat="1" ht="15.75" x14ac:dyDescent="0.25">
      <c r="A7" s="380"/>
      <c r="B7" s="381"/>
      <c r="C7" s="717"/>
      <c r="D7" s="717"/>
      <c r="E7" s="718"/>
      <c r="F7" s="717"/>
      <c r="G7" s="719"/>
      <c r="H7" s="719"/>
      <c r="I7" s="719"/>
      <c r="J7" s="719"/>
      <c r="K7" s="719"/>
      <c r="L7" s="719"/>
      <c r="M7" s="719"/>
      <c r="N7" s="719"/>
      <c r="O7" s="719"/>
      <c r="P7" s="719"/>
      <c r="Q7" s="381"/>
      <c r="R7" s="381"/>
      <c r="S7" s="381"/>
      <c r="T7" s="381"/>
      <c r="U7" s="720"/>
    </row>
    <row r="8" spans="1:21" ht="56.25" customHeight="1" x14ac:dyDescent="0.25">
      <c r="A8" s="797" t="s">
        <v>1411</v>
      </c>
      <c r="B8" s="797" t="s">
        <v>1412</v>
      </c>
      <c r="C8" s="862" t="s">
        <v>2483</v>
      </c>
      <c r="D8" s="862" t="s">
        <v>2484</v>
      </c>
      <c r="E8" s="677" t="s">
        <v>2095</v>
      </c>
      <c r="F8" s="710" t="s">
        <v>2485</v>
      </c>
      <c r="G8" s="614"/>
      <c r="H8" s="709"/>
      <c r="I8" s="614">
        <v>1</v>
      </c>
      <c r="J8" s="648">
        <v>5000</v>
      </c>
      <c r="K8" s="614"/>
      <c r="L8" s="648"/>
      <c r="M8" s="614"/>
      <c r="N8" s="648"/>
      <c r="O8" s="553"/>
      <c r="P8" s="709">
        <f>+H11+J8+L8+N8</f>
        <v>7000</v>
      </c>
      <c r="Q8" s="707"/>
      <c r="R8" s="707"/>
      <c r="S8" s="707"/>
      <c r="T8" s="707"/>
      <c r="U8" s="727" t="s">
        <v>2489</v>
      </c>
    </row>
    <row r="9" spans="1:21" ht="90.75" x14ac:dyDescent="0.25">
      <c r="A9" s="797"/>
      <c r="B9" s="797"/>
      <c r="C9" s="863"/>
      <c r="D9" s="863"/>
      <c r="E9" s="551" t="s">
        <v>2096</v>
      </c>
      <c r="F9" s="707" t="s">
        <v>2486</v>
      </c>
      <c r="G9" s="656"/>
      <c r="H9" s="667"/>
      <c r="I9" s="656">
        <v>0.5</v>
      </c>
      <c r="J9" s="667">
        <v>2250</v>
      </c>
      <c r="K9" s="656">
        <v>0.5</v>
      </c>
      <c r="L9" s="667">
        <v>2255</v>
      </c>
      <c r="M9" s="656"/>
      <c r="N9" s="667"/>
      <c r="O9" s="713">
        <f t="shared" ref="O9:O16" si="0">G9+I9+K9+M9</f>
        <v>1</v>
      </c>
      <c r="P9" s="709">
        <f t="shared" ref="P9:P19" si="1">+H9+J9+L9+N9</f>
        <v>4505</v>
      </c>
      <c r="Q9" s="551"/>
      <c r="R9" s="551"/>
      <c r="S9" s="551"/>
      <c r="T9" s="551"/>
      <c r="U9" s="727" t="s">
        <v>2489</v>
      </c>
    </row>
    <row r="10" spans="1:21" s="326" customFormat="1" ht="90.75" x14ac:dyDescent="0.25">
      <c r="A10" s="797"/>
      <c r="B10" s="797"/>
      <c r="C10" s="863"/>
      <c r="D10" s="863"/>
      <c r="E10" s="551" t="s">
        <v>2097</v>
      </c>
      <c r="F10" s="710" t="s">
        <v>2487</v>
      </c>
      <c r="G10" s="656"/>
      <c r="H10" s="667"/>
      <c r="I10" s="656"/>
      <c r="J10" s="667"/>
      <c r="K10" s="656">
        <v>0.5</v>
      </c>
      <c r="L10" s="667">
        <v>2500</v>
      </c>
      <c r="M10" s="656">
        <v>0.5</v>
      </c>
      <c r="N10" s="667">
        <v>2500</v>
      </c>
      <c r="O10" s="713">
        <f t="shared" si="0"/>
        <v>1</v>
      </c>
      <c r="P10" s="709">
        <f t="shared" si="1"/>
        <v>5000</v>
      </c>
      <c r="Q10" s="551"/>
      <c r="R10" s="551"/>
      <c r="S10" s="551"/>
      <c r="T10" s="551"/>
      <c r="U10" s="727" t="s">
        <v>2489</v>
      </c>
    </row>
    <row r="11" spans="1:21" s="326" customFormat="1" ht="90.75" x14ac:dyDescent="0.25">
      <c r="A11" s="797"/>
      <c r="B11" s="797"/>
      <c r="C11" s="864"/>
      <c r="D11" s="864"/>
      <c r="E11" s="551" t="s">
        <v>2098</v>
      </c>
      <c r="F11" s="707" t="s">
        <v>2488</v>
      </c>
      <c r="G11" s="656">
        <v>1</v>
      </c>
      <c r="H11" s="648">
        <v>2000</v>
      </c>
      <c r="I11" s="656"/>
      <c r="J11" s="667"/>
      <c r="K11" s="656"/>
      <c r="L11" s="667"/>
      <c r="M11" s="656"/>
      <c r="N11" s="667"/>
      <c r="O11" s="713">
        <f t="shared" si="0"/>
        <v>1</v>
      </c>
      <c r="P11" s="709">
        <f t="shared" si="1"/>
        <v>2000</v>
      </c>
      <c r="Q11" s="551"/>
      <c r="R11" s="551"/>
      <c r="S11" s="551"/>
      <c r="T11" s="551"/>
      <c r="U11" s="727" t="s">
        <v>2489</v>
      </c>
    </row>
    <row r="12" spans="1:21" s="326" customFormat="1" ht="95.25" customHeight="1" x14ac:dyDescent="0.25">
      <c r="A12" s="797"/>
      <c r="B12" s="797"/>
      <c r="C12" s="836" t="s">
        <v>2490</v>
      </c>
      <c r="D12" s="836" t="s">
        <v>2491</v>
      </c>
      <c r="E12" s="551" t="s">
        <v>1852</v>
      </c>
      <c r="F12" s="710" t="s">
        <v>2492</v>
      </c>
      <c r="G12" s="656">
        <v>0.25</v>
      </c>
      <c r="H12" s="667">
        <v>350</v>
      </c>
      <c r="I12" s="656">
        <v>0.25</v>
      </c>
      <c r="J12" s="667">
        <v>350</v>
      </c>
      <c r="K12" s="656">
        <v>0.25</v>
      </c>
      <c r="L12" s="667">
        <v>350</v>
      </c>
      <c r="M12" s="656">
        <v>0.25</v>
      </c>
      <c r="N12" s="667">
        <v>350</v>
      </c>
      <c r="O12" s="713">
        <f t="shared" si="0"/>
        <v>1</v>
      </c>
      <c r="P12" s="709">
        <f t="shared" si="1"/>
        <v>1400</v>
      </c>
      <c r="Q12" s="551"/>
      <c r="R12" s="551"/>
      <c r="S12" s="551"/>
      <c r="T12" s="551"/>
      <c r="U12" s="551"/>
    </row>
    <row r="13" spans="1:21" s="403" customFormat="1" ht="95.25" customHeight="1" x14ac:dyDescent="0.25">
      <c r="A13" s="797"/>
      <c r="B13" s="797"/>
      <c r="C13" s="837"/>
      <c r="D13" s="837"/>
      <c r="E13" s="551" t="s">
        <v>1853</v>
      </c>
      <c r="F13" s="710" t="s">
        <v>2493</v>
      </c>
      <c r="G13" s="656">
        <v>1</v>
      </c>
      <c r="H13" s="667">
        <v>40000</v>
      </c>
      <c r="I13" s="656"/>
      <c r="J13" s="667"/>
      <c r="K13" s="656"/>
      <c r="L13" s="667"/>
      <c r="M13" s="656"/>
      <c r="N13" s="667"/>
      <c r="O13" s="713">
        <f t="shared" si="0"/>
        <v>1</v>
      </c>
      <c r="P13" s="709">
        <f t="shared" si="1"/>
        <v>40000</v>
      </c>
      <c r="Q13" s="551"/>
      <c r="R13" s="551"/>
      <c r="S13" s="551"/>
      <c r="T13" s="551"/>
      <c r="U13" s="551"/>
    </row>
    <row r="14" spans="1:21" ht="90" customHeight="1" x14ac:dyDescent="0.25">
      <c r="A14" s="797"/>
      <c r="B14" s="797"/>
      <c r="C14" s="712" t="s">
        <v>2494</v>
      </c>
      <c r="D14" s="712" t="s">
        <v>2495</v>
      </c>
      <c r="E14" s="551" t="s">
        <v>2100</v>
      </c>
      <c r="F14" s="626" t="s">
        <v>2496</v>
      </c>
      <c r="G14" s="656">
        <v>1</v>
      </c>
      <c r="H14" s="667">
        <v>0</v>
      </c>
      <c r="I14" s="656"/>
      <c r="J14" s="667"/>
      <c r="K14" s="656"/>
      <c r="L14" s="667"/>
      <c r="M14" s="656"/>
      <c r="N14" s="667"/>
      <c r="O14" s="713">
        <f t="shared" si="0"/>
        <v>1</v>
      </c>
      <c r="P14" s="709">
        <f t="shared" si="1"/>
        <v>0</v>
      </c>
      <c r="Q14" s="551"/>
      <c r="R14" s="551"/>
      <c r="S14" s="551"/>
      <c r="T14" s="551"/>
      <c r="U14" s="551" t="s">
        <v>2497</v>
      </c>
    </row>
    <row r="15" spans="1:21" s="403" customFormat="1" ht="90" customHeight="1" x14ac:dyDescent="0.25">
      <c r="A15" s="797"/>
      <c r="B15" s="797"/>
      <c r="C15" s="805" t="s">
        <v>2498</v>
      </c>
      <c r="D15" s="551" t="s">
        <v>2499</v>
      </c>
      <c r="E15" s="551" t="s">
        <v>2500</v>
      </c>
      <c r="F15" s="710" t="s">
        <v>2099</v>
      </c>
      <c r="G15" s="656">
        <v>1</v>
      </c>
      <c r="H15" s="667">
        <v>0</v>
      </c>
      <c r="I15" s="656"/>
      <c r="J15" s="667"/>
      <c r="K15" s="656"/>
      <c r="L15" s="667"/>
      <c r="M15" s="656"/>
      <c r="N15" s="667"/>
      <c r="O15" s="713">
        <f t="shared" si="0"/>
        <v>1</v>
      </c>
      <c r="P15" s="709">
        <f t="shared" si="1"/>
        <v>0</v>
      </c>
      <c r="Q15" s="551"/>
      <c r="R15" s="551"/>
      <c r="S15" s="551"/>
      <c r="T15" s="551"/>
      <c r="U15" s="551"/>
    </row>
    <row r="16" spans="1:21" s="403" customFormat="1" ht="90" customHeight="1" x14ac:dyDescent="0.25">
      <c r="A16" s="797"/>
      <c r="B16" s="797"/>
      <c r="C16" s="806"/>
      <c r="D16" s="551" t="s">
        <v>2501</v>
      </c>
      <c r="E16" s="551" t="s">
        <v>2502</v>
      </c>
      <c r="F16" s="626" t="s">
        <v>2503</v>
      </c>
      <c r="G16" s="656"/>
      <c r="H16" s="667"/>
      <c r="I16" s="656">
        <v>0.35</v>
      </c>
      <c r="J16" s="667">
        <v>3500</v>
      </c>
      <c r="K16" s="656">
        <v>0.35</v>
      </c>
      <c r="L16" s="667">
        <v>3500</v>
      </c>
      <c r="M16" s="656">
        <v>0.3</v>
      </c>
      <c r="N16" s="667">
        <v>3000</v>
      </c>
      <c r="O16" s="713">
        <f t="shared" si="0"/>
        <v>1</v>
      </c>
      <c r="P16" s="709">
        <f t="shared" si="1"/>
        <v>10000</v>
      </c>
      <c r="Q16" s="551"/>
      <c r="R16" s="551"/>
      <c r="S16" s="551"/>
      <c r="T16" s="551"/>
      <c r="U16" s="551" t="s">
        <v>2504</v>
      </c>
    </row>
    <row r="17" spans="1:21" s="403" customFormat="1" ht="90" customHeight="1" x14ac:dyDescent="0.25">
      <c r="A17" s="797"/>
      <c r="B17" s="797"/>
      <c r="C17" s="867" t="s">
        <v>2505</v>
      </c>
      <c r="D17" s="551" t="s">
        <v>2506</v>
      </c>
      <c r="E17" s="551" t="s">
        <v>2507</v>
      </c>
      <c r="F17" s="626" t="s">
        <v>2508</v>
      </c>
      <c r="G17" s="656">
        <v>0.25</v>
      </c>
      <c r="H17" s="667">
        <v>3750</v>
      </c>
      <c r="I17" s="656">
        <v>0.25</v>
      </c>
      <c r="J17" s="667">
        <v>3750</v>
      </c>
      <c r="K17" s="656">
        <v>0.25</v>
      </c>
      <c r="L17" s="667">
        <v>3750</v>
      </c>
      <c r="M17" s="656">
        <v>0.25</v>
      </c>
      <c r="N17" s="667">
        <v>3750</v>
      </c>
      <c r="O17" s="713">
        <v>1</v>
      </c>
      <c r="P17" s="709">
        <f t="shared" si="1"/>
        <v>15000</v>
      </c>
      <c r="Q17" s="551"/>
      <c r="R17" s="551"/>
      <c r="S17" s="551"/>
      <c r="T17" s="551"/>
      <c r="U17" s="551" t="s">
        <v>2509</v>
      </c>
    </row>
    <row r="18" spans="1:21" s="403" customFormat="1" ht="90" customHeight="1" x14ac:dyDescent="0.25">
      <c r="A18" s="797"/>
      <c r="B18" s="797"/>
      <c r="C18" s="869"/>
      <c r="D18" s="551" t="s">
        <v>2510</v>
      </c>
      <c r="E18" s="551" t="s">
        <v>2511</v>
      </c>
      <c r="F18" s="626" t="s">
        <v>2512</v>
      </c>
      <c r="G18" s="656"/>
      <c r="H18" s="667"/>
      <c r="I18" s="656">
        <v>1</v>
      </c>
      <c r="J18" s="667">
        <v>5000</v>
      </c>
      <c r="K18" s="656"/>
      <c r="L18" s="667"/>
      <c r="M18" s="656"/>
      <c r="N18" s="667"/>
      <c r="O18" s="713"/>
      <c r="P18" s="649">
        <f t="shared" si="1"/>
        <v>5000</v>
      </c>
      <c r="Q18" s="551"/>
      <c r="R18" s="551"/>
      <c r="S18" s="551"/>
      <c r="T18" s="551"/>
      <c r="U18" s="551" t="s">
        <v>2513</v>
      </c>
    </row>
    <row r="19" spans="1:21" s="403" customFormat="1" ht="90" customHeight="1" x14ac:dyDescent="0.25">
      <c r="A19" s="797"/>
      <c r="B19" s="797"/>
      <c r="C19" s="805" t="s">
        <v>2675</v>
      </c>
      <c r="D19" s="805" t="s">
        <v>2676</v>
      </c>
      <c r="E19" s="805" t="s">
        <v>2514</v>
      </c>
      <c r="F19" s="626" t="s">
        <v>2515</v>
      </c>
      <c r="G19" s="641">
        <v>0.25</v>
      </c>
      <c r="H19" s="701">
        <v>10875</v>
      </c>
      <c r="I19" s="641">
        <v>0.25</v>
      </c>
      <c r="J19" s="701">
        <v>10875</v>
      </c>
      <c r="K19" s="641">
        <v>0.25</v>
      </c>
      <c r="L19" s="701">
        <v>10875</v>
      </c>
      <c r="M19" s="641">
        <v>0.25</v>
      </c>
      <c r="N19" s="701">
        <v>10875</v>
      </c>
      <c r="O19" s="728">
        <v>1</v>
      </c>
      <c r="P19" s="729">
        <f t="shared" si="1"/>
        <v>43500</v>
      </c>
      <c r="Q19" s="551"/>
      <c r="R19" s="640"/>
      <c r="S19" s="640"/>
      <c r="T19" s="640"/>
      <c r="U19" s="640" t="s">
        <v>2516</v>
      </c>
    </row>
    <row r="20" spans="1:21" s="403" customFormat="1" ht="90" customHeight="1" x14ac:dyDescent="0.25">
      <c r="A20" s="797"/>
      <c r="B20" s="797"/>
      <c r="C20" s="812"/>
      <c r="D20" s="812"/>
      <c r="E20" s="812"/>
      <c r="F20" s="626" t="s">
        <v>2517</v>
      </c>
      <c r="G20" s="731"/>
      <c r="H20" s="732"/>
      <c r="I20" s="731"/>
      <c r="J20" s="732"/>
      <c r="K20" s="731"/>
      <c r="L20" s="732"/>
      <c r="M20" s="731"/>
      <c r="N20" s="732"/>
      <c r="O20" s="733"/>
      <c r="P20" s="734"/>
      <c r="Q20" s="551"/>
      <c r="R20" s="730"/>
      <c r="S20" s="730"/>
      <c r="T20" s="730"/>
      <c r="U20" s="730"/>
    </row>
    <row r="21" spans="1:21" s="403" customFormat="1" ht="90" customHeight="1" x14ac:dyDescent="0.25">
      <c r="A21" s="797"/>
      <c r="B21" s="797"/>
      <c r="C21" s="812"/>
      <c r="D21" s="812"/>
      <c r="E21" s="812"/>
      <c r="F21" s="626" t="s">
        <v>2518</v>
      </c>
      <c r="G21" s="731"/>
      <c r="H21" s="732"/>
      <c r="I21" s="731"/>
      <c r="J21" s="732"/>
      <c r="K21" s="731"/>
      <c r="L21" s="732"/>
      <c r="M21" s="731"/>
      <c r="N21" s="732"/>
      <c r="O21" s="733"/>
      <c r="P21" s="734"/>
      <c r="Q21" s="551"/>
      <c r="R21" s="730"/>
      <c r="S21" s="730"/>
      <c r="T21" s="730"/>
      <c r="U21" s="730"/>
    </row>
    <row r="22" spans="1:21" s="403" customFormat="1" ht="90" customHeight="1" x14ac:dyDescent="0.25">
      <c r="A22" s="797"/>
      <c r="B22" s="797"/>
      <c r="C22" s="812"/>
      <c r="D22" s="812"/>
      <c r="E22" s="812"/>
      <c r="F22" s="626" t="s">
        <v>2519</v>
      </c>
      <c r="G22" s="731"/>
      <c r="H22" s="732"/>
      <c r="I22" s="731"/>
      <c r="J22" s="732"/>
      <c r="K22" s="731"/>
      <c r="L22" s="732"/>
      <c r="M22" s="731"/>
      <c r="N22" s="732"/>
      <c r="O22" s="733"/>
      <c r="P22" s="734"/>
      <c r="Q22" s="551"/>
      <c r="R22" s="730"/>
      <c r="S22" s="730"/>
      <c r="T22" s="730"/>
      <c r="U22" s="730"/>
    </row>
    <row r="23" spans="1:21" s="403" customFormat="1" ht="90" customHeight="1" x14ac:dyDescent="0.25">
      <c r="A23" s="797"/>
      <c r="B23" s="797"/>
      <c r="C23" s="812"/>
      <c r="D23" s="806"/>
      <c r="E23" s="806"/>
      <c r="F23" s="626" t="s">
        <v>2520</v>
      </c>
      <c r="G23" s="690"/>
      <c r="H23" s="691"/>
      <c r="I23" s="690"/>
      <c r="J23" s="691"/>
      <c r="K23" s="690"/>
      <c r="L23" s="691"/>
      <c r="M23" s="690"/>
      <c r="N23" s="691"/>
      <c r="O23" s="735"/>
      <c r="P23" s="736"/>
      <c r="Q23" s="551"/>
      <c r="R23" s="627"/>
      <c r="S23" s="627"/>
      <c r="T23" s="627"/>
      <c r="U23" s="627"/>
    </row>
    <row r="24" spans="1:21" s="403" customFormat="1" ht="90" customHeight="1" x14ac:dyDescent="0.25">
      <c r="A24" s="797"/>
      <c r="B24" s="797"/>
      <c r="C24" s="806"/>
      <c r="D24" s="551" t="s">
        <v>2521</v>
      </c>
      <c r="E24" s="551" t="s">
        <v>2522</v>
      </c>
      <c r="F24" s="626" t="s">
        <v>2523</v>
      </c>
      <c r="G24" s="656">
        <v>1</v>
      </c>
      <c r="H24" s="667"/>
      <c r="I24" s="656"/>
      <c r="J24" s="667"/>
      <c r="K24" s="656"/>
      <c r="L24" s="667"/>
      <c r="M24" s="656"/>
      <c r="N24" s="667"/>
      <c r="O24" s="713"/>
      <c r="P24" s="648"/>
      <c r="Q24" s="551"/>
      <c r="R24" s="551"/>
      <c r="S24" s="551"/>
      <c r="T24" s="551"/>
      <c r="U24" s="551" t="s">
        <v>2524</v>
      </c>
    </row>
    <row r="25" spans="1:21" s="403" customFormat="1" ht="90" customHeight="1" x14ac:dyDescent="0.25">
      <c r="A25" s="797"/>
      <c r="B25" s="797"/>
      <c r="C25" s="805" t="s">
        <v>2525</v>
      </c>
      <c r="D25" s="551" t="s">
        <v>2681</v>
      </c>
      <c r="E25" s="551" t="s">
        <v>2526</v>
      </c>
      <c r="F25" s="805" t="s">
        <v>2527</v>
      </c>
      <c r="G25" s="641"/>
      <c r="H25" s="701"/>
      <c r="I25" s="641"/>
      <c r="J25" s="701"/>
      <c r="K25" s="641"/>
      <c r="L25" s="701"/>
      <c r="M25" s="641">
        <v>1</v>
      </c>
      <c r="N25" s="701"/>
      <c r="O25" s="728">
        <v>1</v>
      </c>
      <c r="P25" s="729">
        <v>267300</v>
      </c>
      <c r="Q25" s="551"/>
      <c r="R25" s="640"/>
      <c r="S25" s="640"/>
      <c r="T25" s="640"/>
      <c r="U25" s="640" t="s">
        <v>2528</v>
      </c>
    </row>
    <row r="26" spans="1:21" s="403" customFormat="1" ht="90" customHeight="1" x14ac:dyDescent="0.25">
      <c r="A26" s="797"/>
      <c r="B26" s="797"/>
      <c r="C26" s="806"/>
      <c r="D26" s="551" t="s">
        <v>2529</v>
      </c>
      <c r="E26" s="551" t="s">
        <v>2530</v>
      </c>
      <c r="F26" s="806"/>
      <c r="G26" s="690"/>
      <c r="H26" s="691"/>
      <c r="I26" s="690"/>
      <c r="J26" s="691"/>
      <c r="K26" s="690"/>
      <c r="L26" s="691"/>
      <c r="M26" s="690"/>
      <c r="N26" s="691"/>
      <c r="O26" s="735"/>
      <c r="P26" s="736"/>
      <c r="Q26" s="551"/>
      <c r="R26" s="627"/>
      <c r="S26" s="627"/>
      <c r="T26" s="627"/>
      <c r="U26" s="627"/>
    </row>
    <row r="27" spans="1:21" s="403" customFormat="1" ht="90" customHeight="1" x14ac:dyDescent="0.25">
      <c r="A27" s="797"/>
      <c r="B27" s="797"/>
      <c r="C27" s="551" t="s">
        <v>2531</v>
      </c>
      <c r="D27" s="551" t="s">
        <v>2532</v>
      </c>
      <c r="E27" s="551" t="s">
        <v>2533</v>
      </c>
      <c r="F27" s="626" t="s">
        <v>2534</v>
      </c>
      <c r="G27" s="656">
        <v>1</v>
      </c>
      <c r="H27" s="667"/>
      <c r="I27" s="656"/>
      <c r="J27" s="667"/>
      <c r="K27" s="656"/>
      <c r="L27" s="667"/>
      <c r="M27" s="656"/>
      <c r="N27" s="667"/>
      <c r="O27" s="713"/>
      <c r="P27" s="648"/>
      <c r="Q27" s="551"/>
      <c r="R27" s="551"/>
      <c r="S27" s="551"/>
      <c r="T27" s="551"/>
      <c r="U27" s="640" t="s">
        <v>2535</v>
      </c>
    </row>
    <row r="28" spans="1:21" s="403" customFormat="1" ht="90" customHeight="1" x14ac:dyDescent="0.25">
      <c r="A28" s="797"/>
      <c r="B28" s="797"/>
      <c r="C28" s="551" t="s">
        <v>2536</v>
      </c>
      <c r="D28" s="551" t="s">
        <v>2537</v>
      </c>
      <c r="E28" s="551" t="s">
        <v>2538</v>
      </c>
      <c r="F28" s="626" t="s">
        <v>2534</v>
      </c>
      <c r="G28" s="656">
        <v>1</v>
      </c>
      <c r="H28" s="667"/>
      <c r="I28" s="656"/>
      <c r="J28" s="667"/>
      <c r="K28" s="656"/>
      <c r="L28" s="667"/>
      <c r="M28" s="656"/>
      <c r="N28" s="667"/>
      <c r="O28" s="713"/>
      <c r="P28" s="648"/>
      <c r="Q28" s="551"/>
      <c r="R28" s="551"/>
      <c r="S28" s="551"/>
      <c r="T28" s="551"/>
      <c r="U28" s="730"/>
    </row>
    <row r="29" spans="1:21" s="403" customFormat="1" ht="90" customHeight="1" x14ac:dyDescent="0.25">
      <c r="A29" s="797"/>
      <c r="B29" s="797"/>
      <c r="C29" s="805" t="s">
        <v>2677</v>
      </c>
      <c r="D29" s="551" t="s">
        <v>2539</v>
      </c>
      <c r="E29" s="551" t="s">
        <v>2540</v>
      </c>
      <c r="F29" s="805" t="s">
        <v>2541</v>
      </c>
      <c r="G29" s="641">
        <v>1</v>
      </c>
      <c r="H29" s="701">
        <v>7000</v>
      </c>
      <c r="I29" s="641"/>
      <c r="J29" s="701"/>
      <c r="K29" s="641"/>
      <c r="L29" s="701"/>
      <c r="M29" s="641"/>
      <c r="N29" s="701"/>
      <c r="O29" s="728"/>
      <c r="P29" s="729"/>
      <c r="Q29" s="551"/>
      <c r="R29" s="640"/>
      <c r="S29" s="640"/>
      <c r="T29" s="640"/>
      <c r="U29" s="730"/>
    </row>
    <row r="30" spans="1:21" s="403" customFormat="1" ht="90" customHeight="1" x14ac:dyDescent="0.25">
      <c r="A30" s="797"/>
      <c r="B30" s="797"/>
      <c r="C30" s="806"/>
      <c r="D30" s="551" t="s">
        <v>2542</v>
      </c>
      <c r="E30" s="551" t="s">
        <v>2543</v>
      </c>
      <c r="F30" s="806"/>
      <c r="G30" s="690"/>
      <c r="H30" s="691"/>
      <c r="I30" s="690"/>
      <c r="J30" s="691"/>
      <c r="K30" s="690"/>
      <c r="L30" s="691"/>
      <c r="M30" s="690"/>
      <c r="N30" s="691"/>
      <c r="O30" s="735"/>
      <c r="P30" s="736"/>
      <c r="Q30" s="551"/>
      <c r="R30" s="627"/>
      <c r="S30" s="627"/>
      <c r="T30" s="627"/>
      <c r="U30" s="627"/>
    </row>
    <row r="31" spans="1:21" ht="15.6" customHeight="1" x14ac:dyDescent="0.25">
      <c r="A31" s="273"/>
      <c r="B31" s="274"/>
      <c r="C31" s="721" t="s">
        <v>1509</v>
      </c>
      <c r="D31" s="722"/>
      <c r="E31" s="722"/>
      <c r="F31" s="723"/>
      <c r="G31" s="724">
        <f t="shared" ref="G31:O31" si="2">SUM(G9:G14)</f>
        <v>3.25</v>
      </c>
      <c r="H31" s="725">
        <f t="shared" si="2"/>
        <v>42350</v>
      </c>
      <c r="I31" s="724">
        <f t="shared" si="2"/>
        <v>0.75</v>
      </c>
      <c r="J31" s="725">
        <f t="shared" si="2"/>
        <v>2600</v>
      </c>
      <c r="K31" s="724">
        <f t="shared" si="2"/>
        <v>1.25</v>
      </c>
      <c r="L31" s="725">
        <f t="shared" si="2"/>
        <v>5105</v>
      </c>
      <c r="M31" s="724">
        <f t="shared" si="2"/>
        <v>0.75</v>
      </c>
      <c r="N31" s="725">
        <f t="shared" si="2"/>
        <v>2850</v>
      </c>
      <c r="O31" s="725">
        <f t="shared" si="2"/>
        <v>6</v>
      </c>
      <c r="P31" s="725">
        <f>SUM(P8:P30)</f>
        <v>400705</v>
      </c>
      <c r="Q31" s="726"/>
      <c r="R31" s="726"/>
      <c r="S31" s="726"/>
      <c r="T31" s="726"/>
      <c r="U31" s="726"/>
    </row>
  </sheetData>
  <mergeCells count="32">
    <mergeCell ref="E19:E23"/>
    <mergeCell ref="F25:F26"/>
    <mergeCell ref="C29:C30"/>
    <mergeCell ref="F29:F30"/>
    <mergeCell ref="C15:C16"/>
    <mergeCell ref="C17:C18"/>
    <mergeCell ref="C19:C24"/>
    <mergeCell ref="D19:D23"/>
    <mergeCell ref="C25:C26"/>
    <mergeCell ref="D12:D13"/>
    <mergeCell ref="D8:D11"/>
    <mergeCell ref="D4:D6"/>
    <mergeCell ref="F4:F6"/>
    <mergeCell ref="E4:E6"/>
    <mergeCell ref="U4:U6"/>
    <mergeCell ref="G5:H5"/>
    <mergeCell ref="I5:J5"/>
    <mergeCell ref="K5:L5"/>
    <mergeCell ref="M5:N5"/>
    <mergeCell ref="G4:N4"/>
    <mergeCell ref="O4:P5"/>
    <mergeCell ref="Q4:Q6"/>
    <mergeCell ref="R4:R6"/>
    <mergeCell ref="S4:S6"/>
    <mergeCell ref="T4:T6"/>
    <mergeCell ref="A4:A6"/>
    <mergeCell ref="B4:B6"/>
    <mergeCell ref="C4:C6"/>
    <mergeCell ref="C8:C11"/>
    <mergeCell ref="C12:C13"/>
    <mergeCell ref="A8:A30"/>
    <mergeCell ref="B8:B3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17"/>
  <sheetViews>
    <sheetView zoomScale="60" zoomScaleNormal="60" workbookViewId="0">
      <pane ySplit="7" topLeftCell="A8" activePane="bottomLeft" state="frozen"/>
      <selection activeCell="A7" sqref="A7"/>
      <selection pane="bottomLeft" activeCell="J9" sqref="J9"/>
    </sheetView>
  </sheetViews>
  <sheetFormatPr baseColWidth="10" defaultColWidth="11.42578125" defaultRowHeight="15" x14ac:dyDescent="0.25"/>
  <cols>
    <col min="1" max="1" width="21.7109375" customWidth="1"/>
    <col min="2" max="2" width="26.28515625" customWidth="1"/>
    <col min="3" max="6" width="27.42578125" customWidth="1"/>
    <col min="7" max="7" width="15.28515625" customWidth="1"/>
    <col min="8" max="8" width="21.5703125" style="226" customWidth="1"/>
    <col min="9" max="9" width="15.28515625" customWidth="1"/>
    <col min="10" max="10" width="18.85546875" style="226" customWidth="1"/>
    <col min="12" max="12" width="14.85546875" style="226" bestFit="1" customWidth="1"/>
    <col min="14" max="14" width="14.85546875" style="226" bestFit="1" customWidth="1"/>
    <col min="15" max="15" width="15.28515625" customWidth="1"/>
    <col min="16" max="16" width="18.28515625" style="226" customWidth="1"/>
    <col min="17" max="17" width="14.140625" hidden="1" customWidth="1"/>
    <col min="18" max="18" width="26.28515625" customWidth="1"/>
    <col min="19" max="20" width="14.140625" customWidth="1"/>
    <col min="21" max="21" width="17" customWidth="1"/>
  </cols>
  <sheetData>
    <row r="1" spans="1:21" ht="18" customHeight="1" x14ac:dyDescent="0.25">
      <c r="B1" s="234"/>
      <c r="C1" s="234"/>
      <c r="D1" s="234"/>
      <c r="E1" s="236"/>
      <c r="F1" s="234"/>
      <c r="G1" s="272" t="s">
        <v>1351</v>
      </c>
      <c r="J1" s="234"/>
      <c r="K1" s="234"/>
      <c r="L1" s="234"/>
      <c r="M1" s="234"/>
      <c r="N1" s="234"/>
      <c r="O1" s="234"/>
      <c r="P1" s="234"/>
      <c r="Q1" s="234"/>
      <c r="R1" s="234"/>
      <c r="S1" s="234"/>
      <c r="T1" s="234"/>
      <c r="U1" s="234"/>
    </row>
    <row r="2" spans="1:21" ht="18" customHeight="1" x14ac:dyDescent="0.25">
      <c r="B2" s="236"/>
      <c r="C2" s="236"/>
      <c r="D2" s="236"/>
      <c r="E2" s="236"/>
      <c r="F2" s="236"/>
      <c r="G2" s="272"/>
      <c r="J2" s="236"/>
      <c r="K2" s="236"/>
      <c r="L2" s="236"/>
      <c r="M2" s="236"/>
      <c r="N2" s="236"/>
      <c r="O2" s="236"/>
      <c r="P2" s="236"/>
      <c r="Q2" s="236"/>
      <c r="R2" s="236"/>
      <c r="S2" s="236"/>
      <c r="T2" s="236"/>
      <c r="U2" s="236"/>
    </row>
    <row r="3" spans="1:21" ht="18" customHeight="1" x14ac:dyDescent="0.25">
      <c r="A3" s="294" t="s">
        <v>1344</v>
      </c>
      <c r="B3" s="236"/>
      <c r="C3" s="236"/>
      <c r="D3" s="236"/>
      <c r="E3" s="236"/>
      <c r="F3" s="236"/>
      <c r="G3" s="272"/>
      <c r="J3" s="236"/>
      <c r="K3" s="236"/>
      <c r="L3" s="236"/>
      <c r="M3" s="236"/>
      <c r="N3" s="236"/>
      <c r="O3" s="236"/>
      <c r="P3" s="236"/>
      <c r="Q3" s="236"/>
      <c r="R3" s="236"/>
      <c r="S3" s="236"/>
      <c r="T3" s="236"/>
      <c r="U3" s="236"/>
    </row>
    <row r="4" spans="1:21" ht="33" customHeight="1" x14ac:dyDescent="0.25">
      <c r="A4" s="880" t="s">
        <v>1350</v>
      </c>
      <c r="B4" s="880"/>
      <c r="C4" s="880"/>
      <c r="D4" s="880"/>
      <c r="E4" s="880"/>
      <c r="F4" s="880"/>
      <c r="G4" s="880"/>
      <c r="H4" s="880"/>
      <c r="I4" s="880"/>
      <c r="J4" s="880"/>
      <c r="K4" s="880"/>
      <c r="L4" s="880"/>
      <c r="M4" s="880"/>
      <c r="N4" s="880"/>
      <c r="O4" s="880"/>
      <c r="P4" s="880"/>
      <c r="Q4" s="880"/>
      <c r="R4" s="880"/>
      <c r="S4" s="880"/>
      <c r="T4" s="880"/>
      <c r="U4" s="880"/>
    </row>
    <row r="5" spans="1:21" ht="14.45" customHeight="1" x14ac:dyDescent="0.25">
      <c r="A5" s="767" t="s">
        <v>97</v>
      </c>
      <c r="B5" s="769" t="s">
        <v>111</v>
      </c>
      <c r="C5" s="778" t="s">
        <v>86</v>
      </c>
      <c r="D5" s="778" t="s">
        <v>87</v>
      </c>
      <c r="E5" s="778" t="s">
        <v>389</v>
      </c>
      <c r="F5" s="778" t="s">
        <v>88</v>
      </c>
      <c r="G5" s="781" t="s">
        <v>100</v>
      </c>
      <c r="H5" s="783"/>
      <c r="I5" s="783"/>
      <c r="J5" s="783"/>
      <c r="K5" s="783"/>
      <c r="L5" s="783"/>
      <c r="M5" s="783"/>
      <c r="N5" s="782"/>
      <c r="O5" s="787" t="s">
        <v>101</v>
      </c>
      <c r="P5" s="788"/>
      <c r="Q5" s="769" t="s">
        <v>102</v>
      </c>
      <c r="R5" s="769" t="s">
        <v>103</v>
      </c>
      <c r="S5" s="769" t="s">
        <v>110</v>
      </c>
      <c r="T5" s="769" t="s">
        <v>109</v>
      </c>
      <c r="U5" s="784" t="s">
        <v>89</v>
      </c>
    </row>
    <row r="6" spans="1:21" ht="14.45" customHeight="1" x14ac:dyDescent="0.25">
      <c r="A6" s="767"/>
      <c r="B6" s="767"/>
      <c r="C6" s="779"/>
      <c r="D6" s="779"/>
      <c r="E6" s="779"/>
      <c r="F6" s="779"/>
      <c r="G6" s="781" t="s">
        <v>104</v>
      </c>
      <c r="H6" s="782"/>
      <c r="I6" s="781" t="s">
        <v>105</v>
      </c>
      <c r="J6" s="782"/>
      <c r="K6" s="781" t="s">
        <v>106</v>
      </c>
      <c r="L6" s="782"/>
      <c r="M6" s="781" t="s">
        <v>107</v>
      </c>
      <c r="N6" s="782"/>
      <c r="O6" s="789"/>
      <c r="P6" s="790"/>
      <c r="Q6" s="767"/>
      <c r="R6" s="767"/>
      <c r="S6" s="767"/>
      <c r="T6" s="767"/>
      <c r="U6" s="785"/>
    </row>
    <row r="7" spans="1:21" ht="25.5" x14ac:dyDescent="0.25">
      <c r="A7" s="768"/>
      <c r="B7" s="768"/>
      <c r="C7" s="780"/>
      <c r="D7" s="780"/>
      <c r="E7" s="780"/>
      <c r="F7" s="780"/>
      <c r="G7" s="379" t="s">
        <v>108</v>
      </c>
      <c r="H7" s="379" t="s">
        <v>12</v>
      </c>
      <c r="I7" s="379" t="s">
        <v>108</v>
      </c>
      <c r="J7" s="379" t="s">
        <v>12</v>
      </c>
      <c r="K7" s="379" t="s">
        <v>108</v>
      </c>
      <c r="L7" s="379" t="s">
        <v>12</v>
      </c>
      <c r="M7" s="379" t="s">
        <v>108</v>
      </c>
      <c r="N7" s="379" t="s">
        <v>12</v>
      </c>
      <c r="O7" s="379" t="s">
        <v>108</v>
      </c>
      <c r="P7" s="379" t="s">
        <v>12</v>
      </c>
      <c r="Q7" s="768"/>
      <c r="R7" s="768"/>
      <c r="S7" s="768"/>
      <c r="T7" s="768"/>
      <c r="U7" s="786"/>
    </row>
    <row r="8" spans="1:21" ht="15.6" customHeight="1" x14ac:dyDescent="0.25">
      <c r="A8" s="380"/>
      <c r="B8" s="381"/>
      <c r="C8" s="382"/>
      <c r="D8" s="382"/>
      <c r="E8" s="383"/>
      <c r="F8" s="382"/>
      <c r="G8" s="384"/>
      <c r="H8" s="384"/>
      <c r="I8" s="384"/>
      <c r="J8" s="384"/>
      <c r="K8" s="384"/>
      <c r="L8" s="384"/>
      <c r="M8" s="384"/>
      <c r="N8" s="384"/>
      <c r="O8" s="384"/>
      <c r="P8" s="384"/>
      <c r="Q8" s="385"/>
      <c r="R8" s="385"/>
      <c r="S8" s="385"/>
      <c r="T8" s="385"/>
      <c r="U8" s="386"/>
    </row>
    <row r="9" spans="1:21" ht="83.25" customHeight="1" x14ac:dyDescent="0.25">
      <c r="A9" s="876" t="s">
        <v>1414</v>
      </c>
      <c r="B9" s="776" t="s">
        <v>1415</v>
      </c>
      <c r="C9" s="671" t="s">
        <v>2310</v>
      </c>
      <c r="D9" s="647" t="s">
        <v>2678</v>
      </c>
      <c r="E9" s="551" t="s">
        <v>1524</v>
      </c>
      <c r="F9" s="737" t="s">
        <v>2311</v>
      </c>
      <c r="G9" s="656">
        <v>1</v>
      </c>
      <c r="H9" s="738"/>
      <c r="I9" s="739"/>
      <c r="J9" s="738"/>
      <c r="K9" s="739"/>
      <c r="L9" s="738"/>
      <c r="M9" s="739"/>
      <c r="N9" s="738"/>
      <c r="O9" s="656">
        <f>G9+I9+K9+M9</f>
        <v>1</v>
      </c>
      <c r="P9" s="740">
        <f>H9+J9+L9+N9</f>
        <v>0</v>
      </c>
      <c r="Q9" s="741"/>
      <c r="R9" s="737" t="s">
        <v>1802</v>
      </c>
      <c r="S9" s="737" t="s">
        <v>1803</v>
      </c>
      <c r="T9" s="741" t="s">
        <v>1513</v>
      </c>
      <c r="U9" s="737" t="s">
        <v>1514</v>
      </c>
    </row>
    <row r="10" spans="1:21" ht="137.44999999999999" customHeight="1" x14ac:dyDescent="0.25">
      <c r="A10" s="877"/>
      <c r="B10" s="777"/>
      <c r="C10" s="551" t="s">
        <v>2312</v>
      </c>
      <c r="D10" s="551" t="s">
        <v>1523</v>
      </c>
      <c r="E10" s="551" t="s">
        <v>1804</v>
      </c>
      <c r="F10" s="551" t="s">
        <v>2666</v>
      </c>
      <c r="G10" s="614">
        <v>0.25</v>
      </c>
      <c r="H10" s="648">
        <v>50000</v>
      </c>
      <c r="I10" s="614">
        <v>0.25</v>
      </c>
      <c r="J10" s="648">
        <v>50000</v>
      </c>
      <c r="K10" s="614">
        <v>0.25</v>
      </c>
      <c r="L10" s="648">
        <v>50000</v>
      </c>
      <c r="M10" s="614">
        <v>0.25</v>
      </c>
      <c r="N10" s="648">
        <v>50000</v>
      </c>
      <c r="O10" s="656">
        <f t="shared" ref="O10:P16" si="0">G10+I10+K10+M10</f>
        <v>1</v>
      </c>
      <c r="P10" s="668">
        <f t="shared" si="0"/>
        <v>200000</v>
      </c>
      <c r="Q10" s="551"/>
      <c r="R10" s="660" t="s">
        <v>1525</v>
      </c>
      <c r="S10" s="660" t="s">
        <v>1526</v>
      </c>
      <c r="T10" s="660" t="s">
        <v>1527</v>
      </c>
      <c r="U10" s="660" t="s">
        <v>1528</v>
      </c>
    </row>
    <row r="11" spans="1:21" ht="92.25" customHeight="1" x14ac:dyDescent="0.25">
      <c r="A11" s="877"/>
      <c r="B11" s="777"/>
      <c r="C11" s="551" t="s">
        <v>2313</v>
      </c>
      <c r="D11" s="551" t="s">
        <v>2314</v>
      </c>
      <c r="E11" s="551" t="s">
        <v>1805</v>
      </c>
      <c r="F11" s="551" t="s">
        <v>2315</v>
      </c>
      <c r="G11" s="555">
        <v>0.3</v>
      </c>
      <c r="H11" s="648">
        <v>0</v>
      </c>
      <c r="I11" s="555">
        <v>0.4</v>
      </c>
      <c r="J11" s="648">
        <v>15000</v>
      </c>
      <c r="K11" s="555">
        <v>0.3</v>
      </c>
      <c r="L11" s="648">
        <v>0</v>
      </c>
      <c r="M11" s="553">
        <v>0</v>
      </c>
      <c r="N11" s="648">
        <v>0</v>
      </c>
      <c r="O11" s="656">
        <f t="shared" si="0"/>
        <v>1</v>
      </c>
      <c r="P11" s="668">
        <f t="shared" si="0"/>
        <v>15000</v>
      </c>
      <c r="Q11" s="551"/>
      <c r="R11" s="551" t="s">
        <v>1806</v>
      </c>
      <c r="S11" s="551" t="s">
        <v>2316</v>
      </c>
      <c r="T11" s="551" t="s">
        <v>1527</v>
      </c>
      <c r="U11" s="551" t="s">
        <v>1807</v>
      </c>
    </row>
    <row r="12" spans="1:21" ht="163.15" customHeight="1" x14ac:dyDescent="0.25">
      <c r="A12" s="877"/>
      <c r="B12" s="777"/>
      <c r="C12" s="551" t="s">
        <v>2317</v>
      </c>
      <c r="D12" s="551" t="s">
        <v>2318</v>
      </c>
      <c r="E12" s="551" t="s">
        <v>1809</v>
      </c>
      <c r="F12" s="551" t="s">
        <v>2319</v>
      </c>
      <c r="G12" s="614">
        <v>0.25</v>
      </c>
      <c r="H12" s="648">
        <v>2000</v>
      </c>
      <c r="I12" s="614">
        <v>0.5</v>
      </c>
      <c r="J12" s="648">
        <v>2250</v>
      </c>
      <c r="K12" s="614">
        <v>0.25</v>
      </c>
      <c r="L12" s="648">
        <v>2000</v>
      </c>
      <c r="M12" s="553"/>
      <c r="N12" s="648"/>
      <c r="O12" s="656">
        <f t="shared" si="0"/>
        <v>1</v>
      </c>
      <c r="P12" s="668">
        <f t="shared" si="0"/>
        <v>6250</v>
      </c>
      <c r="Q12" s="551"/>
      <c r="R12" s="551" t="s">
        <v>1810</v>
      </c>
      <c r="S12" s="551" t="s">
        <v>1811</v>
      </c>
      <c r="T12" s="551" t="s">
        <v>1812</v>
      </c>
      <c r="U12" s="741" t="s">
        <v>1807</v>
      </c>
    </row>
    <row r="13" spans="1:21" ht="102.75" customHeight="1" x14ac:dyDescent="0.25">
      <c r="A13" s="877"/>
      <c r="B13" s="777"/>
      <c r="C13" s="551" t="s">
        <v>2320</v>
      </c>
      <c r="D13" s="551" t="s">
        <v>2321</v>
      </c>
      <c r="E13" s="551" t="s">
        <v>1813</v>
      </c>
      <c r="F13" s="551" t="s">
        <v>2322</v>
      </c>
      <c r="G13" s="555">
        <v>0.5</v>
      </c>
      <c r="H13" s="648"/>
      <c r="I13" s="555">
        <v>0.25</v>
      </c>
      <c r="J13" s="648"/>
      <c r="K13" s="555">
        <v>0.25</v>
      </c>
      <c r="L13" s="648"/>
      <c r="M13" s="555"/>
      <c r="N13" s="648"/>
      <c r="O13" s="656">
        <f t="shared" si="0"/>
        <v>1</v>
      </c>
      <c r="P13" s="668">
        <f t="shared" si="0"/>
        <v>0</v>
      </c>
      <c r="Q13" s="551"/>
      <c r="R13" s="551" t="s">
        <v>1814</v>
      </c>
      <c r="S13" s="551" t="s">
        <v>2323</v>
      </c>
      <c r="T13" s="551" t="s">
        <v>1815</v>
      </c>
      <c r="U13" s="551" t="s">
        <v>1816</v>
      </c>
    </row>
    <row r="14" spans="1:21" ht="147.75" customHeight="1" x14ac:dyDescent="0.25">
      <c r="A14" s="877"/>
      <c r="B14" s="777"/>
      <c r="C14" s="557" t="s">
        <v>2324</v>
      </c>
      <c r="D14" s="551" t="s">
        <v>2325</v>
      </c>
      <c r="E14" s="551" t="s">
        <v>1817</v>
      </c>
      <c r="F14" s="551" t="s">
        <v>2326</v>
      </c>
      <c r="G14" s="614">
        <v>0.2</v>
      </c>
      <c r="H14" s="648">
        <v>33404</v>
      </c>
      <c r="I14" s="614">
        <v>0.3</v>
      </c>
      <c r="J14" s="648">
        <v>50106</v>
      </c>
      <c r="K14" s="614">
        <v>0.3</v>
      </c>
      <c r="L14" s="648">
        <v>50106</v>
      </c>
      <c r="M14" s="614">
        <v>0.2</v>
      </c>
      <c r="N14" s="648">
        <v>33404</v>
      </c>
      <c r="O14" s="656">
        <f t="shared" si="0"/>
        <v>1</v>
      </c>
      <c r="P14" s="668">
        <f t="shared" si="0"/>
        <v>167020</v>
      </c>
      <c r="Q14" s="551"/>
      <c r="R14" s="551" t="s">
        <v>1819</v>
      </c>
      <c r="S14" s="551" t="s">
        <v>2327</v>
      </c>
      <c r="T14" s="551" t="s">
        <v>1820</v>
      </c>
      <c r="U14" s="551" t="s">
        <v>1821</v>
      </c>
    </row>
    <row r="15" spans="1:21" ht="153" customHeight="1" x14ac:dyDescent="0.25">
      <c r="A15" s="877"/>
      <c r="B15" s="777"/>
      <c r="C15" s="551" t="s">
        <v>2328</v>
      </c>
      <c r="D15" s="551" t="s">
        <v>2329</v>
      </c>
      <c r="E15" s="551" t="s">
        <v>1818</v>
      </c>
      <c r="F15" s="551" t="s">
        <v>2667</v>
      </c>
      <c r="G15" s="555">
        <v>0.5</v>
      </c>
      <c r="H15" s="648">
        <v>2468015</v>
      </c>
      <c r="I15" s="555">
        <v>0.5</v>
      </c>
      <c r="J15" s="648"/>
      <c r="K15" s="553"/>
      <c r="L15" s="648"/>
      <c r="M15" s="553"/>
      <c r="N15" s="648"/>
      <c r="O15" s="656">
        <f t="shared" si="0"/>
        <v>1</v>
      </c>
      <c r="P15" s="668">
        <f>H15+J15+L15+N15</f>
        <v>2468015</v>
      </c>
      <c r="Q15" s="551"/>
      <c r="R15" s="551" t="s">
        <v>2330</v>
      </c>
      <c r="S15" s="551" t="s">
        <v>2331</v>
      </c>
      <c r="T15" s="551" t="s">
        <v>1822</v>
      </c>
      <c r="U15" s="551" t="s">
        <v>1823</v>
      </c>
    </row>
    <row r="16" spans="1:21" s="403" customFormat="1" ht="120" x14ac:dyDescent="0.25">
      <c r="A16" s="878"/>
      <c r="B16" s="879"/>
      <c r="C16" s="551" t="s">
        <v>2332</v>
      </c>
      <c r="D16" s="551" t="s">
        <v>2333</v>
      </c>
      <c r="E16" s="551" t="s">
        <v>2340</v>
      </c>
      <c r="F16" s="551" t="s">
        <v>2334</v>
      </c>
      <c r="G16" s="555">
        <v>0.25</v>
      </c>
      <c r="H16" s="648"/>
      <c r="I16" s="555">
        <v>0.25</v>
      </c>
      <c r="J16" s="648"/>
      <c r="K16" s="614">
        <v>0.25</v>
      </c>
      <c r="L16" s="648"/>
      <c r="M16" s="614">
        <v>0.25</v>
      </c>
      <c r="N16" s="648"/>
      <c r="O16" s="656">
        <f t="shared" si="0"/>
        <v>1</v>
      </c>
      <c r="P16" s="668"/>
      <c r="Q16" s="551"/>
      <c r="R16" s="551" t="s">
        <v>2335</v>
      </c>
      <c r="S16" s="551" t="s">
        <v>2336</v>
      </c>
      <c r="T16" s="551" t="s">
        <v>2337</v>
      </c>
      <c r="U16" s="551" t="s">
        <v>2338</v>
      </c>
    </row>
    <row r="17" spans="1:21" ht="15.6" customHeight="1" x14ac:dyDescent="0.25">
      <c r="A17" s="282"/>
      <c r="B17" s="235"/>
      <c r="C17" s="282" t="s">
        <v>114</v>
      </c>
      <c r="D17" s="235"/>
      <c r="E17" s="235"/>
      <c r="F17" s="235"/>
      <c r="G17" s="77">
        <f>SUM(G9:G16)</f>
        <v>3.25</v>
      </c>
      <c r="H17" s="227">
        <f t="shared" ref="H17:N17" si="1">SUM(H9:H15)</f>
        <v>2553419</v>
      </c>
      <c r="I17" s="77">
        <f>SUM(I9:I16)</f>
        <v>2.4500000000000002</v>
      </c>
      <c r="J17" s="227">
        <f t="shared" si="1"/>
        <v>117356</v>
      </c>
      <c r="K17" s="77">
        <f>SUM(K9:K16)</f>
        <v>1.6</v>
      </c>
      <c r="L17" s="227">
        <f t="shared" si="1"/>
        <v>102106</v>
      </c>
      <c r="M17" s="77">
        <f t="shared" si="1"/>
        <v>0.45</v>
      </c>
      <c r="N17" s="227">
        <f t="shared" si="1"/>
        <v>83404</v>
      </c>
      <c r="O17" s="227">
        <f>SUM(O9:O16)</f>
        <v>8</v>
      </c>
      <c r="P17" s="227">
        <f>SUM(P9:P16)</f>
        <v>2856285</v>
      </c>
      <c r="Q17" s="68"/>
      <c r="R17" s="68"/>
      <c r="S17" s="68"/>
      <c r="T17" s="68"/>
      <c r="U17" s="68"/>
    </row>
  </sheetData>
  <mergeCells count="20">
    <mergeCell ref="A4:U4"/>
    <mergeCell ref="F5:F7"/>
    <mergeCell ref="D5:D7"/>
    <mergeCell ref="C5:C7"/>
    <mergeCell ref="B5:B7"/>
    <mergeCell ref="A5:A7"/>
    <mergeCell ref="E5:E7"/>
    <mergeCell ref="G5:N5"/>
    <mergeCell ref="Q5:Q7"/>
    <mergeCell ref="R5:R7"/>
    <mergeCell ref="S5:S7"/>
    <mergeCell ref="T5:T7"/>
    <mergeCell ref="U5:U7"/>
    <mergeCell ref="O5:P6"/>
    <mergeCell ref="G6:H6"/>
    <mergeCell ref="A9:A16"/>
    <mergeCell ref="I6:J6"/>
    <mergeCell ref="K6:L6"/>
    <mergeCell ref="M6:N6"/>
    <mergeCell ref="B9:B1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22"/>
  <sheetViews>
    <sheetView zoomScale="60" zoomScaleNormal="60" workbookViewId="0">
      <pane ySplit="6" topLeftCell="A19" activePane="bottomLeft" state="frozen"/>
      <selection activeCell="R7" sqref="R7"/>
      <selection pane="bottomLeft" activeCell="G29" sqref="G29"/>
    </sheetView>
  </sheetViews>
  <sheetFormatPr baseColWidth="10" defaultColWidth="11.42578125" defaultRowHeight="15" x14ac:dyDescent="0.25"/>
  <cols>
    <col min="1" max="1" width="34" customWidth="1"/>
    <col min="2" max="2" width="35.7109375" customWidth="1"/>
    <col min="3" max="3" width="35" customWidth="1"/>
    <col min="4" max="5" width="27.42578125" customWidth="1"/>
    <col min="6" max="6" width="38.140625" customWidth="1"/>
    <col min="7" max="7" width="15.28515625" customWidth="1"/>
    <col min="8" max="8" width="15.85546875" bestFit="1" customWidth="1"/>
    <col min="9" max="9" width="15.28515625" customWidth="1"/>
    <col min="10" max="10" width="15.85546875" customWidth="1"/>
    <col min="11" max="11" width="15.28515625" customWidth="1"/>
    <col min="12" max="12" width="15" customWidth="1"/>
    <col min="13" max="13" width="15.28515625" customWidth="1"/>
    <col min="14" max="14" width="15" bestFit="1" customWidth="1"/>
    <col min="15" max="15" width="15.28515625" customWidth="1"/>
    <col min="16" max="16" width="19.85546875" customWidth="1"/>
    <col min="17" max="17" width="0.140625" customWidth="1"/>
    <col min="18" max="18" width="23.7109375" customWidth="1"/>
    <col min="19" max="20" width="14.28515625" customWidth="1"/>
    <col min="21" max="21" width="15.7109375" customWidth="1"/>
  </cols>
  <sheetData>
    <row r="1" spans="1:21" ht="18.75" x14ac:dyDescent="0.3">
      <c r="A1" s="887" t="s">
        <v>1342</v>
      </c>
      <c r="B1" s="887"/>
      <c r="C1" s="887"/>
      <c r="D1" s="887"/>
      <c r="E1" s="887"/>
      <c r="F1" s="887"/>
      <c r="G1" s="887"/>
      <c r="H1" s="887"/>
      <c r="I1" s="887"/>
      <c r="J1" s="887"/>
      <c r="K1" s="887"/>
      <c r="L1" s="887"/>
      <c r="M1" s="887"/>
      <c r="N1" s="887"/>
      <c r="O1" s="887"/>
      <c r="P1" s="887"/>
      <c r="Q1" s="887"/>
      <c r="R1" s="887"/>
      <c r="S1" s="887"/>
      <c r="T1" s="887"/>
      <c r="U1" s="887"/>
    </row>
    <row r="2" spans="1:21" x14ac:dyDescent="0.25">
      <c r="A2" s="888" t="s">
        <v>1416</v>
      </c>
      <c r="B2" s="888"/>
      <c r="C2" s="888"/>
      <c r="D2" s="888"/>
      <c r="E2" s="888"/>
      <c r="F2" s="888"/>
      <c r="G2" s="888"/>
      <c r="H2" s="888"/>
      <c r="I2" s="888"/>
      <c r="J2" s="888"/>
      <c r="K2" s="888"/>
      <c r="L2" s="888"/>
      <c r="M2" s="888"/>
      <c r="N2" s="888"/>
      <c r="O2" s="888"/>
      <c r="P2" s="888"/>
      <c r="Q2" s="888"/>
      <c r="R2" s="888"/>
      <c r="S2" s="888"/>
      <c r="T2" s="888"/>
      <c r="U2" s="888"/>
    </row>
    <row r="3" spans="1:21" ht="13.5" customHeight="1" x14ac:dyDescent="0.25">
      <c r="A3" s="291" t="s">
        <v>1417</v>
      </c>
      <c r="B3" s="292"/>
      <c r="C3" s="292"/>
      <c r="D3" s="292"/>
      <c r="E3" s="292"/>
      <c r="F3" s="292"/>
      <c r="G3" s="292"/>
      <c r="H3" s="292"/>
      <c r="I3" s="292"/>
      <c r="J3" s="292"/>
      <c r="K3" s="292"/>
      <c r="L3" s="292"/>
      <c r="M3" s="292"/>
      <c r="N3" s="292"/>
      <c r="O3" s="292"/>
      <c r="P3" s="292"/>
      <c r="Q3" s="292"/>
      <c r="R3" s="292"/>
      <c r="S3" s="292"/>
      <c r="T3" s="292"/>
      <c r="U3" s="292"/>
    </row>
    <row r="4" spans="1:21" ht="15" customHeight="1" x14ac:dyDescent="0.25">
      <c r="A4" s="767" t="s">
        <v>97</v>
      </c>
      <c r="B4" s="769" t="s">
        <v>111</v>
      </c>
      <c r="C4" s="778" t="s">
        <v>86</v>
      </c>
      <c r="D4" s="778" t="s">
        <v>87</v>
      </c>
      <c r="E4" s="778" t="s">
        <v>389</v>
      </c>
      <c r="F4" s="778" t="s">
        <v>88</v>
      </c>
      <c r="G4" s="781" t="s">
        <v>100</v>
      </c>
      <c r="H4" s="783"/>
      <c r="I4" s="783"/>
      <c r="J4" s="783"/>
      <c r="K4" s="783"/>
      <c r="L4" s="783"/>
      <c r="M4" s="783"/>
      <c r="N4" s="782"/>
      <c r="O4" s="787" t="s">
        <v>101</v>
      </c>
      <c r="P4" s="788"/>
      <c r="Q4" s="769" t="s">
        <v>102</v>
      </c>
      <c r="R4" s="769" t="s">
        <v>103</v>
      </c>
      <c r="S4" s="769" t="s">
        <v>110</v>
      </c>
      <c r="T4" s="769" t="s">
        <v>109</v>
      </c>
      <c r="U4" s="784" t="s">
        <v>89</v>
      </c>
    </row>
    <row r="5" spans="1:21" ht="15" customHeight="1" x14ac:dyDescent="0.25">
      <c r="A5" s="767"/>
      <c r="B5" s="767"/>
      <c r="C5" s="779"/>
      <c r="D5" s="779"/>
      <c r="E5" s="779"/>
      <c r="F5" s="779"/>
      <c r="G5" s="781" t="s">
        <v>104</v>
      </c>
      <c r="H5" s="782"/>
      <c r="I5" s="781" t="s">
        <v>105</v>
      </c>
      <c r="J5" s="782"/>
      <c r="K5" s="781" t="s">
        <v>106</v>
      </c>
      <c r="L5" s="782"/>
      <c r="M5" s="781" t="s">
        <v>107</v>
      </c>
      <c r="N5" s="782"/>
      <c r="O5" s="789"/>
      <c r="P5" s="790"/>
      <c r="Q5" s="767"/>
      <c r="R5" s="767"/>
      <c r="S5" s="767"/>
      <c r="T5" s="767"/>
      <c r="U5" s="785"/>
    </row>
    <row r="6" spans="1:21" ht="25.5" x14ac:dyDescent="0.25">
      <c r="A6" s="768"/>
      <c r="B6" s="768"/>
      <c r="C6" s="780"/>
      <c r="D6" s="780"/>
      <c r="E6" s="780"/>
      <c r="F6" s="780"/>
      <c r="G6" s="379" t="s">
        <v>108</v>
      </c>
      <c r="H6" s="379" t="s">
        <v>12</v>
      </c>
      <c r="I6" s="379" t="s">
        <v>108</v>
      </c>
      <c r="J6" s="379" t="s">
        <v>12</v>
      </c>
      <c r="K6" s="379" t="s">
        <v>108</v>
      </c>
      <c r="L6" s="379" t="s">
        <v>12</v>
      </c>
      <c r="M6" s="379" t="s">
        <v>108</v>
      </c>
      <c r="N6" s="379" t="s">
        <v>12</v>
      </c>
      <c r="O6" s="379" t="s">
        <v>108</v>
      </c>
      <c r="P6" s="379" t="s">
        <v>12</v>
      </c>
      <c r="Q6" s="768"/>
      <c r="R6" s="768"/>
      <c r="S6" s="768"/>
      <c r="T6" s="768"/>
      <c r="U6" s="786"/>
    </row>
    <row r="7" spans="1:21" ht="15.75" x14ac:dyDescent="0.25">
      <c r="A7" s="380"/>
      <c r="B7" s="381"/>
      <c r="C7" s="382"/>
      <c r="D7" s="382"/>
      <c r="E7" s="383"/>
      <c r="F7" s="382"/>
      <c r="G7" s="384"/>
      <c r="H7" s="384"/>
      <c r="I7" s="384"/>
      <c r="J7" s="384"/>
      <c r="K7" s="384"/>
      <c r="L7" s="384"/>
      <c r="M7" s="384"/>
      <c r="N7" s="384"/>
      <c r="O7" s="384"/>
      <c r="P7" s="384"/>
      <c r="Q7" s="385"/>
      <c r="R7" s="385"/>
      <c r="S7" s="385"/>
      <c r="T7" s="385"/>
      <c r="U7" s="386"/>
    </row>
    <row r="8" spans="1:21" ht="143.25" customHeight="1" x14ac:dyDescent="0.25">
      <c r="A8" s="881" t="s">
        <v>1510</v>
      </c>
      <c r="B8" s="881" t="s">
        <v>1851</v>
      </c>
      <c r="C8" s="551" t="s">
        <v>2446</v>
      </c>
      <c r="D8" s="551" t="s">
        <v>1522</v>
      </c>
      <c r="E8" s="551" t="s">
        <v>1825</v>
      </c>
      <c r="F8" s="551" t="s">
        <v>2682</v>
      </c>
      <c r="G8" s="656">
        <v>0.25</v>
      </c>
      <c r="H8" s="667">
        <v>0</v>
      </c>
      <c r="I8" s="656">
        <v>0.25</v>
      </c>
      <c r="J8" s="667">
        <v>0</v>
      </c>
      <c r="K8" s="656">
        <v>0.25</v>
      </c>
      <c r="L8" s="667">
        <v>0</v>
      </c>
      <c r="M8" s="656">
        <v>0.25</v>
      </c>
      <c r="N8" s="667">
        <v>0</v>
      </c>
      <c r="O8" s="656">
        <f t="shared" ref="O8:P21" si="0">G8+I8+K8+M8</f>
        <v>1</v>
      </c>
      <c r="P8" s="667">
        <f>H8+J8+L8+N8</f>
        <v>0</v>
      </c>
      <c r="Q8" s="551"/>
      <c r="R8" s="660" t="s">
        <v>2447</v>
      </c>
      <c r="S8" s="551" t="s">
        <v>2448</v>
      </c>
      <c r="T8" s="551" t="s">
        <v>1824</v>
      </c>
      <c r="U8" s="551" t="s">
        <v>2683</v>
      </c>
    </row>
    <row r="9" spans="1:21" s="326" customFormat="1" ht="184.5" customHeight="1" x14ac:dyDescent="0.25">
      <c r="A9" s="882"/>
      <c r="B9" s="882"/>
      <c r="C9" s="551" t="s">
        <v>2684</v>
      </c>
      <c r="D9" s="551" t="s">
        <v>1826</v>
      </c>
      <c r="E9" s="551" t="s">
        <v>1827</v>
      </c>
      <c r="F9" s="551" t="s">
        <v>2685</v>
      </c>
      <c r="G9" s="552">
        <v>0.2</v>
      </c>
      <c r="H9" s="556">
        <v>80906.144</v>
      </c>
      <c r="I9" s="656">
        <v>0.3</v>
      </c>
      <c r="J9" s="667">
        <f>121359.216+211020.48</f>
        <v>332379.696</v>
      </c>
      <c r="K9" s="656">
        <v>0.4</v>
      </c>
      <c r="L9" s="667">
        <v>161812.288</v>
      </c>
      <c r="M9" s="656">
        <v>0.1</v>
      </c>
      <c r="N9" s="667">
        <v>40453.072</v>
      </c>
      <c r="O9" s="656">
        <f t="shared" si="0"/>
        <v>1</v>
      </c>
      <c r="P9" s="668">
        <f t="shared" si="0"/>
        <v>615551.20000000007</v>
      </c>
      <c r="Q9" s="551"/>
      <c r="R9" s="551" t="s">
        <v>2686</v>
      </c>
      <c r="S9" s="551" t="s">
        <v>2687</v>
      </c>
      <c r="T9" s="551" t="s">
        <v>1828</v>
      </c>
      <c r="U9" s="551" t="s">
        <v>2688</v>
      </c>
    </row>
    <row r="10" spans="1:21" s="326" customFormat="1" ht="95.25" customHeight="1" x14ac:dyDescent="0.25">
      <c r="A10" s="882"/>
      <c r="B10" s="882"/>
      <c r="C10" s="551" t="s">
        <v>2449</v>
      </c>
      <c r="D10" s="551" t="s">
        <v>1830</v>
      </c>
      <c r="E10" s="551" t="s">
        <v>1831</v>
      </c>
      <c r="F10" s="551" t="s">
        <v>2668</v>
      </c>
      <c r="G10" s="552">
        <v>0.3</v>
      </c>
      <c r="H10" s="667">
        <v>75242.232000000004</v>
      </c>
      <c r="I10" s="656">
        <v>0.3</v>
      </c>
      <c r="J10" s="667">
        <v>75242.232000000004</v>
      </c>
      <c r="K10" s="552">
        <v>0.4</v>
      </c>
      <c r="L10" s="667">
        <v>100322.976</v>
      </c>
      <c r="M10" s="551">
        <v>0</v>
      </c>
      <c r="N10" s="667">
        <v>0</v>
      </c>
      <c r="O10" s="656">
        <f t="shared" si="0"/>
        <v>1</v>
      </c>
      <c r="P10" s="668">
        <f t="shared" si="0"/>
        <v>250807.44</v>
      </c>
      <c r="Q10" s="551"/>
      <c r="R10" s="660" t="s">
        <v>1832</v>
      </c>
      <c r="S10" s="551" t="s">
        <v>1833</v>
      </c>
      <c r="T10" s="551" t="s">
        <v>1834</v>
      </c>
      <c r="U10" s="551" t="s">
        <v>2689</v>
      </c>
    </row>
    <row r="11" spans="1:21" s="403" customFormat="1" ht="127.5" customHeight="1" x14ac:dyDescent="0.25">
      <c r="A11" s="882"/>
      <c r="B11" s="882"/>
      <c r="C11" s="551" t="s">
        <v>2690</v>
      </c>
      <c r="D11" s="551" t="s">
        <v>2691</v>
      </c>
      <c r="E11" s="551" t="s">
        <v>1837</v>
      </c>
      <c r="F11" s="551" t="s">
        <v>2692</v>
      </c>
      <c r="G11" s="552">
        <v>0.1</v>
      </c>
      <c r="H11" s="667">
        <v>25200</v>
      </c>
      <c r="I11" s="656">
        <v>0.3</v>
      </c>
      <c r="J11" s="667">
        <v>75600</v>
      </c>
      <c r="K11" s="656">
        <v>0.4</v>
      </c>
      <c r="L11" s="667">
        <v>100800</v>
      </c>
      <c r="M11" s="656">
        <v>0.2</v>
      </c>
      <c r="N11" s="667">
        <v>50400</v>
      </c>
      <c r="O11" s="656">
        <f t="shared" si="0"/>
        <v>1</v>
      </c>
      <c r="P11" s="668">
        <f t="shared" si="0"/>
        <v>252000</v>
      </c>
      <c r="Q11" s="551"/>
      <c r="R11" s="551" t="s">
        <v>2693</v>
      </c>
      <c r="S11" s="551" t="s">
        <v>1838</v>
      </c>
      <c r="T11" s="551" t="s">
        <v>2694</v>
      </c>
      <c r="U11" s="551" t="s">
        <v>2689</v>
      </c>
    </row>
    <row r="12" spans="1:21" s="326" customFormat="1" ht="105" customHeight="1" x14ac:dyDescent="0.25">
      <c r="A12" s="882"/>
      <c r="B12" s="882"/>
      <c r="C12" s="551" t="s">
        <v>2695</v>
      </c>
      <c r="D12" s="551" t="s">
        <v>2696</v>
      </c>
      <c r="E12" s="551" t="s">
        <v>1840</v>
      </c>
      <c r="F12" s="551" t="s">
        <v>2697</v>
      </c>
      <c r="G12" s="552">
        <v>0.25</v>
      </c>
      <c r="H12" s="667">
        <v>5000</v>
      </c>
      <c r="I12" s="656">
        <v>0.25</v>
      </c>
      <c r="J12" s="667">
        <v>5000</v>
      </c>
      <c r="K12" s="656">
        <v>0.25</v>
      </c>
      <c r="L12" s="667">
        <v>5000</v>
      </c>
      <c r="M12" s="656">
        <v>0.25</v>
      </c>
      <c r="N12" s="556">
        <v>5000</v>
      </c>
      <c r="O12" s="656">
        <f t="shared" si="0"/>
        <v>1</v>
      </c>
      <c r="P12" s="668">
        <f t="shared" si="0"/>
        <v>20000</v>
      </c>
      <c r="Q12" s="551"/>
      <c r="R12" s="551" t="s">
        <v>1841</v>
      </c>
      <c r="S12" s="551" t="s">
        <v>1842</v>
      </c>
      <c r="T12" s="551" t="s">
        <v>1843</v>
      </c>
      <c r="U12" s="551" t="s">
        <v>2698</v>
      </c>
    </row>
    <row r="13" spans="1:21" s="403" customFormat="1" ht="105" x14ac:dyDescent="0.25">
      <c r="A13" s="882"/>
      <c r="B13" s="882"/>
      <c r="C13" s="551" t="s">
        <v>2699</v>
      </c>
      <c r="D13" s="551" t="s">
        <v>1844</v>
      </c>
      <c r="E13" s="551" t="s">
        <v>1845</v>
      </c>
      <c r="F13" s="551" t="s">
        <v>2700</v>
      </c>
      <c r="G13" s="552">
        <v>0.25</v>
      </c>
      <c r="H13" s="667">
        <f>28000+30000</f>
        <v>58000</v>
      </c>
      <c r="I13" s="656">
        <v>0.25</v>
      </c>
      <c r="J13" s="667">
        <v>28000</v>
      </c>
      <c r="K13" s="656">
        <v>0.25</v>
      </c>
      <c r="L13" s="667">
        <v>28000</v>
      </c>
      <c r="M13" s="656">
        <v>0.25</v>
      </c>
      <c r="N13" s="667">
        <v>28000</v>
      </c>
      <c r="O13" s="656">
        <f t="shared" si="0"/>
        <v>1</v>
      </c>
      <c r="P13" s="668">
        <f t="shared" si="0"/>
        <v>142000</v>
      </c>
      <c r="Q13" s="551"/>
      <c r="R13" s="551" t="s">
        <v>2701</v>
      </c>
      <c r="S13" s="551" t="s">
        <v>2702</v>
      </c>
      <c r="T13" s="551" t="s">
        <v>1847</v>
      </c>
      <c r="U13" s="551" t="s">
        <v>2698</v>
      </c>
    </row>
    <row r="14" spans="1:21" s="403" customFormat="1" ht="146.25" customHeight="1" x14ac:dyDescent="0.25">
      <c r="A14" s="882"/>
      <c r="B14" s="882"/>
      <c r="C14" s="551" t="s">
        <v>1849</v>
      </c>
      <c r="D14" s="551" t="s">
        <v>2703</v>
      </c>
      <c r="E14" s="551" t="s">
        <v>1848</v>
      </c>
      <c r="F14" s="551" t="s">
        <v>2704</v>
      </c>
      <c r="G14" s="552">
        <v>0.25</v>
      </c>
      <c r="H14" s="667"/>
      <c r="I14" s="656">
        <v>0.25</v>
      </c>
      <c r="J14" s="667"/>
      <c r="K14" s="656">
        <v>0.25</v>
      </c>
      <c r="L14" s="667"/>
      <c r="M14" s="656">
        <v>0.25</v>
      </c>
      <c r="N14" s="667"/>
      <c r="O14" s="656">
        <f t="shared" si="0"/>
        <v>1</v>
      </c>
      <c r="P14" s="668">
        <f t="shared" si="0"/>
        <v>0</v>
      </c>
      <c r="Q14" s="551"/>
      <c r="R14" s="551" t="s">
        <v>2705</v>
      </c>
      <c r="S14" s="551" t="s">
        <v>2706</v>
      </c>
      <c r="T14" s="551" t="s">
        <v>1847</v>
      </c>
      <c r="U14" s="551" t="s">
        <v>2698</v>
      </c>
    </row>
    <row r="15" spans="1:21" s="403" customFormat="1" ht="132" customHeight="1" x14ac:dyDescent="0.25">
      <c r="A15" s="882"/>
      <c r="B15" s="882"/>
      <c r="C15" s="551" t="s">
        <v>2707</v>
      </c>
      <c r="D15" s="551" t="s">
        <v>2450</v>
      </c>
      <c r="E15" s="551" t="s">
        <v>2452</v>
      </c>
      <c r="F15" s="660" t="s">
        <v>2708</v>
      </c>
      <c r="G15" s="552">
        <v>0.15</v>
      </c>
      <c r="H15" s="667">
        <v>2000</v>
      </c>
      <c r="I15" s="656">
        <v>0.15</v>
      </c>
      <c r="J15" s="667">
        <v>2000</v>
      </c>
      <c r="K15" s="656">
        <v>0.4</v>
      </c>
      <c r="L15" s="667">
        <v>15000</v>
      </c>
      <c r="M15" s="656">
        <v>0.3</v>
      </c>
      <c r="N15" s="667">
        <v>15000</v>
      </c>
      <c r="O15" s="656">
        <f t="shared" si="0"/>
        <v>1</v>
      </c>
      <c r="P15" s="668">
        <f>H15+J15+L15+N15</f>
        <v>34000</v>
      </c>
      <c r="Q15" s="551"/>
      <c r="R15" s="551" t="s">
        <v>2709</v>
      </c>
      <c r="S15" s="551" t="s">
        <v>2710</v>
      </c>
      <c r="T15" s="551" t="s">
        <v>1847</v>
      </c>
      <c r="U15" s="551" t="s">
        <v>2451</v>
      </c>
    </row>
    <row r="16" spans="1:21" s="403" customFormat="1" ht="101.25" customHeight="1" x14ac:dyDescent="0.25">
      <c r="A16" s="882"/>
      <c r="B16" s="882"/>
      <c r="C16" s="551" t="s">
        <v>2453</v>
      </c>
      <c r="D16" s="551" t="s">
        <v>2454</v>
      </c>
      <c r="E16" s="551" t="s">
        <v>2465</v>
      </c>
      <c r="F16" s="551" t="s">
        <v>2711</v>
      </c>
      <c r="G16" s="742">
        <v>0.25</v>
      </c>
      <c r="H16" s="743"/>
      <c r="I16" s="744">
        <v>0.25</v>
      </c>
      <c r="J16" s="743"/>
      <c r="K16" s="744">
        <v>0.25</v>
      </c>
      <c r="L16" s="743"/>
      <c r="M16" s="744">
        <v>0.25</v>
      </c>
      <c r="N16" s="743"/>
      <c r="O16" s="744">
        <f t="shared" si="0"/>
        <v>1</v>
      </c>
      <c r="P16" s="745"/>
      <c r="Q16" s="557"/>
      <c r="R16" s="557" t="s">
        <v>2455</v>
      </c>
      <c r="S16" s="557" t="s">
        <v>2456</v>
      </c>
      <c r="T16" s="557" t="s">
        <v>2457</v>
      </c>
      <c r="U16" s="557" t="s">
        <v>2458</v>
      </c>
    </row>
    <row r="17" spans="1:21" s="403" customFormat="1" ht="84" customHeight="1" x14ac:dyDescent="0.25">
      <c r="A17" s="882"/>
      <c r="B17" s="883"/>
      <c r="C17" s="551" t="s">
        <v>2459</v>
      </c>
      <c r="D17" s="551" t="s">
        <v>2460</v>
      </c>
      <c r="E17" s="551" t="s">
        <v>2466</v>
      </c>
      <c r="F17" s="551" t="s">
        <v>2461</v>
      </c>
      <c r="G17" s="742">
        <v>0.2</v>
      </c>
      <c r="H17" s="743"/>
      <c r="I17" s="744">
        <v>0.2</v>
      </c>
      <c r="J17" s="743"/>
      <c r="K17" s="744">
        <v>0.4</v>
      </c>
      <c r="L17" s="743"/>
      <c r="M17" s="744">
        <v>0.2</v>
      </c>
      <c r="N17" s="743"/>
      <c r="O17" s="744">
        <f t="shared" si="0"/>
        <v>1</v>
      </c>
      <c r="P17" s="745"/>
      <c r="Q17" s="557"/>
      <c r="R17" s="557" t="s">
        <v>2462</v>
      </c>
      <c r="S17" s="557" t="s">
        <v>2463</v>
      </c>
      <c r="T17" s="557" t="s">
        <v>2464</v>
      </c>
      <c r="U17" s="557" t="s">
        <v>2451</v>
      </c>
    </row>
    <row r="18" spans="1:21" ht="90" x14ac:dyDescent="0.25">
      <c r="A18" s="882"/>
      <c r="B18" s="813" t="s">
        <v>1850</v>
      </c>
      <c r="C18" s="551" t="s">
        <v>2467</v>
      </c>
      <c r="D18" s="551" t="s">
        <v>2468</v>
      </c>
      <c r="E18" s="551" t="s">
        <v>2473</v>
      </c>
      <c r="F18" s="551" t="s">
        <v>1854</v>
      </c>
      <c r="G18" s="552">
        <v>0.25</v>
      </c>
      <c r="H18" s="667"/>
      <c r="I18" s="552">
        <v>0.25</v>
      </c>
      <c r="J18" s="667"/>
      <c r="K18" s="552">
        <v>0.25</v>
      </c>
      <c r="L18" s="667"/>
      <c r="M18" s="552">
        <v>0.25</v>
      </c>
      <c r="N18" s="667"/>
      <c r="O18" s="656">
        <f t="shared" si="0"/>
        <v>1</v>
      </c>
      <c r="P18" s="668">
        <f t="shared" si="0"/>
        <v>0</v>
      </c>
      <c r="Q18" s="551"/>
      <c r="R18" s="551" t="s">
        <v>1855</v>
      </c>
      <c r="S18" s="551" t="s">
        <v>1856</v>
      </c>
      <c r="T18" s="551" t="s">
        <v>1847</v>
      </c>
      <c r="U18" s="551" t="s">
        <v>1857</v>
      </c>
    </row>
    <row r="19" spans="1:21" ht="82.5" customHeight="1" x14ac:dyDescent="0.25">
      <c r="A19" s="882"/>
      <c r="B19" s="814"/>
      <c r="C19" s="551" t="s">
        <v>2469</v>
      </c>
      <c r="D19" s="551" t="s">
        <v>2470</v>
      </c>
      <c r="E19" s="551" t="s">
        <v>2474</v>
      </c>
      <c r="F19" s="551" t="s">
        <v>2471</v>
      </c>
      <c r="G19" s="552">
        <v>0.25</v>
      </c>
      <c r="H19" s="667"/>
      <c r="I19" s="552">
        <v>0.25</v>
      </c>
      <c r="J19" s="667"/>
      <c r="K19" s="552">
        <v>0.25</v>
      </c>
      <c r="L19" s="667"/>
      <c r="M19" s="552">
        <v>0.25</v>
      </c>
      <c r="N19" s="667"/>
      <c r="O19" s="656">
        <f t="shared" si="0"/>
        <v>1</v>
      </c>
      <c r="P19" s="668">
        <f t="shared" si="0"/>
        <v>0</v>
      </c>
      <c r="Q19" s="551"/>
      <c r="R19" s="551" t="s">
        <v>1855</v>
      </c>
      <c r="S19" s="551" t="s">
        <v>1856</v>
      </c>
      <c r="T19" s="551" t="s">
        <v>1847</v>
      </c>
      <c r="U19" s="551" t="s">
        <v>2472</v>
      </c>
    </row>
    <row r="20" spans="1:21" ht="128.25" customHeight="1" x14ac:dyDescent="0.25">
      <c r="A20" s="882"/>
      <c r="B20" s="798" t="s">
        <v>1858</v>
      </c>
      <c r="C20" s="551" t="s">
        <v>2475</v>
      </c>
      <c r="D20" s="551" t="s">
        <v>2476</v>
      </c>
      <c r="E20" s="551" t="s">
        <v>2481</v>
      </c>
      <c r="F20" s="551" t="s">
        <v>2477</v>
      </c>
      <c r="G20" s="552">
        <v>0.25</v>
      </c>
      <c r="H20" s="667">
        <v>9000</v>
      </c>
      <c r="I20" s="552">
        <v>0.25</v>
      </c>
      <c r="J20" s="667">
        <v>2000</v>
      </c>
      <c r="K20" s="552">
        <v>0.25</v>
      </c>
      <c r="L20" s="667">
        <v>9000</v>
      </c>
      <c r="M20" s="552">
        <v>0.25</v>
      </c>
      <c r="N20" s="667">
        <v>2000</v>
      </c>
      <c r="O20" s="656">
        <f t="shared" si="0"/>
        <v>1</v>
      </c>
      <c r="P20" s="668">
        <f>H20+J20+L20+N20</f>
        <v>22000</v>
      </c>
      <c r="Q20" s="551"/>
      <c r="R20" s="551" t="s">
        <v>2478</v>
      </c>
      <c r="S20" s="551" t="s">
        <v>2479</v>
      </c>
      <c r="T20" s="551" t="s">
        <v>1847</v>
      </c>
      <c r="U20" s="551" t="s">
        <v>2480</v>
      </c>
    </row>
    <row r="21" spans="1:21" s="403" customFormat="1" ht="90.75" customHeight="1" x14ac:dyDescent="0.25">
      <c r="A21" s="883"/>
      <c r="B21" s="800"/>
      <c r="C21" s="551" t="s">
        <v>1859</v>
      </c>
      <c r="D21" s="551" t="s">
        <v>1860</v>
      </c>
      <c r="E21" s="551" t="s">
        <v>2482</v>
      </c>
      <c r="F21" s="551" t="s">
        <v>1861</v>
      </c>
      <c r="G21" s="552">
        <v>0.25</v>
      </c>
      <c r="H21" s="667"/>
      <c r="I21" s="552">
        <v>0.25</v>
      </c>
      <c r="J21" s="667"/>
      <c r="K21" s="552">
        <v>0.25</v>
      </c>
      <c r="L21" s="667"/>
      <c r="M21" s="552">
        <v>0.25</v>
      </c>
      <c r="N21" s="667"/>
      <c r="O21" s="656">
        <f t="shared" si="0"/>
        <v>1</v>
      </c>
      <c r="P21" s="668">
        <f t="shared" si="0"/>
        <v>0</v>
      </c>
      <c r="Q21" s="551"/>
      <c r="R21" s="551" t="s">
        <v>1862</v>
      </c>
      <c r="S21" s="551" t="s">
        <v>1864</v>
      </c>
      <c r="T21" s="551" t="s">
        <v>1863</v>
      </c>
      <c r="U21" s="677" t="s">
        <v>1865</v>
      </c>
    </row>
    <row r="22" spans="1:21" ht="15.75" x14ac:dyDescent="0.25">
      <c r="A22" s="884" t="s">
        <v>1343</v>
      </c>
      <c r="B22" s="885"/>
      <c r="C22" s="885"/>
      <c r="D22" s="885"/>
      <c r="E22" s="885"/>
      <c r="F22" s="886"/>
      <c r="G22" s="225">
        <f t="shared" ref="G22:O22" si="1">SUM(G8:G20)</f>
        <v>2.95</v>
      </c>
      <c r="H22" s="225">
        <f t="shared" si="1"/>
        <v>255348.37599999999</v>
      </c>
      <c r="I22" s="225">
        <f t="shared" si="1"/>
        <v>3.2500000000000004</v>
      </c>
      <c r="J22" s="225">
        <f t="shared" si="1"/>
        <v>520221.92800000001</v>
      </c>
      <c r="K22" s="225">
        <f t="shared" si="1"/>
        <v>4</v>
      </c>
      <c r="L22" s="225">
        <f t="shared" si="1"/>
        <v>419935.26399999997</v>
      </c>
      <c r="M22" s="225">
        <f t="shared" si="1"/>
        <v>2.8000000000000003</v>
      </c>
      <c r="N22" s="225">
        <f t="shared" si="1"/>
        <v>140853.07199999999</v>
      </c>
      <c r="O22" s="225">
        <f t="shared" si="1"/>
        <v>13</v>
      </c>
      <c r="P22" s="225">
        <f>SUM(P8:P21)</f>
        <v>1336358.6400000001</v>
      </c>
      <c r="Q22" s="252"/>
      <c r="R22" s="252"/>
      <c r="S22" s="252"/>
      <c r="T22" s="252"/>
      <c r="U22" s="262"/>
    </row>
  </sheetData>
  <mergeCells count="24">
    <mergeCell ref="A22:F22"/>
    <mergeCell ref="A1:U1"/>
    <mergeCell ref="A2:U2"/>
    <mergeCell ref="T4:T6"/>
    <mergeCell ref="U4:U6"/>
    <mergeCell ref="G5:H5"/>
    <mergeCell ref="I5:J5"/>
    <mergeCell ref="K5:L5"/>
    <mergeCell ref="M5:N5"/>
    <mergeCell ref="G4:N4"/>
    <mergeCell ref="O4:P5"/>
    <mergeCell ref="S4:S6"/>
    <mergeCell ref="R4:R6"/>
    <mergeCell ref="A8:A21"/>
    <mergeCell ref="B8:B17"/>
    <mergeCell ref="B18:B19"/>
    <mergeCell ref="Q4:Q6"/>
    <mergeCell ref="F4:F6"/>
    <mergeCell ref="B4:B6"/>
    <mergeCell ref="C4:C6"/>
    <mergeCell ref="D4:D6"/>
    <mergeCell ref="E4:E6"/>
    <mergeCell ref="B20:B21"/>
    <mergeCell ref="A4:A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workbookViewId="0">
      <pane ySplit="8" topLeftCell="A9" activePane="bottomLeft" state="frozen"/>
      <selection activeCell="K7" sqref="K7"/>
      <selection pane="bottomLeft" activeCell="B23" sqref="B23:B28"/>
    </sheetView>
  </sheetViews>
  <sheetFormatPr baseColWidth="10" defaultColWidth="11.42578125" defaultRowHeight="15" x14ac:dyDescent="0.25"/>
  <cols>
    <col min="1" max="1" width="35.7109375" customWidth="1"/>
    <col min="2" max="2" width="35.85546875" customWidth="1"/>
    <col min="3" max="6" width="27.42578125" customWidth="1"/>
    <col min="7" max="7" width="15.28515625" customWidth="1"/>
    <col min="8" max="8" width="11.5703125" style="226"/>
    <col min="9" max="9" width="15.28515625" customWidth="1"/>
    <col min="10" max="10" width="18.85546875" style="226" customWidth="1"/>
    <col min="12" max="12" width="11.5703125" style="226"/>
    <col min="14" max="14" width="11.5703125" style="226"/>
    <col min="15" max="15" width="15.28515625" customWidth="1"/>
    <col min="16" max="16" width="18.28515625" style="226" customWidth="1"/>
    <col min="17" max="17" width="14.140625" hidden="1" customWidth="1"/>
    <col min="18" max="20" width="14.140625" customWidth="1"/>
    <col min="21" max="21" width="17" customWidth="1"/>
  </cols>
  <sheetData>
    <row r="1" spans="1:27" ht="24.75" customHeight="1" x14ac:dyDescent="0.25">
      <c r="E1" s="890" t="s">
        <v>1353</v>
      </c>
      <c r="F1" s="890"/>
      <c r="G1" s="890"/>
      <c r="H1" s="890"/>
      <c r="I1" s="890"/>
      <c r="J1" s="890"/>
      <c r="K1" s="890"/>
      <c r="L1" s="890"/>
      <c r="M1" s="271"/>
      <c r="N1" s="271"/>
      <c r="O1" s="271"/>
      <c r="P1" s="271"/>
      <c r="Q1" s="271"/>
      <c r="R1" s="271"/>
      <c r="S1" s="271"/>
      <c r="T1" s="271"/>
      <c r="U1" s="271"/>
      <c r="V1" s="271"/>
      <c r="W1" s="271"/>
      <c r="X1" s="271"/>
      <c r="Y1" s="271"/>
      <c r="Z1" s="271"/>
      <c r="AA1" s="271"/>
    </row>
    <row r="2" spans="1:27" ht="18.75" x14ac:dyDescent="0.25">
      <c r="A2" s="296" t="s">
        <v>1352</v>
      </c>
      <c r="G2" s="271"/>
      <c r="I2" s="271"/>
      <c r="J2" s="271"/>
      <c r="K2" s="271"/>
      <c r="L2" s="271"/>
      <c r="M2" s="271"/>
      <c r="N2" s="271"/>
      <c r="O2" s="271"/>
      <c r="P2" s="271"/>
      <c r="Q2" s="271"/>
      <c r="R2" s="271"/>
      <c r="S2" s="271"/>
      <c r="T2" s="271"/>
      <c r="U2" s="271"/>
      <c r="V2" s="271"/>
      <c r="W2" s="271"/>
      <c r="X2" s="271"/>
      <c r="Y2" s="271"/>
      <c r="Z2" s="271"/>
      <c r="AA2" s="271"/>
    </row>
    <row r="3" spans="1:27" s="326" customFormat="1" ht="18.75" x14ac:dyDescent="0.25">
      <c r="A3" s="296" t="s">
        <v>1418</v>
      </c>
      <c r="G3" s="271"/>
      <c r="H3" s="226"/>
      <c r="I3" s="271"/>
      <c r="J3" s="271"/>
      <c r="K3" s="271"/>
      <c r="L3" s="271"/>
      <c r="M3" s="271"/>
      <c r="N3" s="271"/>
      <c r="O3" s="271"/>
      <c r="P3" s="271"/>
      <c r="Q3" s="271"/>
      <c r="R3" s="271"/>
      <c r="S3" s="271"/>
      <c r="T3" s="271"/>
      <c r="U3" s="271"/>
      <c r="V3" s="271"/>
      <c r="W3" s="271"/>
      <c r="X3" s="271"/>
      <c r="Y3" s="271"/>
      <c r="Z3" s="271"/>
      <c r="AA3" s="271"/>
    </row>
    <row r="4" spans="1:27" s="326" customFormat="1" ht="18.75" x14ac:dyDescent="0.25">
      <c r="A4" s="296" t="s">
        <v>1419</v>
      </c>
      <c r="G4" s="271"/>
      <c r="H4" s="226"/>
      <c r="I4" s="271"/>
      <c r="J4" s="271"/>
      <c r="K4" s="271"/>
      <c r="L4" s="271"/>
      <c r="M4" s="271"/>
      <c r="N4" s="271"/>
      <c r="O4" s="271"/>
      <c r="P4" s="271"/>
      <c r="Q4" s="271"/>
      <c r="R4" s="271"/>
      <c r="S4" s="271"/>
      <c r="T4" s="271"/>
      <c r="U4" s="271"/>
      <c r="V4" s="271"/>
      <c r="W4" s="271"/>
      <c r="X4" s="271"/>
      <c r="Y4" s="271"/>
      <c r="Z4" s="271"/>
      <c r="AA4" s="271"/>
    </row>
    <row r="5" spans="1:27" ht="18.75" customHeight="1" x14ac:dyDescent="0.25">
      <c r="A5" s="880" t="s">
        <v>1420</v>
      </c>
      <c r="B5" s="891"/>
      <c r="C5" s="891"/>
      <c r="D5" s="891"/>
      <c r="E5" s="891"/>
      <c r="F5" s="891"/>
      <c r="G5" s="891"/>
      <c r="H5" s="891"/>
      <c r="I5" s="891"/>
      <c r="J5" s="891"/>
      <c r="K5" s="891"/>
      <c r="L5" s="891"/>
      <c r="M5" s="891"/>
      <c r="N5" s="891"/>
      <c r="O5" s="891"/>
      <c r="P5" s="891"/>
      <c r="Q5" s="891"/>
      <c r="R5" s="891"/>
      <c r="S5" s="891"/>
      <c r="T5" s="891"/>
      <c r="U5" s="891"/>
    </row>
    <row r="6" spans="1:27" ht="15" customHeight="1" x14ac:dyDescent="0.25">
      <c r="A6" s="767" t="s">
        <v>97</v>
      </c>
      <c r="B6" s="769" t="s">
        <v>111</v>
      </c>
      <c r="C6" s="778" t="s">
        <v>86</v>
      </c>
      <c r="D6" s="778" t="s">
        <v>87</v>
      </c>
      <c r="E6" s="778" t="s">
        <v>389</v>
      </c>
      <c r="F6" s="778" t="s">
        <v>88</v>
      </c>
      <c r="G6" s="781" t="s">
        <v>100</v>
      </c>
      <c r="H6" s="783"/>
      <c r="I6" s="783"/>
      <c r="J6" s="783"/>
      <c r="K6" s="783"/>
      <c r="L6" s="783"/>
      <c r="M6" s="783"/>
      <c r="N6" s="782"/>
      <c r="O6" s="787" t="s">
        <v>101</v>
      </c>
      <c r="P6" s="788"/>
      <c r="Q6" s="769" t="s">
        <v>102</v>
      </c>
      <c r="R6" s="769" t="s">
        <v>103</v>
      </c>
      <c r="S6" s="769" t="s">
        <v>110</v>
      </c>
      <c r="T6" s="769" t="s">
        <v>109</v>
      </c>
      <c r="U6" s="784" t="s">
        <v>89</v>
      </c>
    </row>
    <row r="7" spans="1:27" ht="15" customHeight="1" x14ac:dyDescent="0.25">
      <c r="A7" s="767"/>
      <c r="B7" s="767"/>
      <c r="C7" s="779"/>
      <c r="D7" s="779"/>
      <c r="E7" s="779"/>
      <c r="F7" s="779"/>
      <c r="G7" s="781" t="s">
        <v>104</v>
      </c>
      <c r="H7" s="782"/>
      <c r="I7" s="781" t="s">
        <v>105</v>
      </c>
      <c r="J7" s="782"/>
      <c r="K7" s="781" t="s">
        <v>106</v>
      </c>
      <c r="L7" s="782"/>
      <c r="M7" s="781" t="s">
        <v>107</v>
      </c>
      <c r="N7" s="782"/>
      <c r="O7" s="789"/>
      <c r="P7" s="790"/>
      <c r="Q7" s="767"/>
      <c r="R7" s="767"/>
      <c r="S7" s="767"/>
      <c r="T7" s="767"/>
      <c r="U7" s="785"/>
    </row>
    <row r="8" spans="1:27" ht="25.5" x14ac:dyDescent="0.25">
      <c r="A8" s="768"/>
      <c r="B8" s="768"/>
      <c r="C8" s="780"/>
      <c r="D8" s="780"/>
      <c r="E8" s="780"/>
      <c r="F8" s="780"/>
      <c r="G8" s="379" t="s">
        <v>108</v>
      </c>
      <c r="H8" s="379" t="s">
        <v>12</v>
      </c>
      <c r="I8" s="379" t="s">
        <v>108</v>
      </c>
      <c r="J8" s="379" t="s">
        <v>12</v>
      </c>
      <c r="K8" s="379" t="s">
        <v>108</v>
      </c>
      <c r="L8" s="379" t="s">
        <v>12</v>
      </c>
      <c r="M8" s="379" t="s">
        <v>108</v>
      </c>
      <c r="N8" s="379" t="s">
        <v>12</v>
      </c>
      <c r="O8" s="379" t="s">
        <v>108</v>
      </c>
      <c r="P8" s="379" t="s">
        <v>12</v>
      </c>
      <c r="Q8" s="768"/>
      <c r="R8" s="768"/>
      <c r="S8" s="768"/>
      <c r="T8" s="768"/>
      <c r="U8" s="786"/>
    </row>
    <row r="9" spans="1:27" s="326" customFormat="1" ht="15.75" x14ac:dyDescent="0.25">
      <c r="A9" s="380"/>
      <c r="B9" s="381"/>
      <c r="C9" s="382"/>
      <c r="D9" s="382"/>
      <c r="E9" s="383"/>
      <c r="F9" s="382"/>
      <c r="G9" s="384"/>
      <c r="H9" s="384"/>
      <c r="I9" s="384"/>
      <c r="J9" s="384"/>
      <c r="K9" s="384"/>
      <c r="L9" s="384"/>
      <c r="M9" s="384"/>
      <c r="N9" s="384"/>
      <c r="O9" s="384"/>
      <c r="P9" s="384"/>
      <c r="Q9" s="385"/>
      <c r="R9" s="385"/>
      <c r="S9" s="385"/>
      <c r="T9" s="385"/>
      <c r="U9" s="386"/>
    </row>
    <row r="10" spans="1:27" ht="15.75" x14ac:dyDescent="0.25">
      <c r="A10" s="889" t="s">
        <v>1422</v>
      </c>
      <c r="B10" s="889" t="s">
        <v>1421</v>
      </c>
      <c r="C10" s="302"/>
      <c r="D10" s="302"/>
      <c r="E10" s="302"/>
      <c r="F10" s="302"/>
      <c r="G10" s="323"/>
      <c r="H10" s="324"/>
      <c r="I10" s="323"/>
      <c r="J10" s="324"/>
      <c r="K10" s="323"/>
      <c r="L10" s="324"/>
      <c r="M10" s="323"/>
      <c r="N10" s="324"/>
      <c r="O10" s="345">
        <f t="shared" ref="O10:P10" si="0">G10+I10+K10+M10</f>
        <v>0</v>
      </c>
      <c r="P10" s="344">
        <f t="shared" si="0"/>
        <v>0</v>
      </c>
      <c r="Q10" s="302"/>
      <c r="R10" s="302"/>
      <c r="S10" s="302"/>
      <c r="T10" s="302"/>
      <c r="U10" s="302"/>
    </row>
    <row r="11" spans="1:27" s="326" customFormat="1" ht="15.75" x14ac:dyDescent="0.25">
      <c r="A11" s="889"/>
      <c r="B11" s="889"/>
      <c r="C11" s="302"/>
      <c r="D11" s="302"/>
      <c r="E11" s="302"/>
      <c r="F11" s="302"/>
      <c r="G11" s="323"/>
      <c r="H11" s="324"/>
      <c r="I11" s="323"/>
      <c r="J11" s="324"/>
      <c r="K11" s="323"/>
      <c r="L11" s="324"/>
      <c r="M11" s="323"/>
      <c r="N11" s="324"/>
      <c r="O11" s="345">
        <f t="shared" ref="O11:O28" si="1">G11+I11+K11+M11</f>
        <v>0</v>
      </c>
      <c r="P11" s="344">
        <f t="shared" ref="P11:P28" si="2">H11+J11+L11+N11</f>
        <v>0</v>
      </c>
      <c r="Q11" s="302"/>
      <c r="R11" s="302"/>
      <c r="S11" s="302"/>
      <c r="T11" s="302"/>
      <c r="U11" s="302"/>
    </row>
    <row r="12" spans="1:27" s="326" customFormat="1" ht="15.75" x14ac:dyDescent="0.25">
      <c r="A12" s="889"/>
      <c r="B12" s="889"/>
      <c r="C12" s="302"/>
      <c r="D12" s="302"/>
      <c r="E12" s="302"/>
      <c r="F12" s="302"/>
      <c r="G12" s="323"/>
      <c r="H12" s="324"/>
      <c r="I12" s="323"/>
      <c r="J12" s="324"/>
      <c r="K12" s="323"/>
      <c r="L12" s="324"/>
      <c r="M12" s="323"/>
      <c r="N12" s="324"/>
      <c r="O12" s="345">
        <f t="shared" si="1"/>
        <v>0</v>
      </c>
      <c r="P12" s="344">
        <f t="shared" si="2"/>
        <v>0</v>
      </c>
      <c r="Q12" s="302"/>
      <c r="R12" s="302"/>
      <c r="S12" s="302"/>
      <c r="T12" s="302"/>
      <c r="U12" s="302"/>
    </row>
    <row r="13" spans="1:27" s="326" customFormat="1" ht="15.75" x14ac:dyDescent="0.25">
      <c r="A13" s="889"/>
      <c r="B13" s="889"/>
      <c r="C13" s="302"/>
      <c r="D13" s="302"/>
      <c r="E13" s="302"/>
      <c r="F13" s="302"/>
      <c r="G13" s="323"/>
      <c r="H13" s="324"/>
      <c r="I13" s="323"/>
      <c r="J13" s="324"/>
      <c r="K13" s="323"/>
      <c r="L13" s="324"/>
      <c r="M13" s="323"/>
      <c r="N13" s="324"/>
      <c r="O13" s="345">
        <f t="shared" si="1"/>
        <v>0</v>
      </c>
      <c r="P13" s="344">
        <f t="shared" si="2"/>
        <v>0</v>
      </c>
      <c r="Q13" s="302"/>
      <c r="R13" s="302"/>
      <c r="S13" s="302"/>
      <c r="T13" s="302"/>
      <c r="U13" s="302"/>
    </row>
    <row r="14" spans="1:27" s="326" customFormat="1" ht="15.75" x14ac:dyDescent="0.25">
      <c r="A14" s="889"/>
      <c r="B14" s="889"/>
      <c r="C14" s="302"/>
      <c r="D14" s="302"/>
      <c r="E14" s="302"/>
      <c r="F14" s="302"/>
      <c r="G14" s="323"/>
      <c r="H14" s="324"/>
      <c r="I14" s="323"/>
      <c r="J14" s="324"/>
      <c r="K14" s="323"/>
      <c r="L14" s="324"/>
      <c r="M14" s="323"/>
      <c r="N14" s="324"/>
      <c r="O14" s="345">
        <f t="shared" si="1"/>
        <v>0</v>
      </c>
      <c r="P14" s="344">
        <f t="shared" si="2"/>
        <v>0</v>
      </c>
      <c r="Q14" s="302"/>
      <c r="R14" s="302"/>
      <c r="S14" s="302"/>
      <c r="T14" s="302"/>
      <c r="U14" s="302"/>
    </row>
    <row r="15" spans="1:27" s="326" customFormat="1" ht="15.75" x14ac:dyDescent="0.25">
      <c r="A15" s="889"/>
      <c r="B15" s="889"/>
      <c r="C15" s="302"/>
      <c r="D15" s="302"/>
      <c r="E15" s="302"/>
      <c r="F15" s="302"/>
      <c r="G15" s="323"/>
      <c r="H15" s="324"/>
      <c r="I15" s="323"/>
      <c r="J15" s="324"/>
      <c r="K15" s="323"/>
      <c r="L15" s="324"/>
      <c r="M15" s="323"/>
      <c r="N15" s="324"/>
      <c r="O15" s="345">
        <f t="shared" si="1"/>
        <v>0</v>
      </c>
      <c r="P15" s="344">
        <f t="shared" si="2"/>
        <v>0</v>
      </c>
      <c r="Q15" s="302"/>
      <c r="R15" s="302"/>
      <c r="S15" s="302"/>
      <c r="T15" s="302"/>
      <c r="U15" s="302"/>
    </row>
    <row r="16" spans="1:27" ht="15.75" x14ac:dyDescent="0.25">
      <c r="A16" s="889"/>
      <c r="B16" s="889"/>
      <c r="C16" s="302"/>
      <c r="D16" s="302"/>
      <c r="E16" s="302"/>
      <c r="F16" s="302"/>
      <c r="G16" s="323"/>
      <c r="H16" s="324"/>
      <c r="I16" s="323"/>
      <c r="J16" s="324"/>
      <c r="K16" s="323"/>
      <c r="L16" s="324"/>
      <c r="M16" s="323"/>
      <c r="N16" s="324"/>
      <c r="O16" s="345">
        <f t="shared" si="1"/>
        <v>0</v>
      </c>
      <c r="P16" s="344">
        <f t="shared" si="2"/>
        <v>0</v>
      </c>
      <c r="Q16" s="302"/>
      <c r="R16" s="302"/>
      <c r="S16" s="302"/>
      <c r="T16" s="302"/>
      <c r="U16" s="302"/>
    </row>
    <row r="17" spans="1:21" s="326" customFormat="1" ht="15.75" x14ac:dyDescent="0.25">
      <c r="A17" s="776" t="s">
        <v>1424</v>
      </c>
      <c r="B17" s="776" t="s">
        <v>115</v>
      </c>
      <c r="C17" s="302"/>
      <c r="D17" s="302"/>
      <c r="E17" s="302"/>
      <c r="F17" s="302"/>
      <c r="G17" s="323"/>
      <c r="H17" s="324"/>
      <c r="I17" s="323"/>
      <c r="J17" s="324"/>
      <c r="K17" s="323"/>
      <c r="L17" s="324"/>
      <c r="M17" s="323"/>
      <c r="N17" s="324"/>
      <c r="O17" s="345">
        <f t="shared" si="1"/>
        <v>0</v>
      </c>
      <c r="P17" s="344">
        <f t="shared" si="2"/>
        <v>0</v>
      </c>
      <c r="Q17" s="302"/>
      <c r="R17" s="302"/>
      <c r="S17" s="302"/>
      <c r="T17" s="302"/>
      <c r="U17" s="302"/>
    </row>
    <row r="18" spans="1:21" s="326" customFormat="1" ht="15.75" x14ac:dyDescent="0.25">
      <c r="A18" s="777"/>
      <c r="B18" s="777"/>
      <c r="C18" s="302"/>
      <c r="D18" s="302"/>
      <c r="E18" s="302"/>
      <c r="F18" s="302"/>
      <c r="G18" s="323"/>
      <c r="H18" s="324"/>
      <c r="I18" s="323"/>
      <c r="J18" s="324"/>
      <c r="K18" s="323"/>
      <c r="L18" s="324"/>
      <c r="M18" s="323"/>
      <c r="N18" s="324"/>
      <c r="O18" s="345">
        <f t="shared" si="1"/>
        <v>0</v>
      </c>
      <c r="P18" s="344">
        <f t="shared" si="2"/>
        <v>0</v>
      </c>
      <c r="Q18" s="302"/>
      <c r="R18" s="302"/>
      <c r="S18" s="302"/>
      <c r="T18" s="302"/>
      <c r="U18" s="302"/>
    </row>
    <row r="19" spans="1:21" s="326" customFormat="1" ht="15.75" x14ac:dyDescent="0.25">
      <c r="A19" s="777"/>
      <c r="B19" s="777"/>
      <c r="C19" s="302"/>
      <c r="D19" s="302"/>
      <c r="E19" s="302"/>
      <c r="F19" s="302"/>
      <c r="G19" s="323"/>
      <c r="H19" s="324"/>
      <c r="I19" s="323"/>
      <c r="J19" s="324"/>
      <c r="K19" s="323"/>
      <c r="L19" s="324"/>
      <c r="M19" s="323"/>
      <c r="N19" s="324"/>
      <c r="O19" s="345">
        <f t="shared" si="1"/>
        <v>0</v>
      </c>
      <c r="P19" s="344">
        <f t="shared" si="2"/>
        <v>0</v>
      </c>
      <c r="Q19" s="302"/>
      <c r="R19" s="302"/>
      <c r="S19" s="302"/>
      <c r="T19" s="302"/>
      <c r="U19" s="302"/>
    </row>
    <row r="20" spans="1:21" s="326" customFormat="1" ht="15.75" x14ac:dyDescent="0.25">
      <c r="A20" s="777"/>
      <c r="B20" s="777"/>
      <c r="C20" s="302"/>
      <c r="D20" s="302"/>
      <c r="E20" s="302"/>
      <c r="F20" s="302"/>
      <c r="G20" s="323"/>
      <c r="H20" s="324"/>
      <c r="I20" s="323"/>
      <c r="J20" s="324"/>
      <c r="K20" s="323"/>
      <c r="L20" s="324"/>
      <c r="M20" s="323"/>
      <c r="N20" s="324"/>
      <c r="O20" s="345">
        <f t="shared" si="1"/>
        <v>0</v>
      </c>
      <c r="P20" s="344">
        <f t="shared" si="2"/>
        <v>0</v>
      </c>
      <c r="Q20" s="302"/>
      <c r="R20" s="302"/>
      <c r="S20" s="302"/>
      <c r="T20" s="302"/>
      <c r="U20" s="302"/>
    </row>
    <row r="21" spans="1:21" s="326" customFormat="1" ht="15.75" x14ac:dyDescent="0.25">
      <c r="A21" s="777"/>
      <c r="B21" s="777"/>
      <c r="C21" s="302"/>
      <c r="D21" s="302"/>
      <c r="E21" s="302"/>
      <c r="F21" s="302"/>
      <c r="G21" s="323"/>
      <c r="H21" s="324"/>
      <c r="I21" s="323"/>
      <c r="J21" s="324"/>
      <c r="K21" s="323"/>
      <c r="L21" s="324"/>
      <c r="M21" s="323"/>
      <c r="N21" s="324"/>
      <c r="O21" s="345">
        <f t="shared" si="1"/>
        <v>0</v>
      </c>
      <c r="P21" s="344">
        <f t="shared" si="2"/>
        <v>0</v>
      </c>
      <c r="Q21" s="302"/>
      <c r="R21" s="302"/>
      <c r="S21" s="302"/>
      <c r="T21" s="302"/>
      <c r="U21" s="302"/>
    </row>
    <row r="22" spans="1:21" s="326" customFormat="1" ht="15.75" x14ac:dyDescent="0.25">
      <c r="A22" s="879"/>
      <c r="B22" s="879"/>
      <c r="C22" s="302"/>
      <c r="D22" s="302"/>
      <c r="E22" s="302"/>
      <c r="F22" s="302"/>
      <c r="G22" s="323"/>
      <c r="H22" s="324"/>
      <c r="I22" s="323"/>
      <c r="J22" s="324"/>
      <c r="K22" s="323"/>
      <c r="L22" s="324"/>
      <c r="M22" s="323"/>
      <c r="N22" s="324"/>
      <c r="O22" s="345">
        <f t="shared" si="1"/>
        <v>0</v>
      </c>
      <c r="P22" s="344">
        <f t="shared" si="2"/>
        <v>0</v>
      </c>
      <c r="Q22" s="302"/>
      <c r="R22" s="302"/>
      <c r="S22" s="302"/>
      <c r="T22" s="302"/>
      <c r="U22" s="302"/>
    </row>
    <row r="23" spans="1:21" s="326" customFormat="1" ht="15.75" x14ac:dyDescent="0.25">
      <c r="A23" s="889" t="s">
        <v>1425</v>
      </c>
      <c r="B23" s="776"/>
      <c r="C23" s="302"/>
      <c r="D23" s="302"/>
      <c r="E23" s="302"/>
      <c r="F23" s="302"/>
      <c r="G23" s="323"/>
      <c r="H23" s="324"/>
      <c r="I23" s="323"/>
      <c r="J23" s="324"/>
      <c r="K23" s="323"/>
      <c r="L23" s="324"/>
      <c r="M23" s="323"/>
      <c r="N23" s="324"/>
      <c r="O23" s="345">
        <f t="shared" si="1"/>
        <v>0</v>
      </c>
      <c r="P23" s="344">
        <f t="shared" si="2"/>
        <v>0</v>
      </c>
      <c r="Q23" s="302"/>
      <c r="R23" s="302"/>
      <c r="S23" s="302"/>
      <c r="T23" s="302"/>
      <c r="U23" s="302"/>
    </row>
    <row r="24" spans="1:21" s="326" customFormat="1" ht="15.75" x14ac:dyDescent="0.25">
      <c r="A24" s="889"/>
      <c r="B24" s="777"/>
      <c r="C24" s="302"/>
      <c r="D24" s="302"/>
      <c r="E24" s="302"/>
      <c r="F24" s="302"/>
      <c r="G24" s="323"/>
      <c r="H24" s="324"/>
      <c r="I24" s="323"/>
      <c r="J24" s="324"/>
      <c r="K24" s="323"/>
      <c r="L24" s="324"/>
      <c r="M24" s="323"/>
      <c r="N24" s="324"/>
      <c r="O24" s="345">
        <f t="shared" si="1"/>
        <v>0</v>
      </c>
      <c r="P24" s="344">
        <f t="shared" si="2"/>
        <v>0</v>
      </c>
      <c r="Q24" s="302"/>
      <c r="R24" s="302"/>
      <c r="S24" s="302"/>
      <c r="T24" s="302"/>
      <c r="U24" s="302"/>
    </row>
    <row r="25" spans="1:21" s="326" customFormat="1" ht="15.75" x14ac:dyDescent="0.25">
      <c r="A25" s="889"/>
      <c r="B25" s="777"/>
      <c r="C25" s="302"/>
      <c r="D25" s="302"/>
      <c r="E25" s="302"/>
      <c r="F25" s="302"/>
      <c r="G25" s="323"/>
      <c r="H25" s="324"/>
      <c r="I25" s="323"/>
      <c r="J25" s="324"/>
      <c r="K25" s="323"/>
      <c r="L25" s="324"/>
      <c r="M25" s="323"/>
      <c r="N25" s="324"/>
      <c r="O25" s="345">
        <f t="shared" si="1"/>
        <v>0</v>
      </c>
      <c r="P25" s="344">
        <f t="shared" si="2"/>
        <v>0</v>
      </c>
      <c r="Q25" s="302"/>
      <c r="R25" s="302"/>
      <c r="S25" s="302"/>
      <c r="T25" s="302"/>
      <c r="U25" s="302"/>
    </row>
    <row r="26" spans="1:21" s="326" customFormat="1" ht="15.75" x14ac:dyDescent="0.25">
      <c r="A26" s="889"/>
      <c r="B26" s="777"/>
      <c r="C26" s="302"/>
      <c r="D26" s="302"/>
      <c r="E26" s="302"/>
      <c r="F26" s="302"/>
      <c r="G26" s="323"/>
      <c r="H26" s="324"/>
      <c r="I26" s="323"/>
      <c r="J26" s="324"/>
      <c r="K26" s="323"/>
      <c r="L26" s="324"/>
      <c r="M26" s="323"/>
      <c r="N26" s="324"/>
      <c r="O26" s="345">
        <f t="shared" si="1"/>
        <v>0</v>
      </c>
      <c r="P26" s="344">
        <f t="shared" si="2"/>
        <v>0</v>
      </c>
      <c r="Q26" s="302"/>
      <c r="R26" s="302"/>
      <c r="S26" s="302"/>
      <c r="T26" s="302"/>
      <c r="U26" s="302"/>
    </row>
    <row r="27" spans="1:21" s="326" customFormat="1" ht="15.75" x14ac:dyDescent="0.25">
      <c r="A27" s="889"/>
      <c r="B27" s="777"/>
      <c r="C27" s="302"/>
      <c r="D27" s="302"/>
      <c r="E27" s="302"/>
      <c r="F27" s="302"/>
      <c r="G27" s="323"/>
      <c r="H27" s="324"/>
      <c r="I27" s="323"/>
      <c r="J27" s="324"/>
      <c r="K27" s="323"/>
      <c r="L27" s="324"/>
      <c r="M27" s="323"/>
      <c r="N27" s="324"/>
      <c r="O27" s="345">
        <f t="shared" si="1"/>
        <v>0</v>
      </c>
      <c r="P27" s="344">
        <f t="shared" si="2"/>
        <v>0</v>
      </c>
      <c r="Q27" s="302"/>
      <c r="R27" s="302"/>
      <c r="S27" s="302"/>
      <c r="T27" s="302"/>
      <c r="U27" s="302"/>
    </row>
    <row r="28" spans="1:21" ht="15.75" x14ac:dyDescent="0.25">
      <c r="A28" s="889"/>
      <c r="B28" s="879"/>
      <c r="C28" s="302"/>
      <c r="D28" s="302"/>
      <c r="E28" s="302"/>
      <c r="F28" s="302"/>
      <c r="G28" s="302"/>
      <c r="H28" s="324"/>
      <c r="I28" s="302"/>
      <c r="J28" s="324"/>
      <c r="K28" s="302"/>
      <c r="L28" s="324"/>
      <c r="M28" s="302"/>
      <c r="N28" s="324"/>
      <c r="O28" s="345">
        <f t="shared" si="1"/>
        <v>0</v>
      </c>
      <c r="P28" s="344">
        <f t="shared" si="2"/>
        <v>0</v>
      </c>
      <c r="Q28" s="302"/>
      <c r="R28" s="71"/>
      <c r="S28" s="302"/>
      <c r="T28" s="302"/>
      <c r="U28" s="302"/>
    </row>
    <row r="29" spans="1:21" ht="15.75" x14ac:dyDescent="0.25">
      <c r="A29" s="276"/>
      <c r="B29" s="277"/>
      <c r="C29" s="277"/>
      <c r="D29" s="276" t="s">
        <v>1423</v>
      </c>
      <c r="E29" s="277"/>
      <c r="F29" s="278"/>
      <c r="G29" s="72">
        <f t="shared" ref="G29:P29" si="3">SUM(G10:G28)</f>
        <v>0</v>
      </c>
      <c r="H29" s="228">
        <f t="shared" si="3"/>
        <v>0</v>
      </c>
      <c r="I29" s="72">
        <f t="shared" si="3"/>
        <v>0</v>
      </c>
      <c r="J29" s="228">
        <f t="shared" si="3"/>
        <v>0</v>
      </c>
      <c r="K29" s="72">
        <f t="shared" si="3"/>
        <v>0</v>
      </c>
      <c r="L29" s="228">
        <f t="shared" si="3"/>
        <v>0</v>
      </c>
      <c r="M29" s="72">
        <f t="shared" si="3"/>
        <v>0</v>
      </c>
      <c r="N29" s="228">
        <f t="shared" si="3"/>
        <v>0</v>
      </c>
      <c r="O29" s="228">
        <f t="shared" si="3"/>
        <v>0</v>
      </c>
      <c r="P29" s="228">
        <f t="shared" si="3"/>
        <v>0</v>
      </c>
      <c r="Q29" s="68"/>
      <c r="R29" s="68"/>
      <c r="S29" s="68"/>
      <c r="T29" s="68"/>
      <c r="U29"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3:A28"/>
    <mergeCell ref="B23:B28"/>
    <mergeCell ref="B10:B16"/>
    <mergeCell ref="B6:B8"/>
    <mergeCell ref="C6:C8"/>
    <mergeCell ref="A10:A16"/>
    <mergeCell ref="A17:A22"/>
    <mergeCell ref="B17:B2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zoomScale="80" zoomScaleNormal="80" workbookViewId="0">
      <pane ySplit="8" topLeftCell="A36" activePane="bottomLeft" state="frozen"/>
      <selection activeCell="K7" sqref="K7"/>
      <selection pane="bottomLeft" activeCell="B64" sqref="B64"/>
    </sheetView>
  </sheetViews>
  <sheetFormatPr baseColWidth="10" defaultColWidth="11.42578125" defaultRowHeight="15" x14ac:dyDescent="0.25"/>
  <cols>
    <col min="1" max="1" width="35.7109375" style="326" customWidth="1"/>
    <col min="2" max="2" width="35.85546875" style="326" customWidth="1"/>
    <col min="3" max="6" width="27.42578125" style="326" customWidth="1"/>
    <col min="7" max="7" width="15.28515625" style="326" customWidth="1"/>
    <col min="8" max="8" width="11.42578125" style="226"/>
    <col min="9" max="9" width="15.28515625" style="326" customWidth="1"/>
    <col min="10" max="10" width="18.85546875" style="226" customWidth="1"/>
    <col min="11" max="11" width="11.42578125" style="326"/>
    <col min="12" max="12" width="11.42578125" style="226"/>
    <col min="13" max="13" width="11.42578125" style="326"/>
    <col min="14" max="14" width="11.42578125" style="226"/>
    <col min="15" max="15" width="15.28515625" style="326" customWidth="1"/>
    <col min="16" max="16" width="18.28515625" style="226" customWidth="1"/>
    <col min="17" max="17" width="14.140625" style="326" hidden="1" customWidth="1"/>
    <col min="18" max="20" width="14.140625" style="326" customWidth="1"/>
    <col min="21" max="21" width="17" style="326" customWidth="1"/>
    <col min="22" max="16384" width="11.42578125" style="326"/>
  </cols>
  <sheetData>
    <row r="1" spans="1:42" ht="24.75" customHeight="1" x14ac:dyDescent="0.25">
      <c r="A1" s="348"/>
      <c r="B1" s="348"/>
      <c r="C1" s="348"/>
      <c r="D1" s="348"/>
      <c r="E1" s="892" t="s">
        <v>1465</v>
      </c>
      <c r="F1" s="892"/>
      <c r="G1" s="892"/>
      <c r="H1" s="892"/>
      <c r="I1" s="892"/>
      <c r="J1" s="892"/>
      <c r="K1" s="892"/>
      <c r="L1" s="892"/>
      <c r="M1" s="349"/>
      <c r="N1" s="349"/>
      <c r="O1" s="349"/>
      <c r="P1" s="349"/>
      <c r="Q1" s="349"/>
      <c r="R1" s="349"/>
      <c r="S1" s="349"/>
      <c r="T1" s="349"/>
      <c r="U1" s="349"/>
      <c r="V1" s="349"/>
      <c r="W1" s="349"/>
      <c r="X1" s="349"/>
      <c r="Y1" s="349"/>
      <c r="Z1" s="349"/>
      <c r="AA1" s="349"/>
      <c r="AB1" s="348"/>
      <c r="AC1" s="348"/>
      <c r="AD1" s="348"/>
      <c r="AE1" s="348"/>
      <c r="AF1" s="348"/>
      <c r="AG1" s="348"/>
      <c r="AH1" s="348"/>
      <c r="AI1" s="348"/>
      <c r="AJ1" s="348"/>
      <c r="AK1" s="348"/>
      <c r="AL1" s="348"/>
      <c r="AM1" s="348"/>
      <c r="AN1" s="348"/>
      <c r="AO1" s="348"/>
      <c r="AP1" s="348"/>
    </row>
    <row r="2" spans="1:42" ht="18.75" x14ac:dyDescent="0.25">
      <c r="A2" s="347" t="s">
        <v>1352</v>
      </c>
      <c r="B2" s="348"/>
      <c r="C2" s="348"/>
      <c r="D2" s="348"/>
      <c r="E2" s="348"/>
      <c r="F2" s="348"/>
      <c r="G2" s="349"/>
      <c r="H2" s="350"/>
      <c r="I2" s="349"/>
      <c r="J2" s="349"/>
      <c r="K2" s="349"/>
      <c r="L2" s="349"/>
      <c r="M2" s="349"/>
      <c r="N2" s="349"/>
      <c r="O2" s="349"/>
      <c r="P2" s="349"/>
      <c r="Q2" s="349"/>
      <c r="R2" s="349"/>
      <c r="S2" s="349"/>
      <c r="T2" s="349"/>
      <c r="U2" s="349"/>
      <c r="V2" s="349"/>
      <c r="W2" s="349"/>
      <c r="X2" s="349"/>
      <c r="Y2" s="349"/>
      <c r="Z2" s="349"/>
      <c r="AA2" s="349"/>
      <c r="AB2" s="348"/>
      <c r="AC2" s="348"/>
      <c r="AD2" s="348"/>
      <c r="AE2" s="348"/>
      <c r="AF2" s="348"/>
      <c r="AG2" s="348"/>
      <c r="AH2" s="348"/>
      <c r="AI2" s="348"/>
      <c r="AJ2" s="348"/>
      <c r="AK2" s="348"/>
      <c r="AL2" s="348"/>
      <c r="AM2" s="348"/>
      <c r="AN2" s="348"/>
      <c r="AO2" s="348"/>
      <c r="AP2" s="348"/>
    </row>
    <row r="3" spans="1:42" ht="18.75" x14ac:dyDescent="0.25">
      <c r="A3" s="347" t="s">
        <v>1471</v>
      </c>
      <c r="B3" s="348"/>
      <c r="C3" s="348"/>
      <c r="D3" s="348"/>
      <c r="E3" s="348"/>
      <c r="F3" s="348"/>
      <c r="G3" s="349"/>
      <c r="H3" s="350"/>
      <c r="I3" s="349"/>
      <c r="J3" s="349"/>
      <c r="K3" s="349"/>
      <c r="L3" s="349"/>
      <c r="M3" s="349"/>
      <c r="N3" s="349"/>
      <c r="O3" s="349"/>
      <c r="P3" s="349"/>
      <c r="Q3" s="349"/>
      <c r="R3" s="349"/>
      <c r="S3" s="349"/>
      <c r="T3" s="349"/>
      <c r="U3" s="349"/>
      <c r="V3" s="349"/>
      <c r="W3" s="349"/>
      <c r="X3" s="349"/>
      <c r="Y3" s="349"/>
      <c r="Z3" s="349"/>
      <c r="AA3" s="349"/>
      <c r="AB3" s="348"/>
      <c r="AC3" s="348"/>
      <c r="AD3" s="348"/>
      <c r="AE3" s="348"/>
      <c r="AF3" s="348"/>
      <c r="AG3" s="348"/>
      <c r="AH3" s="348"/>
      <c r="AI3" s="348"/>
      <c r="AJ3" s="348"/>
      <c r="AK3" s="348"/>
      <c r="AL3" s="348"/>
      <c r="AM3" s="348"/>
      <c r="AN3" s="348"/>
      <c r="AO3" s="348"/>
      <c r="AP3" s="348"/>
    </row>
    <row r="4" spans="1:42" s="348" customFormat="1" ht="18.75" x14ac:dyDescent="0.25">
      <c r="A4" s="347" t="s">
        <v>1482</v>
      </c>
      <c r="G4" s="349"/>
      <c r="H4" s="350"/>
      <c r="I4" s="349"/>
      <c r="J4" s="349"/>
      <c r="K4" s="349"/>
      <c r="L4" s="349"/>
      <c r="M4" s="349"/>
      <c r="N4" s="349"/>
      <c r="O4" s="349"/>
      <c r="P4" s="349"/>
      <c r="Q4" s="349"/>
      <c r="R4" s="349"/>
      <c r="S4" s="349"/>
      <c r="T4" s="349"/>
      <c r="U4" s="349"/>
      <c r="V4" s="349"/>
      <c r="W4" s="349"/>
      <c r="X4" s="349"/>
      <c r="Y4" s="349"/>
      <c r="Z4" s="349"/>
      <c r="AA4" s="349"/>
    </row>
    <row r="5" spans="1:42" s="348" customFormat="1" ht="18.75" customHeight="1" x14ac:dyDescent="0.25">
      <c r="A5" s="351" t="s">
        <v>1472</v>
      </c>
      <c r="B5" s="352"/>
      <c r="C5" s="352"/>
      <c r="D5" s="352"/>
      <c r="E5" s="352"/>
      <c r="F5" s="352"/>
      <c r="G5" s="352"/>
      <c r="H5" s="352"/>
      <c r="I5" s="352"/>
      <c r="J5" s="352"/>
      <c r="K5" s="352"/>
      <c r="L5" s="352"/>
      <c r="M5" s="352"/>
      <c r="N5" s="352"/>
      <c r="O5" s="352"/>
      <c r="P5" s="352"/>
      <c r="Q5" s="352"/>
      <c r="R5" s="352"/>
      <c r="S5" s="352"/>
      <c r="T5" s="352"/>
      <c r="U5" s="352"/>
    </row>
    <row r="6" spans="1:42" ht="15" customHeight="1" x14ac:dyDescent="0.25">
      <c r="A6" s="767" t="s">
        <v>97</v>
      </c>
      <c r="B6" s="769" t="s">
        <v>111</v>
      </c>
      <c r="C6" s="778" t="s">
        <v>86</v>
      </c>
      <c r="D6" s="778" t="s">
        <v>87</v>
      </c>
      <c r="E6" s="778" t="s">
        <v>389</v>
      </c>
      <c r="F6" s="778" t="s">
        <v>88</v>
      </c>
      <c r="G6" s="781" t="s">
        <v>100</v>
      </c>
      <c r="H6" s="783"/>
      <c r="I6" s="783"/>
      <c r="J6" s="783"/>
      <c r="K6" s="783"/>
      <c r="L6" s="783"/>
      <c r="M6" s="783"/>
      <c r="N6" s="782"/>
      <c r="O6" s="787" t="s">
        <v>101</v>
      </c>
      <c r="P6" s="788"/>
      <c r="Q6" s="769" t="s">
        <v>102</v>
      </c>
      <c r="R6" s="769" t="s">
        <v>103</v>
      </c>
      <c r="S6" s="769" t="s">
        <v>110</v>
      </c>
      <c r="T6" s="769" t="s">
        <v>109</v>
      </c>
      <c r="U6" s="784" t="s">
        <v>89</v>
      </c>
    </row>
    <row r="7" spans="1:42" ht="15" customHeight="1" x14ac:dyDescent="0.25">
      <c r="A7" s="767"/>
      <c r="B7" s="767"/>
      <c r="C7" s="779"/>
      <c r="D7" s="779"/>
      <c r="E7" s="779"/>
      <c r="F7" s="779"/>
      <c r="G7" s="781" t="s">
        <v>104</v>
      </c>
      <c r="H7" s="782"/>
      <c r="I7" s="781" t="s">
        <v>105</v>
      </c>
      <c r="J7" s="782"/>
      <c r="K7" s="781" t="s">
        <v>106</v>
      </c>
      <c r="L7" s="782"/>
      <c r="M7" s="781" t="s">
        <v>107</v>
      </c>
      <c r="N7" s="782"/>
      <c r="O7" s="789"/>
      <c r="P7" s="790"/>
      <c r="Q7" s="767"/>
      <c r="R7" s="767"/>
      <c r="S7" s="767"/>
      <c r="T7" s="767"/>
      <c r="U7" s="785"/>
    </row>
    <row r="8" spans="1:42" ht="25.5" x14ac:dyDescent="0.25">
      <c r="A8" s="768"/>
      <c r="B8" s="768"/>
      <c r="C8" s="780"/>
      <c r="D8" s="780"/>
      <c r="E8" s="780"/>
      <c r="F8" s="780"/>
      <c r="G8" s="379" t="s">
        <v>108</v>
      </c>
      <c r="H8" s="379" t="s">
        <v>12</v>
      </c>
      <c r="I8" s="379" t="s">
        <v>108</v>
      </c>
      <c r="J8" s="379" t="s">
        <v>12</v>
      </c>
      <c r="K8" s="379" t="s">
        <v>108</v>
      </c>
      <c r="L8" s="379" t="s">
        <v>12</v>
      </c>
      <c r="M8" s="379" t="s">
        <v>108</v>
      </c>
      <c r="N8" s="379" t="s">
        <v>12</v>
      </c>
      <c r="O8" s="379" t="s">
        <v>108</v>
      </c>
      <c r="P8" s="379" t="s">
        <v>12</v>
      </c>
      <c r="Q8" s="768"/>
      <c r="R8" s="768"/>
      <c r="S8" s="768"/>
      <c r="T8" s="768"/>
      <c r="U8" s="786"/>
    </row>
    <row r="9" spans="1:42" ht="15.75" x14ac:dyDescent="0.25">
      <c r="A9" s="380"/>
      <c r="B9" s="381"/>
      <c r="C9" s="382"/>
      <c r="D9" s="382"/>
      <c r="E9" s="383"/>
      <c r="F9" s="382"/>
      <c r="G9" s="384"/>
      <c r="H9" s="384"/>
      <c r="I9" s="384"/>
      <c r="J9" s="384"/>
      <c r="K9" s="384"/>
      <c r="L9" s="384"/>
      <c r="M9" s="384"/>
      <c r="N9" s="384"/>
      <c r="O9" s="384"/>
      <c r="P9" s="384"/>
      <c r="Q9" s="385"/>
      <c r="R9" s="385"/>
      <c r="S9" s="385"/>
      <c r="T9" s="385"/>
      <c r="U9" s="386"/>
    </row>
    <row r="10" spans="1:42" ht="15.75" customHeight="1" x14ac:dyDescent="0.25">
      <c r="A10" s="776" t="s">
        <v>1473</v>
      </c>
      <c r="B10" s="776" t="s">
        <v>1474</v>
      </c>
      <c r="C10" s="302"/>
      <c r="D10" s="302"/>
      <c r="E10" s="302"/>
      <c r="F10" s="302"/>
      <c r="G10" s="323"/>
      <c r="H10" s="324"/>
      <c r="I10" s="323"/>
      <c r="J10" s="324"/>
      <c r="K10" s="323"/>
      <c r="L10" s="324"/>
      <c r="M10" s="323"/>
      <c r="N10" s="324"/>
      <c r="O10" s="345">
        <f t="shared" ref="O10:P62" si="0">G10+I10+K10+M10</f>
        <v>0</v>
      </c>
      <c r="P10" s="344">
        <f t="shared" si="0"/>
        <v>0</v>
      </c>
      <c r="Q10" s="302"/>
      <c r="R10" s="302"/>
      <c r="S10" s="302"/>
      <c r="T10" s="302"/>
      <c r="U10" s="302"/>
    </row>
    <row r="11" spans="1:42" ht="15.75" x14ac:dyDescent="0.25">
      <c r="A11" s="777"/>
      <c r="B11" s="777"/>
      <c r="C11" s="302"/>
      <c r="D11" s="302"/>
      <c r="E11" s="302"/>
      <c r="F11" s="302"/>
      <c r="G11" s="323"/>
      <c r="H11" s="324"/>
      <c r="I11" s="323"/>
      <c r="J11" s="324"/>
      <c r="K11" s="323"/>
      <c r="L11" s="324"/>
      <c r="M11" s="323"/>
      <c r="N11" s="324"/>
      <c r="O11" s="345">
        <f t="shared" si="0"/>
        <v>0</v>
      </c>
      <c r="P11" s="344">
        <f t="shared" si="0"/>
        <v>0</v>
      </c>
      <c r="Q11" s="302"/>
      <c r="R11" s="302"/>
      <c r="S11" s="302"/>
      <c r="T11" s="302"/>
      <c r="U11" s="302"/>
    </row>
    <row r="12" spans="1:42" ht="15.75" x14ac:dyDescent="0.25">
      <c r="A12" s="777"/>
      <c r="B12" s="777"/>
      <c r="C12" s="302"/>
      <c r="D12" s="302"/>
      <c r="E12" s="302"/>
      <c r="F12" s="302"/>
      <c r="G12" s="323"/>
      <c r="H12" s="324"/>
      <c r="I12" s="323"/>
      <c r="J12" s="324"/>
      <c r="K12" s="323"/>
      <c r="L12" s="324"/>
      <c r="M12" s="323"/>
      <c r="N12" s="324"/>
      <c r="O12" s="345">
        <f t="shared" si="0"/>
        <v>0</v>
      </c>
      <c r="P12" s="344">
        <f t="shared" si="0"/>
        <v>0</v>
      </c>
      <c r="Q12" s="302"/>
      <c r="R12" s="302"/>
      <c r="S12" s="302"/>
      <c r="T12" s="302"/>
      <c r="U12" s="302"/>
    </row>
    <row r="13" spans="1:42" ht="15.75" x14ac:dyDescent="0.25">
      <c r="A13" s="777"/>
      <c r="B13" s="777"/>
      <c r="C13" s="302"/>
      <c r="D13" s="302"/>
      <c r="E13" s="302"/>
      <c r="F13" s="302"/>
      <c r="G13" s="323"/>
      <c r="H13" s="324"/>
      <c r="I13" s="323"/>
      <c r="J13" s="324"/>
      <c r="K13" s="323"/>
      <c r="L13" s="324"/>
      <c r="M13" s="323"/>
      <c r="N13" s="324"/>
      <c r="O13" s="345">
        <f t="shared" ref="O13:O25" si="1">G13+I13+K13+M13</f>
        <v>0</v>
      </c>
      <c r="P13" s="344">
        <f t="shared" ref="P13:P25" si="2">H13+J13+L13+N13</f>
        <v>0</v>
      </c>
      <c r="Q13" s="302"/>
      <c r="R13" s="302"/>
      <c r="S13" s="302"/>
      <c r="T13" s="302"/>
      <c r="U13" s="302"/>
    </row>
    <row r="14" spans="1:42" ht="15.75" x14ac:dyDescent="0.25">
      <c r="A14" s="777"/>
      <c r="B14" s="777"/>
      <c r="C14" s="302"/>
      <c r="D14" s="302"/>
      <c r="E14" s="302"/>
      <c r="F14" s="302"/>
      <c r="G14" s="323"/>
      <c r="H14" s="324"/>
      <c r="I14" s="323"/>
      <c r="J14" s="324"/>
      <c r="K14" s="323"/>
      <c r="L14" s="324"/>
      <c r="M14" s="323"/>
      <c r="N14" s="324"/>
      <c r="O14" s="345">
        <f t="shared" si="1"/>
        <v>0</v>
      </c>
      <c r="P14" s="344">
        <f t="shared" si="2"/>
        <v>0</v>
      </c>
      <c r="Q14" s="302"/>
      <c r="R14" s="302"/>
      <c r="S14" s="302"/>
      <c r="T14" s="302"/>
      <c r="U14" s="302"/>
    </row>
    <row r="15" spans="1:42" ht="15.75" x14ac:dyDescent="0.25">
      <c r="A15" s="777"/>
      <c r="B15" s="777"/>
      <c r="C15" s="302"/>
      <c r="D15" s="302"/>
      <c r="E15" s="302"/>
      <c r="F15" s="302"/>
      <c r="G15" s="323"/>
      <c r="H15" s="324"/>
      <c r="I15" s="323"/>
      <c r="J15" s="324"/>
      <c r="K15" s="323"/>
      <c r="L15" s="324"/>
      <c r="M15" s="323"/>
      <c r="N15" s="324"/>
      <c r="O15" s="345">
        <f t="shared" si="1"/>
        <v>0</v>
      </c>
      <c r="P15" s="344">
        <f t="shared" si="2"/>
        <v>0</v>
      </c>
      <c r="Q15" s="302"/>
      <c r="R15" s="302"/>
      <c r="S15" s="302"/>
      <c r="T15" s="302"/>
      <c r="U15" s="302"/>
    </row>
    <row r="16" spans="1:42" ht="15.75" x14ac:dyDescent="0.25">
      <c r="A16" s="777"/>
      <c r="B16" s="777"/>
      <c r="C16" s="302"/>
      <c r="D16" s="302"/>
      <c r="E16" s="302"/>
      <c r="F16" s="302"/>
      <c r="G16" s="323"/>
      <c r="H16" s="324"/>
      <c r="I16" s="323"/>
      <c r="J16" s="324"/>
      <c r="K16" s="323"/>
      <c r="L16" s="324"/>
      <c r="M16" s="323"/>
      <c r="N16" s="324"/>
      <c r="O16" s="345">
        <f t="shared" si="1"/>
        <v>0</v>
      </c>
      <c r="P16" s="344">
        <f t="shared" si="2"/>
        <v>0</v>
      </c>
      <c r="Q16" s="302"/>
      <c r="R16" s="302"/>
      <c r="S16" s="302"/>
      <c r="T16" s="302"/>
      <c r="U16" s="302"/>
    </row>
    <row r="17" spans="1:21" ht="15.75" x14ac:dyDescent="0.25">
      <c r="A17" s="777"/>
      <c r="B17" s="879"/>
      <c r="C17" s="302"/>
      <c r="D17" s="302"/>
      <c r="E17" s="302"/>
      <c r="F17" s="302"/>
      <c r="G17" s="323"/>
      <c r="H17" s="324"/>
      <c r="I17" s="323"/>
      <c r="J17" s="324"/>
      <c r="K17" s="323"/>
      <c r="L17" s="324"/>
      <c r="M17" s="323"/>
      <c r="N17" s="324"/>
      <c r="O17" s="345">
        <f t="shared" si="1"/>
        <v>0</v>
      </c>
      <c r="P17" s="344">
        <f t="shared" si="2"/>
        <v>0</v>
      </c>
      <c r="Q17" s="302"/>
      <c r="R17" s="302"/>
      <c r="S17" s="302"/>
      <c r="T17" s="302"/>
      <c r="U17" s="302"/>
    </row>
    <row r="18" spans="1:21" ht="15.75" x14ac:dyDescent="0.25">
      <c r="A18" s="777"/>
      <c r="B18" s="776" t="s">
        <v>1475</v>
      </c>
      <c r="C18" s="302"/>
      <c r="D18" s="302"/>
      <c r="E18" s="302"/>
      <c r="F18" s="302"/>
      <c r="G18" s="323"/>
      <c r="H18" s="324"/>
      <c r="I18" s="323"/>
      <c r="J18" s="324"/>
      <c r="K18" s="323"/>
      <c r="L18" s="324"/>
      <c r="M18" s="323"/>
      <c r="N18" s="324"/>
      <c r="O18" s="345">
        <f t="shared" si="1"/>
        <v>0</v>
      </c>
      <c r="P18" s="344">
        <f t="shared" si="2"/>
        <v>0</v>
      </c>
      <c r="Q18" s="302"/>
      <c r="R18" s="302"/>
      <c r="S18" s="302"/>
      <c r="T18" s="302"/>
      <c r="U18" s="302"/>
    </row>
    <row r="19" spans="1:21" ht="15.75" x14ac:dyDescent="0.25">
      <c r="A19" s="777"/>
      <c r="B19" s="777"/>
      <c r="C19" s="302"/>
      <c r="D19" s="302"/>
      <c r="E19" s="302"/>
      <c r="F19" s="302"/>
      <c r="G19" s="323"/>
      <c r="H19" s="324"/>
      <c r="I19" s="323"/>
      <c r="J19" s="324"/>
      <c r="K19" s="323"/>
      <c r="L19" s="324"/>
      <c r="M19" s="323"/>
      <c r="N19" s="324"/>
      <c r="O19" s="345"/>
      <c r="P19" s="344"/>
      <c r="Q19" s="302"/>
      <c r="R19" s="302"/>
      <c r="S19" s="302"/>
      <c r="T19" s="302"/>
      <c r="U19" s="302"/>
    </row>
    <row r="20" spans="1:21" ht="15.75" x14ac:dyDescent="0.25">
      <c r="A20" s="777"/>
      <c r="B20" s="777"/>
      <c r="C20" s="302"/>
      <c r="D20" s="302"/>
      <c r="E20" s="302"/>
      <c r="F20" s="302"/>
      <c r="G20" s="323"/>
      <c r="H20" s="324"/>
      <c r="I20" s="323"/>
      <c r="J20" s="324"/>
      <c r="K20" s="323"/>
      <c r="L20" s="324"/>
      <c r="M20" s="323"/>
      <c r="N20" s="324"/>
      <c r="O20" s="345"/>
      <c r="P20" s="344"/>
      <c r="Q20" s="302"/>
      <c r="R20" s="302"/>
      <c r="S20" s="302"/>
      <c r="T20" s="302"/>
      <c r="U20" s="302"/>
    </row>
    <row r="21" spans="1:21" ht="15.75" x14ac:dyDescent="0.25">
      <c r="A21" s="777"/>
      <c r="B21" s="777"/>
      <c r="C21" s="302"/>
      <c r="D21" s="302"/>
      <c r="E21" s="302"/>
      <c r="F21" s="302"/>
      <c r="G21" s="323"/>
      <c r="H21" s="324"/>
      <c r="I21" s="323"/>
      <c r="J21" s="324"/>
      <c r="K21" s="323"/>
      <c r="L21" s="324"/>
      <c r="M21" s="323"/>
      <c r="N21" s="324"/>
      <c r="O21" s="345"/>
      <c r="P21" s="344"/>
      <c r="Q21" s="302"/>
      <c r="R21" s="302"/>
      <c r="S21" s="302"/>
      <c r="T21" s="302"/>
      <c r="U21" s="302"/>
    </row>
    <row r="22" spans="1:21" ht="15.75" x14ac:dyDescent="0.25">
      <c r="A22" s="777"/>
      <c r="B22" s="777"/>
      <c r="C22" s="302"/>
      <c r="D22" s="302"/>
      <c r="E22" s="302"/>
      <c r="F22" s="302"/>
      <c r="G22" s="323"/>
      <c r="H22" s="324"/>
      <c r="I22" s="323"/>
      <c r="J22" s="324"/>
      <c r="K22" s="323"/>
      <c r="L22" s="324"/>
      <c r="M22" s="323"/>
      <c r="N22" s="324"/>
      <c r="O22" s="345"/>
      <c r="P22" s="344"/>
      <c r="Q22" s="302"/>
      <c r="R22" s="302"/>
      <c r="S22" s="302"/>
      <c r="T22" s="302"/>
      <c r="U22" s="302"/>
    </row>
    <row r="23" spans="1:21" ht="15.75" x14ac:dyDescent="0.25">
      <c r="A23" s="777"/>
      <c r="B23" s="777"/>
      <c r="C23" s="302"/>
      <c r="D23" s="302"/>
      <c r="E23" s="302"/>
      <c r="F23" s="302"/>
      <c r="G23" s="323"/>
      <c r="H23" s="324"/>
      <c r="I23" s="323"/>
      <c r="J23" s="324"/>
      <c r="K23" s="323"/>
      <c r="L23" s="324"/>
      <c r="M23" s="323"/>
      <c r="N23" s="324"/>
      <c r="O23" s="345">
        <f t="shared" si="1"/>
        <v>0</v>
      </c>
      <c r="P23" s="344">
        <f t="shared" si="2"/>
        <v>0</v>
      </c>
      <c r="Q23" s="302"/>
      <c r="R23" s="302"/>
      <c r="S23" s="302"/>
      <c r="T23" s="302"/>
      <c r="U23" s="302"/>
    </row>
    <row r="24" spans="1:21" ht="15.75" x14ac:dyDescent="0.25">
      <c r="A24" s="777"/>
      <c r="B24" s="879"/>
      <c r="C24" s="302"/>
      <c r="D24" s="302"/>
      <c r="E24" s="302"/>
      <c r="F24" s="302"/>
      <c r="G24" s="323"/>
      <c r="H24" s="324"/>
      <c r="I24" s="323"/>
      <c r="J24" s="324"/>
      <c r="K24" s="323"/>
      <c r="L24" s="324"/>
      <c r="M24" s="323"/>
      <c r="N24" s="324"/>
      <c r="O24" s="345">
        <f t="shared" si="1"/>
        <v>0</v>
      </c>
      <c r="P24" s="344">
        <f t="shared" si="2"/>
        <v>0</v>
      </c>
      <c r="Q24" s="302"/>
      <c r="R24" s="302"/>
      <c r="S24" s="302"/>
      <c r="T24" s="302"/>
      <c r="U24" s="302"/>
    </row>
    <row r="25" spans="1:21" ht="15.75" x14ac:dyDescent="0.25">
      <c r="A25" s="777"/>
      <c r="B25" s="776" t="s">
        <v>1476</v>
      </c>
      <c r="C25" s="302"/>
      <c r="D25" s="302"/>
      <c r="E25" s="302"/>
      <c r="F25" s="302"/>
      <c r="G25" s="323"/>
      <c r="H25" s="324"/>
      <c r="I25" s="323"/>
      <c r="J25" s="324"/>
      <c r="K25" s="323"/>
      <c r="L25" s="324"/>
      <c r="M25" s="323"/>
      <c r="N25" s="324"/>
      <c r="O25" s="345">
        <f t="shared" si="1"/>
        <v>0</v>
      </c>
      <c r="P25" s="344">
        <f t="shared" si="2"/>
        <v>0</v>
      </c>
      <c r="Q25" s="302"/>
      <c r="R25" s="302"/>
      <c r="S25" s="302"/>
      <c r="T25" s="302"/>
      <c r="U25" s="302"/>
    </row>
    <row r="26" spans="1:21" ht="15.75" x14ac:dyDescent="0.25">
      <c r="A26" s="777"/>
      <c r="B26" s="777"/>
      <c r="C26" s="302"/>
      <c r="D26" s="302"/>
      <c r="E26" s="302"/>
      <c r="F26" s="302"/>
      <c r="G26" s="323"/>
      <c r="H26" s="324"/>
      <c r="I26" s="323"/>
      <c r="J26" s="324"/>
      <c r="K26" s="323"/>
      <c r="L26" s="324"/>
      <c r="M26" s="323"/>
      <c r="N26" s="324"/>
      <c r="O26" s="345">
        <f t="shared" si="0"/>
        <v>0</v>
      </c>
      <c r="P26" s="344">
        <f t="shared" si="0"/>
        <v>0</v>
      </c>
      <c r="Q26" s="302"/>
      <c r="R26" s="302"/>
      <c r="S26" s="302"/>
      <c r="T26" s="302"/>
      <c r="U26" s="302"/>
    </row>
    <row r="27" spans="1:21" ht="15.75" x14ac:dyDescent="0.25">
      <c r="A27" s="777"/>
      <c r="B27" s="777"/>
      <c r="C27" s="302"/>
      <c r="D27" s="302"/>
      <c r="E27" s="302"/>
      <c r="F27" s="302"/>
      <c r="G27" s="323"/>
      <c r="H27" s="324"/>
      <c r="I27" s="323"/>
      <c r="J27" s="324"/>
      <c r="K27" s="323"/>
      <c r="L27" s="324"/>
      <c r="M27" s="323"/>
      <c r="N27" s="324"/>
      <c r="O27" s="345">
        <f t="shared" si="0"/>
        <v>0</v>
      </c>
      <c r="P27" s="344">
        <f t="shared" si="0"/>
        <v>0</v>
      </c>
      <c r="Q27" s="302"/>
      <c r="R27" s="302"/>
      <c r="S27" s="302"/>
      <c r="T27" s="302"/>
      <c r="U27" s="302"/>
    </row>
    <row r="28" spans="1:21" ht="15.75" x14ac:dyDescent="0.25">
      <c r="A28" s="777"/>
      <c r="B28" s="879"/>
      <c r="C28" s="302"/>
      <c r="D28" s="302"/>
      <c r="E28" s="302"/>
      <c r="F28" s="302"/>
      <c r="G28" s="323"/>
      <c r="H28" s="324"/>
      <c r="I28" s="323"/>
      <c r="J28" s="324"/>
      <c r="K28" s="323"/>
      <c r="L28" s="324"/>
      <c r="M28" s="323"/>
      <c r="N28" s="324"/>
      <c r="O28" s="345">
        <f t="shared" si="0"/>
        <v>0</v>
      </c>
      <c r="P28" s="344">
        <f t="shared" si="0"/>
        <v>0</v>
      </c>
      <c r="Q28" s="302"/>
      <c r="R28" s="302"/>
      <c r="S28" s="302"/>
      <c r="T28" s="302"/>
      <c r="U28" s="302"/>
    </row>
    <row r="29" spans="1:21" ht="15.75" x14ac:dyDescent="0.25">
      <c r="A29" s="777"/>
      <c r="B29" s="776" t="s">
        <v>1477</v>
      </c>
      <c r="C29" s="302"/>
      <c r="D29" s="302"/>
      <c r="E29" s="302"/>
      <c r="F29" s="302"/>
      <c r="G29" s="323"/>
      <c r="H29" s="324"/>
      <c r="I29" s="323"/>
      <c r="J29" s="324"/>
      <c r="K29" s="323"/>
      <c r="L29" s="324"/>
      <c r="M29" s="323"/>
      <c r="N29" s="324"/>
      <c r="O29" s="345">
        <f t="shared" si="0"/>
        <v>0</v>
      </c>
      <c r="P29" s="344">
        <f t="shared" si="0"/>
        <v>0</v>
      </c>
      <c r="Q29" s="302"/>
      <c r="R29" s="302"/>
      <c r="S29" s="302"/>
      <c r="T29" s="302"/>
      <c r="U29" s="302"/>
    </row>
    <row r="30" spans="1:21" ht="15.75" x14ac:dyDescent="0.25">
      <c r="A30" s="777"/>
      <c r="B30" s="777"/>
      <c r="C30" s="302"/>
      <c r="D30" s="302"/>
      <c r="E30" s="302"/>
      <c r="F30" s="302"/>
      <c r="G30" s="323"/>
      <c r="H30" s="324"/>
      <c r="I30" s="323"/>
      <c r="J30" s="324"/>
      <c r="K30" s="323"/>
      <c r="L30" s="324"/>
      <c r="M30" s="323"/>
      <c r="N30" s="324"/>
      <c r="O30" s="345">
        <f t="shared" si="0"/>
        <v>0</v>
      </c>
      <c r="P30" s="344">
        <f t="shared" si="0"/>
        <v>0</v>
      </c>
      <c r="Q30" s="302"/>
      <c r="R30" s="302"/>
      <c r="S30" s="302"/>
      <c r="T30" s="302"/>
      <c r="U30" s="302"/>
    </row>
    <row r="31" spans="1:21" ht="15.75" x14ac:dyDescent="0.25">
      <c r="A31" s="777"/>
      <c r="B31" s="777"/>
      <c r="C31" s="302"/>
      <c r="D31" s="302"/>
      <c r="E31" s="302"/>
      <c r="F31" s="302"/>
      <c r="G31" s="323"/>
      <c r="H31" s="324"/>
      <c r="I31" s="323"/>
      <c r="J31" s="324"/>
      <c r="K31" s="323"/>
      <c r="L31" s="324"/>
      <c r="M31" s="323"/>
      <c r="N31" s="324"/>
      <c r="O31" s="345"/>
      <c r="P31" s="344"/>
      <c r="Q31" s="302"/>
      <c r="R31" s="302"/>
      <c r="S31" s="302"/>
      <c r="T31" s="302"/>
      <c r="U31" s="302"/>
    </row>
    <row r="32" spans="1:21" ht="15.75" x14ac:dyDescent="0.25">
      <c r="A32" s="777"/>
      <c r="B32" s="777"/>
      <c r="C32" s="302"/>
      <c r="D32" s="302"/>
      <c r="E32" s="302"/>
      <c r="F32" s="302"/>
      <c r="G32" s="323"/>
      <c r="H32" s="324"/>
      <c r="I32" s="323"/>
      <c r="J32" s="324"/>
      <c r="K32" s="323"/>
      <c r="L32" s="324"/>
      <c r="M32" s="323"/>
      <c r="N32" s="324"/>
      <c r="O32" s="345"/>
      <c r="P32" s="344"/>
      <c r="Q32" s="302"/>
      <c r="R32" s="302"/>
      <c r="S32" s="302"/>
      <c r="T32" s="302"/>
      <c r="U32" s="302"/>
    </row>
    <row r="33" spans="1:21" ht="15.75" x14ac:dyDescent="0.25">
      <c r="A33" s="777"/>
      <c r="B33" s="777"/>
      <c r="C33" s="302"/>
      <c r="D33" s="302"/>
      <c r="E33" s="302"/>
      <c r="F33" s="302"/>
      <c r="G33" s="323"/>
      <c r="H33" s="324"/>
      <c r="I33" s="323"/>
      <c r="J33" s="324"/>
      <c r="K33" s="323"/>
      <c r="L33" s="324"/>
      <c r="M33" s="323"/>
      <c r="N33" s="324"/>
      <c r="O33" s="345"/>
      <c r="P33" s="344"/>
      <c r="Q33" s="302"/>
      <c r="R33" s="302"/>
      <c r="S33" s="302"/>
      <c r="T33" s="302"/>
      <c r="U33" s="302"/>
    </row>
    <row r="34" spans="1:21" ht="15.75" x14ac:dyDescent="0.25">
      <c r="A34" s="777"/>
      <c r="B34" s="777"/>
      <c r="C34" s="302"/>
      <c r="D34" s="302"/>
      <c r="E34" s="302"/>
      <c r="F34" s="302"/>
      <c r="G34" s="323"/>
      <c r="H34" s="324"/>
      <c r="I34" s="323"/>
      <c r="J34" s="324"/>
      <c r="K34" s="323"/>
      <c r="L34" s="324"/>
      <c r="M34" s="323"/>
      <c r="N34" s="324"/>
      <c r="O34" s="345"/>
      <c r="P34" s="344"/>
      <c r="Q34" s="302"/>
      <c r="R34" s="302"/>
      <c r="S34" s="302"/>
      <c r="T34" s="302"/>
      <c r="U34" s="302"/>
    </row>
    <row r="35" spans="1:21" ht="15.75" x14ac:dyDescent="0.25">
      <c r="A35" s="777"/>
      <c r="B35" s="777"/>
      <c r="C35" s="302"/>
      <c r="D35" s="302"/>
      <c r="E35" s="302"/>
      <c r="F35" s="302"/>
      <c r="G35" s="323"/>
      <c r="H35" s="324"/>
      <c r="I35" s="323"/>
      <c r="J35" s="324"/>
      <c r="K35" s="323"/>
      <c r="L35" s="324"/>
      <c r="M35" s="323"/>
      <c r="N35" s="324"/>
      <c r="O35" s="345">
        <f t="shared" si="0"/>
        <v>0</v>
      </c>
      <c r="P35" s="344">
        <f t="shared" si="0"/>
        <v>0</v>
      </c>
      <c r="Q35" s="302"/>
      <c r="R35" s="302"/>
      <c r="S35" s="302"/>
      <c r="T35" s="302"/>
      <c r="U35" s="302"/>
    </row>
    <row r="36" spans="1:21" ht="15.75" x14ac:dyDescent="0.25">
      <c r="A36" s="777"/>
      <c r="B36" s="777"/>
      <c r="C36" s="302"/>
      <c r="D36" s="302"/>
      <c r="E36" s="302"/>
      <c r="F36" s="302"/>
      <c r="G36" s="323"/>
      <c r="H36" s="324"/>
      <c r="I36" s="323"/>
      <c r="J36" s="324"/>
      <c r="K36" s="323"/>
      <c r="L36" s="324"/>
      <c r="M36" s="323"/>
      <c r="N36" s="324"/>
      <c r="O36" s="345"/>
      <c r="P36" s="344"/>
      <c r="Q36" s="302"/>
      <c r="R36" s="302"/>
      <c r="S36" s="302"/>
      <c r="T36" s="302"/>
      <c r="U36" s="302"/>
    </row>
    <row r="37" spans="1:21" ht="15.75" x14ac:dyDescent="0.25">
      <c r="A37" s="777"/>
      <c r="B37" s="777"/>
      <c r="C37" s="302"/>
      <c r="D37" s="302"/>
      <c r="E37" s="302"/>
      <c r="F37" s="302"/>
      <c r="G37" s="323"/>
      <c r="H37" s="324"/>
      <c r="I37" s="323"/>
      <c r="J37" s="324"/>
      <c r="K37" s="323"/>
      <c r="L37" s="324"/>
      <c r="M37" s="323"/>
      <c r="N37" s="324"/>
      <c r="O37" s="345"/>
      <c r="P37" s="344"/>
      <c r="Q37" s="302"/>
      <c r="R37" s="302"/>
      <c r="S37" s="302"/>
      <c r="T37" s="302"/>
      <c r="U37" s="302"/>
    </row>
    <row r="38" spans="1:21" ht="15.75" x14ac:dyDescent="0.25">
      <c r="A38" s="777"/>
      <c r="B38" s="777"/>
      <c r="C38" s="302"/>
      <c r="D38" s="302"/>
      <c r="E38" s="302"/>
      <c r="F38" s="302"/>
      <c r="G38" s="323"/>
      <c r="H38" s="324"/>
      <c r="I38" s="323"/>
      <c r="J38" s="324"/>
      <c r="K38" s="323"/>
      <c r="L38" s="324"/>
      <c r="M38" s="323"/>
      <c r="N38" s="324"/>
      <c r="O38" s="345"/>
      <c r="P38" s="344"/>
      <c r="Q38" s="302"/>
      <c r="R38" s="302"/>
      <c r="S38" s="302"/>
      <c r="T38" s="302"/>
      <c r="U38" s="302"/>
    </row>
    <row r="39" spans="1:21" ht="15.75" x14ac:dyDescent="0.25">
      <c r="A39" s="777"/>
      <c r="B39" s="777"/>
      <c r="C39" s="302"/>
      <c r="D39" s="302"/>
      <c r="E39" s="302"/>
      <c r="F39" s="302"/>
      <c r="G39" s="323"/>
      <c r="H39" s="324"/>
      <c r="I39" s="323"/>
      <c r="J39" s="324"/>
      <c r="K39" s="323"/>
      <c r="L39" s="324"/>
      <c r="M39" s="323"/>
      <c r="N39" s="324"/>
      <c r="O39" s="345"/>
      <c r="P39" s="344"/>
      <c r="Q39" s="302"/>
      <c r="R39" s="302"/>
      <c r="S39" s="302"/>
      <c r="T39" s="302"/>
      <c r="U39" s="302"/>
    </row>
    <row r="40" spans="1:21" ht="15.75" x14ac:dyDescent="0.25">
      <c r="A40" s="879"/>
      <c r="B40" s="879"/>
      <c r="C40" s="302"/>
      <c r="D40" s="302"/>
      <c r="E40" s="302"/>
      <c r="F40" s="302"/>
      <c r="G40" s="323"/>
      <c r="H40" s="324"/>
      <c r="I40" s="323"/>
      <c r="J40" s="324"/>
      <c r="K40" s="323"/>
      <c r="L40" s="324"/>
      <c r="M40" s="323"/>
      <c r="N40" s="324"/>
      <c r="O40" s="345"/>
      <c r="P40" s="344"/>
      <c r="Q40" s="302"/>
      <c r="R40" s="302"/>
      <c r="S40" s="302"/>
      <c r="T40" s="302"/>
      <c r="U40" s="302"/>
    </row>
    <row r="41" spans="1:21" ht="15.75" x14ac:dyDescent="0.25">
      <c r="A41" s="776" t="s">
        <v>1478</v>
      </c>
      <c r="B41" s="776" t="s">
        <v>1479</v>
      </c>
      <c r="C41" s="302"/>
      <c r="D41" s="302"/>
      <c r="E41" s="302"/>
      <c r="F41" s="302"/>
      <c r="G41" s="323"/>
      <c r="H41" s="324"/>
      <c r="I41" s="323"/>
      <c r="J41" s="324"/>
      <c r="K41" s="323"/>
      <c r="L41" s="324"/>
      <c r="M41" s="323"/>
      <c r="N41" s="324"/>
      <c r="O41" s="345"/>
      <c r="P41" s="344"/>
      <c r="Q41" s="302"/>
      <c r="R41" s="302"/>
      <c r="S41" s="302"/>
      <c r="T41" s="302"/>
      <c r="U41" s="302"/>
    </row>
    <row r="42" spans="1:21" ht="15.75" x14ac:dyDescent="0.25">
      <c r="A42" s="777"/>
      <c r="B42" s="777"/>
      <c r="C42" s="302"/>
      <c r="D42" s="302"/>
      <c r="E42" s="302"/>
      <c r="F42" s="302"/>
      <c r="G42" s="323"/>
      <c r="H42" s="324"/>
      <c r="I42" s="323"/>
      <c r="J42" s="324"/>
      <c r="K42" s="323"/>
      <c r="L42" s="324"/>
      <c r="M42" s="323"/>
      <c r="N42" s="324"/>
      <c r="O42" s="345"/>
      <c r="P42" s="344"/>
      <c r="Q42" s="302"/>
      <c r="R42" s="302"/>
      <c r="S42" s="302"/>
      <c r="T42" s="302"/>
      <c r="U42" s="302"/>
    </row>
    <row r="43" spans="1:21" ht="15.75" x14ac:dyDescent="0.25">
      <c r="A43" s="777"/>
      <c r="B43" s="777"/>
      <c r="C43" s="302"/>
      <c r="D43" s="302"/>
      <c r="E43" s="302"/>
      <c r="F43" s="302"/>
      <c r="G43" s="323"/>
      <c r="H43" s="324"/>
      <c r="I43" s="323"/>
      <c r="J43" s="324"/>
      <c r="K43" s="323"/>
      <c r="L43" s="324"/>
      <c r="M43" s="323"/>
      <c r="N43" s="324"/>
      <c r="O43" s="345"/>
      <c r="P43" s="344"/>
      <c r="Q43" s="302"/>
      <c r="R43" s="302"/>
      <c r="S43" s="302"/>
      <c r="T43" s="302"/>
      <c r="U43" s="302"/>
    </row>
    <row r="44" spans="1:21" ht="15.75" x14ac:dyDescent="0.25">
      <c r="A44" s="777"/>
      <c r="B44" s="777"/>
      <c r="C44" s="302"/>
      <c r="D44" s="302"/>
      <c r="E44" s="302"/>
      <c r="F44" s="302"/>
      <c r="G44" s="323"/>
      <c r="H44" s="324"/>
      <c r="I44" s="323"/>
      <c r="J44" s="324"/>
      <c r="K44" s="323"/>
      <c r="L44" s="324"/>
      <c r="M44" s="323"/>
      <c r="N44" s="324"/>
      <c r="O44" s="345"/>
      <c r="P44" s="344"/>
      <c r="Q44" s="302"/>
      <c r="R44" s="302"/>
      <c r="S44" s="302"/>
      <c r="T44" s="302"/>
      <c r="U44" s="302"/>
    </row>
    <row r="45" spans="1:21" ht="15.75" x14ac:dyDescent="0.25">
      <c r="A45" s="777"/>
      <c r="B45" s="777"/>
      <c r="C45" s="302"/>
      <c r="D45" s="302"/>
      <c r="E45" s="302"/>
      <c r="F45" s="302"/>
      <c r="G45" s="323"/>
      <c r="H45" s="324"/>
      <c r="I45" s="323"/>
      <c r="J45" s="324"/>
      <c r="K45" s="323"/>
      <c r="L45" s="324"/>
      <c r="M45" s="323"/>
      <c r="N45" s="324"/>
      <c r="O45" s="345"/>
      <c r="P45" s="344"/>
      <c r="Q45" s="302"/>
      <c r="R45" s="302"/>
      <c r="S45" s="302"/>
      <c r="T45" s="302"/>
      <c r="U45" s="302"/>
    </row>
    <row r="46" spans="1:21" ht="15.75" x14ac:dyDescent="0.25">
      <c r="A46" s="777"/>
      <c r="B46" s="777"/>
      <c r="C46" s="302"/>
      <c r="D46" s="302"/>
      <c r="E46" s="302"/>
      <c r="F46" s="302"/>
      <c r="G46" s="323"/>
      <c r="H46" s="324"/>
      <c r="I46" s="323"/>
      <c r="J46" s="324"/>
      <c r="K46" s="323"/>
      <c r="L46" s="324"/>
      <c r="M46" s="323"/>
      <c r="N46" s="324"/>
      <c r="O46" s="345"/>
      <c r="P46" s="344"/>
      <c r="Q46" s="302"/>
      <c r="R46" s="302"/>
      <c r="S46" s="302"/>
      <c r="T46" s="302"/>
      <c r="U46" s="302"/>
    </row>
    <row r="47" spans="1:21" ht="15.75" x14ac:dyDescent="0.25">
      <c r="A47" s="777"/>
      <c r="B47" s="777"/>
      <c r="C47" s="302"/>
      <c r="D47" s="302"/>
      <c r="E47" s="302"/>
      <c r="F47" s="302"/>
      <c r="G47" s="323"/>
      <c r="H47" s="324"/>
      <c r="I47" s="323"/>
      <c r="J47" s="324"/>
      <c r="K47" s="323"/>
      <c r="L47" s="324"/>
      <c r="M47" s="323"/>
      <c r="N47" s="324"/>
      <c r="O47" s="345">
        <f t="shared" si="0"/>
        <v>0</v>
      </c>
      <c r="P47" s="344">
        <f t="shared" si="0"/>
        <v>0</v>
      </c>
      <c r="Q47" s="302"/>
      <c r="R47" s="302"/>
      <c r="S47" s="302"/>
      <c r="T47" s="302"/>
      <c r="U47" s="302"/>
    </row>
    <row r="48" spans="1:21" ht="15.75" x14ac:dyDescent="0.25">
      <c r="A48" s="777"/>
      <c r="B48" s="777"/>
      <c r="C48" s="302"/>
      <c r="D48" s="302"/>
      <c r="E48" s="302"/>
      <c r="F48" s="302"/>
      <c r="G48" s="323"/>
      <c r="H48" s="324"/>
      <c r="I48" s="323"/>
      <c r="J48" s="324"/>
      <c r="K48" s="323"/>
      <c r="L48" s="324"/>
      <c r="M48" s="323"/>
      <c r="N48" s="324"/>
      <c r="O48" s="345">
        <f t="shared" si="0"/>
        <v>0</v>
      </c>
      <c r="P48" s="344">
        <f t="shared" si="0"/>
        <v>0</v>
      </c>
      <c r="Q48" s="302"/>
      <c r="R48" s="302"/>
      <c r="S48" s="302"/>
      <c r="T48" s="302"/>
      <c r="U48" s="302"/>
    </row>
    <row r="49" spans="1:21" ht="15.75" x14ac:dyDescent="0.25">
      <c r="A49" s="777"/>
      <c r="B49" s="879"/>
      <c r="C49" s="302"/>
      <c r="D49" s="302"/>
      <c r="E49" s="302"/>
      <c r="F49" s="302"/>
      <c r="G49" s="323"/>
      <c r="H49" s="324"/>
      <c r="I49" s="323"/>
      <c r="J49" s="324"/>
      <c r="K49" s="323"/>
      <c r="L49" s="324"/>
      <c r="M49" s="323"/>
      <c r="N49" s="324"/>
      <c r="O49" s="345">
        <f t="shared" si="0"/>
        <v>0</v>
      </c>
      <c r="P49" s="344">
        <f t="shared" si="0"/>
        <v>0</v>
      </c>
      <c r="Q49" s="302"/>
      <c r="R49" s="302"/>
      <c r="S49" s="302"/>
      <c r="T49" s="302"/>
      <c r="U49" s="302"/>
    </row>
    <row r="50" spans="1:21" ht="15.75" x14ac:dyDescent="0.25">
      <c r="A50" s="777"/>
      <c r="B50" s="776" t="s">
        <v>1480</v>
      </c>
      <c r="C50" s="302"/>
      <c r="D50" s="302"/>
      <c r="E50" s="302"/>
      <c r="F50" s="302"/>
      <c r="G50" s="323"/>
      <c r="H50" s="324"/>
      <c r="I50" s="323"/>
      <c r="J50" s="324"/>
      <c r="K50" s="323"/>
      <c r="L50" s="324"/>
      <c r="M50" s="323"/>
      <c r="N50" s="324"/>
      <c r="O50" s="345">
        <f t="shared" si="0"/>
        <v>0</v>
      </c>
      <c r="P50" s="344">
        <f t="shared" si="0"/>
        <v>0</v>
      </c>
      <c r="Q50" s="302"/>
      <c r="R50" s="302"/>
      <c r="S50" s="302"/>
      <c r="T50" s="302"/>
      <c r="U50" s="302"/>
    </row>
    <row r="51" spans="1:21" ht="15.75" x14ac:dyDescent="0.25">
      <c r="A51" s="777"/>
      <c r="B51" s="777"/>
      <c r="C51" s="302"/>
      <c r="D51" s="302"/>
      <c r="E51" s="302"/>
      <c r="F51" s="302"/>
      <c r="G51" s="323"/>
      <c r="H51" s="324"/>
      <c r="I51" s="323"/>
      <c r="J51" s="324"/>
      <c r="K51" s="323"/>
      <c r="L51" s="324"/>
      <c r="M51" s="323"/>
      <c r="N51" s="324"/>
      <c r="O51" s="345"/>
      <c r="P51" s="344"/>
      <c r="Q51" s="302"/>
      <c r="R51" s="302"/>
      <c r="S51" s="302"/>
      <c r="T51" s="302"/>
      <c r="U51" s="302"/>
    </row>
    <row r="52" spans="1:21" ht="15.75" x14ac:dyDescent="0.25">
      <c r="A52" s="777"/>
      <c r="B52" s="777"/>
      <c r="C52" s="302"/>
      <c r="D52" s="302"/>
      <c r="E52" s="302"/>
      <c r="F52" s="302"/>
      <c r="G52" s="323"/>
      <c r="H52" s="324"/>
      <c r="I52" s="323"/>
      <c r="J52" s="324"/>
      <c r="K52" s="323"/>
      <c r="L52" s="324"/>
      <c r="M52" s="323"/>
      <c r="N52" s="324"/>
      <c r="O52" s="345"/>
      <c r="P52" s="344"/>
      <c r="Q52" s="302"/>
      <c r="R52" s="302"/>
      <c r="S52" s="302"/>
      <c r="T52" s="302"/>
      <c r="U52" s="302"/>
    </row>
    <row r="53" spans="1:21" ht="15.75" x14ac:dyDescent="0.25">
      <c r="A53" s="777"/>
      <c r="B53" s="777"/>
      <c r="C53" s="302"/>
      <c r="D53" s="302"/>
      <c r="E53" s="302"/>
      <c r="F53" s="302"/>
      <c r="G53" s="323"/>
      <c r="H53" s="324"/>
      <c r="I53" s="323"/>
      <c r="J53" s="324"/>
      <c r="K53" s="323"/>
      <c r="L53" s="324"/>
      <c r="M53" s="323"/>
      <c r="N53" s="324"/>
      <c r="O53" s="345"/>
      <c r="P53" s="344"/>
      <c r="Q53" s="302"/>
      <c r="R53" s="302"/>
      <c r="S53" s="302"/>
      <c r="T53" s="302"/>
      <c r="U53" s="302"/>
    </row>
    <row r="54" spans="1:21" ht="15.75" x14ac:dyDescent="0.25">
      <c r="A54" s="777"/>
      <c r="B54" s="777"/>
      <c r="C54" s="302"/>
      <c r="D54" s="302"/>
      <c r="E54" s="302"/>
      <c r="F54" s="302"/>
      <c r="G54" s="323"/>
      <c r="H54" s="324"/>
      <c r="I54" s="323"/>
      <c r="J54" s="324"/>
      <c r="K54" s="323"/>
      <c r="L54" s="324"/>
      <c r="M54" s="323"/>
      <c r="N54" s="324"/>
      <c r="O54" s="345"/>
      <c r="P54" s="344"/>
      <c r="Q54" s="302"/>
      <c r="R54" s="302"/>
      <c r="S54" s="302"/>
      <c r="T54" s="302"/>
      <c r="U54" s="302"/>
    </row>
    <row r="55" spans="1:21" ht="15.75" x14ac:dyDescent="0.25">
      <c r="A55" s="777"/>
      <c r="B55" s="777"/>
      <c r="C55" s="302"/>
      <c r="D55" s="302"/>
      <c r="E55" s="302"/>
      <c r="F55" s="302"/>
      <c r="G55" s="323"/>
      <c r="H55" s="324"/>
      <c r="I55" s="323"/>
      <c r="J55" s="324"/>
      <c r="K55" s="323"/>
      <c r="L55" s="324"/>
      <c r="M55" s="323"/>
      <c r="N55" s="324"/>
      <c r="O55" s="345"/>
      <c r="P55" s="344"/>
      <c r="Q55" s="302"/>
      <c r="R55" s="302"/>
      <c r="S55" s="302"/>
      <c r="T55" s="302"/>
      <c r="U55" s="302"/>
    </row>
    <row r="56" spans="1:21" ht="15.75" x14ac:dyDescent="0.25">
      <c r="A56" s="777"/>
      <c r="B56" s="777"/>
      <c r="C56" s="302"/>
      <c r="D56" s="302"/>
      <c r="E56" s="302"/>
      <c r="F56" s="302"/>
      <c r="G56" s="323"/>
      <c r="H56" s="324"/>
      <c r="I56" s="323"/>
      <c r="J56" s="324"/>
      <c r="K56" s="323"/>
      <c r="L56" s="324"/>
      <c r="M56" s="323"/>
      <c r="N56" s="324"/>
      <c r="O56" s="345"/>
      <c r="P56" s="344"/>
      <c r="Q56" s="302"/>
      <c r="R56" s="302"/>
      <c r="S56" s="302"/>
      <c r="T56" s="302"/>
      <c r="U56" s="302"/>
    </row>
    <row r="57" spans="1:21" ht="15.75" x14ac:dyDescent="0.25">
      <c r="A57" s="777"/>
      <c r="B57" s="777"/>
      <c r="C57" s="302"/>
      <c r="D57" s="302"/>
      <c r="E57" s="302"/>
      <c r="F57" s="302"/>
      <c r="G57" s="323"/>
      <c r="H57" s="324"/>
      <c r="I57" s="323"/>
      <c r="J57" s="324"/>
      <c r="K57" s="323"/>
      <c r="L57" s="324"/>
      <c r="M57" s="323"/>
      <c r="N57" s="324"/>
      <c r="O57" s="345"/>
      <c r="P57" s="344"/>
      <c r="Q57" s="302"/>
      <c r="R57" s="302"/>
      <c r="S57" s="302"/>
      <c r="T57" s="302"/>
      <c r="U57" s="302"/>
    </row>
    <row r="58" spans="1:21" ht="15.75" x14ac:dyDescent="0.25">
      <c r="A58" s="777"/>
      <c r="B58" s="777"/>
      <c r="C58" s="302"/>
      <c r="D58" s="302"/>
      <c r="E58" s="302"/>
      <c r="F58" s="302"/>
      <c r="G58" s="323"/>
      <c r="H58" s="324"/>
      <c r="I58" s="323"/>
      <c r="J58" s="324"/>
      <c r="K58" s="323"/>
      <c r="L58" s="324"/>
      <c r="M58" s="323"/>
      <c r="N58" s="324"/>
      <c r="O58" s="345"/>
      <c r="P58" s="344"/>
      <c r="Q58" s="302"/>
      <c r="R58" s="302"/>
      <c r="S58" s="302"/>
      <c r="T58" s="302"/>
      <c r="U58" s="302"/>
    </row>
    <row r="59" spans="1:21" ht="15.75" x14ac:dyDescent="0.25">
      <c r="A59" s="777"/>
      <c r="B59" s="777"/>
      <c r="C59" s="302"/>
      <c r="D59" s="302"/>
      <c r="E59" s="302"/>
      <c r="F59" s="302"/>
      <c r="G59" s="323"/>
      <c r="H59" s="324"/>
      <c r="I59" s="323"/>
      <c r="J59" s="324"/>
      <c r="K59" s="323"/>
      <c r="L59" s="324"/>
      <c r="M59" s="323"/>
      <c r="N59" s="324"/>
      <c r="O59" s="345"/>
      <c r="P59" s="344"/>
      <c r="Q59" s="302"/>
      <c r="R59" s="302"/>
      <c r="S59" s="302"/>
      <c r="T59" s="302"/>
      <c r="U59" s="302"/>
    </row>
    <row r="60" spans="1:21" ht="15.75" x14ac:dyDescent="0.25">
      <c r="A60" s="777"/>
      <c r="B60" s="777"/>
      <c r="C60" s="302"/>
      <c r="D60" s="302"/>
      <c r="E60" s="302"/>
      <c r="F60" s="302"/>
      <c r="G60" s="323"/>
      <c r="H60" s="324"/>
      <c r="I60" s="323"/>
      <c r="J60" s="324"/>
      <c r="K60" s="323"/>
      <c r="L60" s="324"/>
      <c r="M60" s="323"/>
      <c r="N60" s="324"/>
      <c r="O60" s="345"/>
      <c r="P60" s="344"/>
      <c r="Q60" s="302"/>
      <c r="R60" s="302"/>
      <c r="S60" s="302"/>
      <c r="T60" s="302"/>
      <c r="U60" s="302"/>
    </row>
    <row r="61" spans="1:21" ht="15.75" x14ac:dyDescent="0.25">
      <c r="A61" s="777"/>
      <c r="B61" s="777"/>
      <c r="C61" s="302"/>
      <c r="D61" s="302"/>
      <c r="E61" s="302"/>
      <c r="F61" s="302"/>
      <c r="G61" s="323"/>
      <c r="H61" s="324"/>
      <c r="I61" s="323"/>
      <c r="J61" s="324"/>
      <c r="K61" s="323"/>
      <c r="L61" s="324"/>
      <c r="M61" s="323"/>
      <c r="N61" s="324"/>
      <c r="O61" s="345"/>
      <c r="P61" s="344"/>
      <c r="Q61" s="302"/>
      <c r="R61" s="302"/>
      <c r="S61" s="302"/>
      <c r="T61" s="302"/>
      <c r="U61" s="302"/>
    </row>
    <row r="62" spans="1:21" ht="15.75" x14ac:dyDescent="0.25">
      <c r="A62" s="879"/>
      <c r="B62" s="879"/>
      <c r="C62" s="302"/>
      <c r="D62" s="302"/>
      <c r="E62" s="302"/>
      <c r="F62" s="302"/>
      <c r="G62" s="323"/>
      <c r="H62" s="324"/>
      <c r="I62" s="323"/>
      <c r="J62" s="324"/>
      <c r="K62" s="323"/>
      <c r="L62" s="324"/>
      <c r="M62" s="323"/>
      <c r="N62" s="324"/>
      <c r="O62" s="345">
        <f t="shared" si="0"/>
        <v>0</v>
      </c>
      <c r="P62" s="344">
        <f t="shared" si="0"/>
        <v>0</v>
      </c>
      <c r="Q62" s="302"/>
      <c r="R62" s="302"/>
      <c r="S62" s="302"/>
      <c r="T62" s="302"/>
      <c r="U62" s="302"/>
    </row>
    <row r="63" spans="1:21" ht="15.75" x14ac:dyDescent="0.25">
      <c r="A63" s="776" t="s">
        <v>1481</v>
      </c>
      <c r="B63" s="353"/>
      <c r="C63" s="302"/>
      <c r="D63" s="302"/>
      <c r="E63" s="302"/>
      <c r="F63" s="302"/>
      <c r="G63" s="323"/>
      <c r="H63" s="324"/>
      <c r="I63" s="323"/>
      <c r="J63" s="324"/>
      <c r="K63" s="323"/>
      <c r="L63" s="324"/>
      <c r="M63" s="323"/>
      <c r="N63" s="324"/>
      <c r="O63" s="345">
        <f t="shared" ref="O63:P69" si="3">G63+I63+K63+M63</f>
        <v>0</v>
      </c>
      <c r="P63" s="344">
        <f t="shared" si="3"/>
        <v>0</v>
      </c>
      <c r="Q63" s="302"/>
      <c r="R63" s="302"/>
      <c r="S63" s="302"/>
      <c r="T63" s="302"/>
      <c r="U63" s="302"/>
    </row>
    <row r="64" spans="1:21" ht="15.75" x14ac:dyDescent="0.25">
      <c r="A64" s="777"/>
      <c r="B64" s="353"/>
      <c r="C64" s="302"/>
      <c r="D64" s="302"/>
      <c r="E64" s="302"/>
      <c r="F64" s="302"/>
      <c r="G64" s="323"/>
      <c r="H64" s="324"/>
      <c r="I64" s="323"/>
      <c r="J64" s="324"/>
      <c r="K64" s="323"/>
      <c r="L64" s="324"/>
      <c r="M64" s="323"/>
      <c r="N64" s="324"/>
      <c r="O64" s="345"/>
      <c r="P64" s="344"/>
      <c r="Q64" s="302"/>
      <c r="R64" s="302"/>
      <c r="S64" s="302"/>
      <c r="T64" s="302"/>
      <c r="U64" s="302"/>
    </row>
    <row r="65" spans="1:21" ht="15.75" x14ac:dyDescent="0.25">
      <c r="A65" s="777"/>
      <c r="B65" s="353"/>
      <c r="C65" s="302"/>
      <c r="D65" s="302"/>
      <c r="E65" s="302"/>
      <c r="F65" s="302"/>
      <c r="G65" s="323"/>
      <c r="H65" s="324"/>
      <c r="I65" s="323"/>
      <c r="J65" s="324"/>
      <c r="K65" s="323"/>
      <c r="L65" s="324"/>
      <c r="M65" s="323"/>
      <c r="N65" s="324"/>
      <c r="O65" s="345"/>
      <c r="P65" s="344"/>
      <c r="Q65" s="302"/>
      <c r="R65" s="302"/>
      <c r="S65" s="302"/>
      <c r="T65" s="302"/>
      <c r="U65" s="302"/>
    </row>
    <row r="66" spans="1:21" ht="15.75" x14ac:dyDescent="0.25">
      <c r="A66" s="777"/>
      <c r="B66" s="353"/>
      <c r="C66" s="302"/>
      <c r="D66" s="302"/>
      <c r="E66" s="302"/>
      <c r="F66" s="302"/>
      <c r="G66" s="323"/>
      <c r="H66" s="324"/>
      <c r="I66" s="323"/>
      <c r="J66" s="324"/>
      <c r="K66" s="323"/>
      <c r="L66" s="324"/>
      <c r="M66" s="323"/>
      <c r="N66" s="324"/>
      <c r="O66" s="345"/>
      <c r="P66" s="344"/>
      <c r="Q66" s="302"/>
      <c r="R66" s="302"/>
      <c r="S66" s="302"/>
      <c r="T66" s="302"/>
      <c r="U66" s="302"/>
    </row>
    <row r="67" spans="1:21" ht="15.75" x14ac:dyDescent="0.25">
      <c r="A67" s="777"/>
      <c r="B67" s="353"/>
      <c r="C67" s="302"/>
      <c r="D67" s="302"/>
      <c r="E67" s="302"/>
      <c r="F67" s="302"/>
      <c r="G67" s="323"/>
      <c r="H67" s="324"/>
      <c r="I67" s="323"/>
      <c r="J67" s="324"/>
      <c r="K67" s="323"/>
      <c r="L67" s="324"/>
      <c r="M67" s="323"/>
      <c r="N67" s="324"/>
      <c r="O67" s="345"/>
      <c r="P67" s="344"/>
      <c r="Q67" s="302"/>
      <c r="R67" s="302"/>
      <c r="S67" s="302"/>
      <c r="T67" s="302"/>
      <c r="U67" s="302"/>
    </row>
    <row r="68" spans="1:21" ht="15.75" x14ac:dyDescent="0.25">
      <c r="A68" s="777"/>
      <c r="B68" s="353"/>
      <c r="C68" s="302"/>
      <c r="D68" s="302"/>
      <c r="E68" s="302"/>
      <c r="F68" s="302"/>
      <c r="G68" s="323"/>
      <c r="H68" s="324"/>
      <c r="I68" s="323"/>
      <c r="J68" s="324"/>
      <c r="K68" s="323"/>
      <c r="L68" s="324"/>
      <c r="M68" s="323"/>
      <c r="N68" s="324"/>
      <c r="O68" s="345">
        <f t="shared" si="3"/>
        <v>0</v>
      </c>
      <c r="P68" s="344">
        <f t="shared" si="3"/>
        <v>0</v>
      </c>
      <c r="Q68" s="302"/>
      <c r="R68" s="302"/>
      <c r="S68" s="302"/>
      <c r="T68" s="302"/>
      <c r="U68" s="302"/>
    </row>
    <row r="69" spans="1:21" ht="15.75" x14ac:dyDescent="0.25">
      <c r="A69" s="879"/>
      <c r="B69" s="353"/>
      <c r="C69" s="302"/>
      <c r="D69" s="302"/>
      <c r="E69" s="302"/>
      <c r="F69" s="302"/>
      <c r="G69" s="302"/>
      <c r="H69" s="324"/>
      <c r="I69" s="302"/>
      <c r="J69" s="324"/>
      <c r="K69" s="302"/>
      <c r="L69" s="324"/>
      <c r="M69" s="302"/>
      <c r="N69" s="324"/>
      <c r="O69" s="345">
        <f t="shared" si="3"/>
        <v>0</v>
      </c>
      <c r="P69" s="344">
        <f t="shared" si="3"/>
        <v>0</v>
      </c>
      <c r="Q69" s="302"/>
      <c r="R69" s="71"/>
      <c r="S69" s="302"/>
      <c r="T69" s="302"/>
      <c r="U69" s="302"/>
    </row>
    <row r="70" spans="1:21" ht="15.75" x14ac:dyDescent="0.25">
      <c r="A70" s="276"/>
      <c r="B70" s="277"/>
      <c r="C70" s="277"/>
      <c r="D70" s="276" t="s">
        <v>1466</v>
      </c>
      <c r="E70" s="277"/>
      <c r="F70" s="278"/>
      <c r="G70" s="72">
        <f t="shared" ref="G70:P70" si="4">SUM(G10:G69)</f>
        <v>0</v>
      </c>
      <c r="H70" s="228">
        <f t="shared" si="4"/>
        <v>0</v>
      </c>
      <c r="I70" s="72">
        <f t="shared" si="4"/>
        <v>0</v>
      </c>
      <c r="J70" s="228">
        <f t="shared" si="4"/>
        <v>0</v>
      </c>
      <c r="K70" s="72">
        <f t="shared" si="4"/>
        <v>0</v>
      </c>
      <c r="L70" s="228">
        <f t="shared" si="4"/>
        <v>0</v>
      </c>
      <c r="M70" s="72">
        <f t="shared" si="4"/>
        <v>0</v>
      </c>
      <c r="N70" s="228">
        <f t="shared" si="4"/>
        <v>0</v>
      </c>
      <c r="O70" s="228">
        <f t="shared" si="4"/>
        <v>0</v>
      </c>
      <c r="P70" s="228">
        <f t="shared" si="4"/>
        <v>0</v>
      </c>
      <c r="Q70" s="68"/>
      <c r="R70" s="68"/>
      <c r="S70" s="68"/>
      <c r="T70" s="68"/>
      <c r="U70" s="68"/>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D6:D8"/>
    <mergeCell ref="E6:E8"/>
    <mergeCell ref="S6:S8"/>
    <mergeCell ref="T6:T8"/>
    <mergeCell ref="U6:U8"/>
    <mergeCell ref="E1:L1"/>
    <mergeCell ref="F6:F8"/>
    <mergeCell ref="G6:N6"/>
    <mergeCell ref="Q6:Q8"/>
    <mergeCell ref="R6:R8"/>
    <mergeCell ref="O6:P7"/>
    <mergeCell ref="G7:H7"/>
    <mergeCell ref="I7:J7"/>
    <mergeCell ref="K7:L7"/>
    <mergeCell ref="M7:N7"/>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1"/>
  <sheetViews>
    <sheetView zoomScale="80" zoomScaleNormal="80" workbookViewId="0">
      <pane ySplit="9" topLeftCell="A10" activePane="bottomLeft" state="frozen"/>
      <selection activeCell="K7" sqref="K7"/>
      <selection pane="bottomLeft" activeCell="A11" sqref="A11:A34"/>
    </sheetView>
  </sheetViews>
  <sheetFormatPr baseColWidth="10" defaultColWidth="11.42578125" defaultRowHeight="15" x14ac:dyDescent="0.25"/>
  <cols>
    <col min="1" max="1" width="35.7109375" style="403" customWidth="1"/>
    <col min="2" max="2" width="35.85546875" style="403" customWidth="1"/>
    <col min="3" max="6" width="27.42578125" style="403" customWidth="1"/>
    <col min="7" max="7" width="15.28515625" style="403" customWidth="1"/>
    <col min="8" max="8" width="11.42578125" style="226"/>
    <col min="9" max="9" width="15.28515625" style="403" customWidth="1"/>
    <col min="10" max="10" width="18.85546875" style="226" customWidth="1"/>
    <col min="11" max="11" width="11.42578125" style="403"/>
    <col min="12" max="12" width="11.42578125" style="226"/>
    <col min="13" max="13" width="11.42578125" style="403"/>
    <col min="14" max="14" width="11.42578125" style="226"/>
    <col min="15" max="15" width="15.28515625" style="403" customWidth="1"/>
    <col min="16" max="16" width="18.28515625" style="226" customWidth="1"/>
    <col min="17" max="17" width="14.140625" style="403" hidden="1" customWidth="1"/>
    <col min="18" max="20" width="14.140625" style="403" customWidth="1"/>
    <col min="21" max="21" width="17" style="403" customWidth="1"/>
    <col min="22" max="16384" width="11.42578125" style="403"/>
  </cols>
  <sheetData>
    <row r="1" spans="1:42" ht="21" x14ac:dyDescent="0.25">
      <c r="A1" s="348"/>
      <c r="B1" s="348"/>
      <c r="C1" s="348"/>
      <c r="D1" s="348"/>
      <c r="E1" s="892" t="s">
        <v>1504</v>
      </c>
      <c r="F1" s="892"/>
      <c r="G1" s="892"/>
      <c r="H1" s="892"/>
      <c r="I1" s="892"/>
      <c r="J1" s="892"/>
      <c r="K1" s="892"/>
      <c r="L1" s="892"/>
      <c r="M1" s="349"/>
      <c r="N1" s="349"/>
      <c r="O1" s="349"/>
      <c r="P1" s="349"/>
      <c r="Q1" s="349"/>
      <c r="R1" s="349"/>
      <c r="S1" s="349"/>
      <c r="T1" s="349"/>
      <c r="U1" s="349"/>
      <c r="V1" s="349"/>
      <c r="W1" s="349"/>
      <c r="X1" s="349"/>
      <c r="Y1" s="349"/>
      <c r="Z1" s="349"/>
      <c r="AA1" s="349"/>
      <c r="AB1" s="348"/>
      <c r="AC1" s="348"/>
      <c r="AD1" s="348"/>
      <c r="AE1" s="348"/>
      <c r="AF1" s="348"/>
      <c r="AG1" s="348"/>
      <c r="AH1" s="348"/>
      <c r="AI1" s="348"/>
      <c r="AJ1" s="348"/>
      <c r="AK1" s="348"/>
      <c r="AL1" s="348"/>
      <c r="AM1" s="348"/>
      <c r="AN1" s="348"/>
      <c r="AO1" s="348"/>
      <c r="AP1" s="348"/>
    </row>
    <row r="2" spans="1:42" ht="18.75" x14ac:dyDescent="0.25">
      <c r="A2" s="347" t="s">
        <v>1352</v>
      </c>
      <c r="B2" s="348"/>
      <c r="C2" s="348"/>
      <c r="D2" s="348"/>
      <c r="E2" s="348"/>
      <c r="F2" s="348"/>
      <c r="G2" s="349"/>
      <c r="H2" s="350"/>
      <c r="I2" s="349"/>
      <c r="J2" s="349"/>
      <c r="K2" s="349"/>
      <c r="L2" s="349"/>
      <c r="M2" s="349"/>
      <c r="N2" s="349"/>
      <c r="O2" s="349"/>
      <c r="P2" s="349"/>
      <c r="Q2" s="349"/>
      <c r="R2" s="349"/>
      <c r="S2" s="349"/>
      <c r="T2" s="349"/>
      <c r="U2" s="349"/>
      <c r="V2" s="349"/>
      <c r="W2" s="349"/>
      <c r="X2" s="349"/>
      <c r="Y2" s="349"/>
      <c r="Z2" s="349"/>
      <c r="AA2" s="349"/>
      <c r="AB2" s="348"/>
      <c r="AC2" s="348"/>
      <c r="AD2" s="348"/>
      <c r="AE2" s="348"/>
      <c r="AF2" s="348"/>
      <c r="AG2" s="348"/>
      <c r="AH2" s="348"/>
      <c r="AI2" s="348"/>
      <c r="AJ2" s="348"/>
      <c r="AK2" s="348"/>
      <c r="AL2" s="348"/>
      <c r="AM2" s="348"/>
      <c r="AN2" s="348"/>
      <c r="AO2" s="348"/>
      <c r="AP2" s="348"/>
    </row>
    <row r="3" spans="1:42" ht="18.75" x14ac:dyDescent="0.25">
      <c r="A3" s="347" t="s">
        <v>1500</v>
      </c>
      <c r="B3" s="348"/>
      <c r="C3" s="348"/>
      <c r="D3" s="348"/>
      <c r="E3" s="348"/>
      <c r="F3" s="348"/>
      <c r="G3" s="349"/>
      <c r="H3" s="350"/>
      <c r="I3" s="349"/>
      <c r="J3" s="349"/>
      <c r="K3" s="349"/>
      <c r="L3" s="349"/>
      <c r="M3" s="349"/>
      <c r="N3" s="349"/>
      <c r="O3" s="349"/>
      <c r="P3" s="349"/>
      <c r="Q3" s="349"/>
      <c r="R3" s="349"/>
      <c r="S3" s="349"/>
      <c r="T3" s="349"/>
      <c r="U3" s="349"/>
      <c r="V3" s="349"/>
      <c r="W3" s="349"/>
      <c r="X3" s="349"/>
      <c r="Y3" s="349"/>
      <c r="Z3" s="349"/>
      <c r="AA3" s="349"/>
      <c r="AB3" s="348"/>
      <c r="AC3" s="348"/>
      <c r="AD3" s="348"/>
      <c r="AE3" s="348"/>
      <c r="AF3" s="348"/>
      <c r="AG3" s="348"/>
      <c r="AH3" s="348"/>
      <c r="AI3" s="348"/>
      <c r="AJ3" s="348"/>
      <c r="AK3" s="348"/>
      <c r="AL3" s="348"/>
      <c r="AM3" s="348"/>
      <c r="AN3" s="348"/>
      <c r="AO3" s="348"/>
      <c r="AP3" s="348"/>
    </row>
    <row r="4" spans="1:42" s="348" customFormat="1" ht="18.75" x14ac:dyDescent="0.25">
      <c r="A4" s="347" t="s">
        <v>1501</v>
      </c>
      <c r="G4" s="349"/>
      <c r="H4" s="350"/>
      <c r="I4" s="349"/>
      <c r="J4" s="349"/>
      <c r="K4" s="349"/>
      <c r="L4" s="349"/>
      <c r="M4" s="349"/>
      <c r="N4" s="349"/>
      <c r="O4" s="349"/>
      <c r="P4" s="349"/>
      <c r="Q4" s="349"/>
      <c r="R4" s="349"/>
      <c r="S4" s="349"/>
      <c r="T4" s="349"/>
      <c r="U4" s="349"/>
      <c r="V4" s="349"/>
      <c r="W4" s="349"/>
      <c r="X4" s="349"/>
      <c r="Y4" s="349"/>
      <c r="Z4" s="349"/>
      <c r="AA4" s="349"/>
    </row>
    <row r="5" spans="1:42" s="348" customFormat="1" ht="18.75" x14ac:dyDescent="0.25">
      <c r="A5" s="347" t="s">
        <v>1502</v>
      </c>
      <c r="G5" s="349"/>
      <c r="H5" s="350"/>
      <c r="I5" s="349"/>
      <c r="J5" s="349"/>
      <c r="K5" s="349"/>
      <c r="L5" s="349"/>
      <c r="M5" s="349"/>
      <c r="N5" s="349"/>
      <c r="O5" s="349"/>
      <c r="P5" s="349"/>
      <c r="Q5" s="349"/>
      <c r="R5" s="349"/>
      <c r="S5" s="349"/>
      <c r="T5" s="349"/>
      <c r="U5" s="349"/>
      <c r="V5" s="349"/>
      <c r="W5" s="349"/>
      <c r="X5" s="349"/>
      <c r="Y5" s="349"/>
      <c r="Z5" s="349"/>
      <c r="AA5" s="349"/>
    </row>
    <row r="6" spans="1:42" s="348" customFormat="1" x14ac:dyDescent="0.25">
      <c r="A6" s="352" t="s">
        <v>1503</v>
      </c>
      <c r="B6" s="352"/>
      <c r="C6" s="352"/>
      <c r="D6" s="352"/>
      <c r="E6" s="352"/>
      <c r="F6" s="352"/>
      <c r="G6" s="352"/>
      <c r="H6" s="352"/>
      <c r="I6" s="352"/>
      <c r="J6" s="352"/>
      <c r="K6" s="352"/>
      <c r="L6" s="352"/>
      <c r="M6" s="352"/>
      <c r="N6" s="352"/>
      <c r="O6" s="352"/>
      <c r="P6" s="352"/>
      <c r="Q6" s="352"/>
      <c r="R6" s="352"/>
      <c r="S6" s="352"/>
      <c r="T6" s="352"/>
      <c r="U6" s="352"/>
    </row>
    <row r="7" spans="1:42" ht="15" customHeight="1" x14ac:dyDescent="0.25">
      <c r="A7" s="767" t="s">
        <v>97</v>
      </c>
      <c r="B7" s="769" t="s">
        <v>111</v>
      </c>
      <c r="C7" s="778" t="s">
        <v>86</v>
      </c>
      <c r="D7" s="778" t="s">
        <v>87</v>
      </c>
      <c r="E7" s="778" t="s">
        <v>389</v>
      </c>
      <c r="F7" s="778" t="s">
        <v>88</v>
      </c>
      <c r="G7" s="781" t="s">
        <v>100</v>
      </c>
      <c r="H7" s="783"/>
      <c r="I7" s="783"/>
      <c r="J7" s="783"/>
      <c r="K7" s="783"/>
      <c r="L7" s="783"/>
      <c r="M7" s="783"/>
      <c r="N7" s="782"/>
      <c r="O7" s="787" t="s">
        <v>101</v>
      </c>
      <c r="P7" s="788"/>
      <c r="Q7" s="769" t="s">
        <v>102</v>
      </c>
      <c r="R7" s="769" t="s">
        <v>103</v>
      </c>
      <c r="S7" s="769" t="s">
        <v>110</v>
      </c>
      <c r="T7" s="769" t="s">
        <v>109</v>
      </c>
      <c r="U7" s="784" t="s">
        <v>89</v>
      </c>
    </row>
    <row r="8" spans="1:42" ht="15" customHeight="1" x14ac:dyDescent="0.25">
      <c r="A8" s="767"/>
      <c r="B8" s="767"/>
      <c r="C8" s="779"/>
      <c r="D8" s="779"/>
      <c r="E8" s="779"/>
      <c r="F8" s="779"/>
      <c r="G8" s="781" t="s">
        <v>104</v>
      </c>
      <c r="H8" s="782"/>
      <c r="I8" s="781" t="s">
        <v>105</v>
      </c>
      <c r="J8" s="782"/>
      <c r="K8" s="781" t="s">
        <v>106</v>
      </c>
      <c r="L8" s="782"/>
      <c r="M8" s="781" t="s">
        <v>107</v>
      </c>
      <c r="N8" s="782"/>
      <c r="O8" s="789"/>
      <c r="P8" s="790"/>
      <c r="Q8" s="767"/>
      <c r="R8" s="767"/>
      <c r="S8" s="767"/>
      <c r="T8" s="767"/>
      <c r="U8" s="785"/>
    </row>
    <row r="9" spans="1:42" ht="25.5" x14ac:dyDescent="0.25">
      <c r="A9" s="768"/>
      <c r="B9" s="768"/>
      <c r="C9" s="780"/>
      <c r="D9" s="780"/>
      <c r="E9" s="780"/>
      <c r="F9" s="780"/>
      <c r="G9" s="379" t="s">
        <v>108</v>
      </c>
      <c r="H9" s="379" t="s">
        <v>12</v>
      </c>
      <c r="I9" s="379" t="s">
        <v>108</v>
      </c>
      <c r="J9" s="379" t="s">
        <v>12</v>
      </c>
      <c r="K9" s="379" t="s">
        <v>108</v>
      </c>
      <c r="L9" s="379" t="s">
        <v>12</v>
      </c>
      <c r="M9" s="379" t="s">
        <v>108</v>
      </c>
      <c r="N9" s="379" t="s">
        <v>12</v>
      </c>
      <c r="O9" s="379" t="s">
        <v>108</v>
      </c>
      <c r="P9" s="379" t="s">
        <v>12</v>
      </c>
      <c r="Q9" s="768"/>
      <c r="R9" s="768"/>
      <c r="S9" s="768"/>
      <c r="T9" s="768"/>
      <c r="U9" s="786"/>
    </row>
    <row r="10" spans="1:42" ht="15.75" x14ac:dyDescent="0.25">
      <c r="A10" s="380"/>
      <c r="B10" s="381"/>
      <c r="C10" s="382"/>
      <c r="D10" s="382"/>
      <c r="E10" s="383"/>
      <c r="F10" s="382"/>
      <c r="G10" s="384"/>
      <c r="H10" s="384"/>
      <c r="I10" s="384"/>
      <c r="J10" s="384"/>
      <c r="K10" s="384"/>
      <c r="L10" s="384"/>
      <c r="M10" s="384"/>
      <c r="N10" s="384"/>
      <c r="O10" s="384"/>
      <c r="P10" s="384"/>
      <c r="Q10" s="385"/>
      <c r="R10" s="385"/>
      <c r="S10" s="385"/>
      <c r="T10" s="385"/>
      <c r="U10" s="386"/>
    </row>
    <row r="11" spans="1:42" ht="15.75" x14ac:dyDescent="0.25">
      <c r="A11" s="893" t="s">
        <v>1500</v>
      </c>
      <c r="B11" s="776" t="s">
        <v>1496</v>
      </c>
      <c r="C11" s="428"/>
      <c r="D11" s="428"/>
      <c r="E11" s="428"/>
      <c r="F11" s="325"/>
      <c r="G11" s="429"/>
      <c r="H11" s="430"/>
      <c r="I11" s="429"/>
      <c r="J11" s="430"/>
      <c r="K11" s="429"/>
      <c r="L11" s="430"/>
      <c r="M11" s="429"/>
      <c r="N11" s="430"/>
      <c r="O11" s="345">
        <f t="shared" ref="O11:P15" si="0">G11+I11+K11+M11</f>
        <v>0</v>
      </c>
      <c r="P11" s="344">
        <f t="shared" si="0"/>
        <v>0</v>
      </c>
      <c r="Q11" s="325"/>
      <c r="R11" s="325"/>
      <c r="S11" s="325"/>
      <c r="T11" s="325"/>
      <c r="U11" s="325"/>
    </row>
    <row r="12" spans="1:42" ht="15.75" x14ac:dyDescent="0.25">
      <c r="A12" s="894"/>
      <c r="B12" s="777"/>
      <c r="C12" s="428"/>
      <c r="D12" s="428"/>
      <c r="E12" s="428"/>
      <c r="F12" s="325"/>
      <c r="G12" s="429"/>
      <c r="H12" s="430"/>
      <c r="I12" s="429"/>
      <c r="J12" s="430"/>
      <c r="K12" s="429"/>
      <c r="L12" s="430"/>
      <c r="M12" s="429"/>
      <c r="N12" s="430"/>
      <c r="O12" s="345">
        <f t="shared" si="0"/>
        <v>0</v>
      </c>
      <c r="P12" s="344">
        <f t="shared" si="0"/>
        <v>0</v>
      </c>
      <c r="Q12" s="325"/>
      <c r="R12" s="325"/>
      <c r="S12" s="325"/>
      <c r="T12" s="325"/>
      <c r="U12" s="325"/>
    </row>
    <row r="13" spans="1:42" ht="15.75" x14ac:dyDescent="0.25">
      <c r="A13" s="894"/>
      <c r="B13" s="777"/>
      <c r="C13" s="428"/>
      <c r="D13" s="428"/>
      <c r="E13" s="428"/>
      <c r="F13" s="325"/>
      <c r="G13" s="429"/>
      <c r="H13" s="430"/>
      <c r="I13" s="429"/>
      <c r="J13" s="430"/>
      <c r="K13" s="429"/>
      <c r="L13" s="430"/>
      <c r="M13" s="429"/>
      <c r="N13" s="430"/>
      <c r="O13" s="345">
        <f t="shared" si="0"/>
        <v>0</v>
      </c>
      <c r="P13" s="344">
        <f t="shared" si="0"/>
        <v>0</v>
      </c>
      <c r="Q13" s="325"/>
      <c r="R13" s="325"/>
      <c r="S13" s="325"/>
      <c r="T13" s="325"/>
      <c r="U13" s="325"/>
    </row>
    <row r="14" spans="1:42" ht="15.75" x14ac:dyDescent="0.25">
      <c r="A14" s="894"/>
      <c r="B14" s="777"/>
      <c r="C14" s="428"/>
      <c r="D14" s="428"/>
      <c r="E14" s="428"/>
      <c r="F14" s="325"/>
      <c r="G14" s="429"/>
      <c r="H14" s="430"/>
      <c r="I14" s="429"/>
      <c r="J14" s="430"/>
      <c r="K14" s="429"/>
      <c r="L14" s="430"/>
      <c r="M14" s="429"/>
      <c r="N14" s="430"/>
      <c r="O14" s="345">
        <f t="shared" si="0"/>
        <v>0</v>
      </c>
      <c r="P14" s="344">
        <f t="shared" si="0"/>
        <v>0</v>
      </c>
      <c r="Q14" s="325"/>
      <c r="R14" s="325"/>
      <c r="S14" s="325"/>
      <c r="T14" s="325"/>
      <c r="U14" s="325"/>
    </row>
    <row r="15" spans="1:42" ht="15.75" x14ac:dyDescent="0.25">
      <c r="A15" s="894"/>
      <c r="B15" s="776" t="s">
        <v>1497</v>
      </c>
      <c r="C15" s="428"/>
      <c r="D15" s="428"/>
      <c r="E15" s="428"/>
      <c r="F15" s="325"/>
      <c r="G15" s="429"/>
      <c r="H15" s="430"/>
      <c r="I15" s="429"/>
      <c r="J15" s="430"/>
      <c r="K15" s="429"/>
      <c r="L15" s="430"/>
      <c r="M15" s="429"/>
      <c r="N15" s="430"/>
      <c r="O15" s="345">
        <f t="shared" si="0"/>
        <v>0</v>
      </c>
      <c r="P15" s="344">
        <f t="shared" si="0"/>
        <v>0</v>
      </c>
      <c r="Q15" s="325"/>
      <c r="R15" s="325"/>
      <c r="S15" s="325"/>
      <c r="T15" s="325"/>
      <c r="U15" s="325"/>
    </row>
    <row r="16" spans="1:42" ht="15.75" x14ac:dyDescent="0.25">
      <c r="A16" s="894"/>
      <c r="B16" s="777"/>
      <c r="C16" s="428"/>
      <c r="D16" s="428"/>
      <c r="E16" s="428"/>
      <c r="F16" s="325"/>
      <c r="G16" s="429"/>
      <c r="H16" s="430"/>
      <c r="I16" s="429"/>
      <c r="J16" s="430"/>
      <c r="K16" s="429"/>
      <c r="L16" s="430"/>
      <c r="M16" s="429"/>
      <c r="N16" s="430"/>
      <c r="O16" s="345">
        <f t="shared" ref="O16:O69" si="1">G16+I16+K16+M16</f>
        <v>0</v>
      </c>
      <c r="P16" s="344">
        <f t="shared" ref="P16:P69" si="2">H16+J16+L16+N16</f>
        <v>0</v>
      </c>
      <c r="Q16" s="325"/>
      <c r="R16" s="325"/>
      <c r="S16" s="325"/>
      <c r="T16" s="325"/>
      <c r="U16" s="325"/>
    </row>
    <row r="17" spans="1:21" ht="15.75" x14ac:dyDescent="0.25">
      <c r="A17" s="894"/>
      <c r="B17" s="777"/>
      <c r="C17" s="428"/>
      <c r="D17" s="428"/>
      <c r="E17" s="428"/>
      <c r="F17" s="325"/>
      <c r="G17" s="429"/>
      <c r="H17" s="430"/>
      <c r="I17" s="429"/>
      <c r="J17" s="430"/>
      <c r="K17" s="429"/>
      <c r="L17" s="430"/>
      <c r="M17" s="429"/>
      <c r="N17" s="430"/>
      <c r="O17" s="345">
        <f t="shared" si="1"/>
        <v>0</v>
      </c>
      <c r="P17" s="344">
        <f t="shared" si="2"/>
        <v>0</v>
      </c>
      <c r="Q17" s="325"/>
      <c r="R17" s="325"/>
      <c r="S17" s="325"/>
      <c r="T17" s="325"/>
      <c r="U17" s="325"/>
    </row>
    <row r="18" spans="1:21" ht="15.75" x14ac:dyDescent="0.25">
      <c r="A18" s="894"/>
      <c r="B18" s="879"/>
      <c r="C18" s="428"/>
      <c r="D18" s="428"/>
      <c r="E18" s="428"/>
      <c r="F18" s="325"/>
      <c r="G18" s="429"/>
      <c r="H18" s="430"/>
      <c r="I18" s="429"/>
      <c r="J18" s="430"/>
      <c r="K18" s="429"/>
      <c r="L18" s="430"/>
      <c r="M18" s="429"/>
      <c r="N18" s="430"/>
      <c r="O18" s="345">
        <f t="shared" si="1"/>
        <v>0</v>
      </c>
      <c r="P18" s="344">
        <f t="shared" si="2"/>
        <v>0</v>
      </c>
      <c r="Q18" s="325"/>
      <c r="R18" s="325"/>
      <c r="S18" s="325"/>
      <c r="T18" s="325"/>
      <c r="U18" s="325"/>
    </row>
    <row r="19" spans="1:21" ht="15.75" x14ac:dyDescent="0.25">
      <c r="A19" s="894"/>
      <c r="B19" s="776" t="s">
        <v>1498</v>
      </c>
      <c r="C19" s="428"/>
      <c r="D19" s="428"/>
      <c r="E19" s="428"/>
      <c r="F19" s="325"/>
      <c r="G19" s="429"/>
      <c r="H19" s="430"/>
      <c r="I19" s="429"/>
      <c r="J19" s="430"/>
      <c r="K19" s="429"/>
      <c r="L19" s="430"/>
      <c r="M19" s="429"/>
      <c r="N19" s="430"/>
      <c r="O19" s="345">
        <f t="shared" si="1"/>
        <v>0</v>
      </c>
      <c r="P19" s="344">
        <f t="shared" si="2"/>
        <v>0</v>
      </c>
      <c r="Q19" s="325"/>
      <c r="R19" s="325"/>
      <c r="S19" s="325"/>
      <c r="T19" s="325"/>
      <c r="U19" s="325"/>
    </row>
    <row r="20" spans="1:21" ht="15.75" x14ac:dyDescent="0.25">
      <c r="A20" s="894"/>
      <c r="B20" s="777"/>
      <c r="C20" s="428"/>
      <c r="D20" s="428"/>
      <c r="E20" s="428"/>
      <c r="F20" s="325"/>
      <c r="G20" s="429"/>
      <c r="H20" s="430"/>
      <c r="I20" s="429"/>
      <c r="J20" s="430"/>
      <c r="K20" s="429"/>
      <c r="L20" s="430"/>
      <c r="M20" s="429"/>
      <c r="N20" s="430"/>
      <c r="O20" s="345">
        <f t="shared" si="1"/>
        <v>0</v>
      </c>
      <c r="P20" s="344">
        <f t="shared" si="2"/>
        <v>0</v>
      </c>
      <c r="Q20" s="325"/>
      <c r="R20" s="325"/>
      <c r="S20" s="325"/>
      <c r="T20" s="325"/>
      <c r="U20" s="325"/>
    </row>
    <row r="21" spans="1:21" ht="15.75" x14ac:dyDescent="0.25">
      <c r="A21" s="894"/>
      <c r="B21" s="777"/>
      <c r="C21" s="428"/>
      <c r="D21" s="428"/>
      <c r="E21" s="428"/>
      <c r="F21" s="325"/>
      <c r="G21" s="429"/>
      <c r="H21" s="430"/>
      <c r="I21" s="429"/>
      <c r="J21" s="430"/>
      <c r="K21" s="429"/>
      <c r="L21" s="430"/>
      <c r="M21" s="429"/>
      <c r="N21" s="430"/>
      <c r="O21" s="345">
        <f t="shared" si="1"/>
        <v>0</v>
      </c>
      <c r="P21" s="344">
        <f t="shared" si="2"/>
        <v>0</v>
      </c>
      <c r="Q21" s="325"/>
      <c r="R21" s="325"/>
      <c r="S21" s="325"/>
      <c r="T21" s="325"/>
      <c r="U21" s="325"/>
    </row>
    <row r="22" spans="1:21" ht="15.75" x14ac:dyDescent="0.25">
      <c r="A22" s="894"/>
      <c r="B22" s="879"/>
      <c r="C22" s="428"/>
      <c r="D22" s="428"/>
      <c r="E22" s="428"/>
      <c r="F22" s="325"/>
      <c r="G22" s="429"/>
      <c r="H22" s="430"/>
      <c r="I22" s="429"/>
      <c r="J22" s="430"/>
      <c r="K22" s="429"/>
      <c r="L22" s="430"/>
      <c r="M22" s="429"/>
      <c r="N22" s="430"/>
      <c r="O22" s="345">
        <f t="shared" si="1"/>
        <v>0</v>
      </c>
      <c r="P22" s="344">
        <f t="shared" si="2"/>
        <v>0</v>
      </c>
      <c r="Q22" s="325"/>
      <c r="R22" s="325"/>
      <c r="S22" s="325"/>
      <c r="T22" s="325"/>
      <c r="U22" s="325"/>
    </row>
    <row r="23" spans="1:21" ht="15.75" x14ac:dyDescent="0.25">
      <c r="A23" s="894"/>
      <c r="B23" s="889" t="s">
        <v>1499</v>
      </c>
      <c r="C23" s="428"/>
      <c r="D23" s="428"/>
      <c r="E23" s="428"/>
      <c r="F23" s="325"/>
      <c r="G23" s="429"/>
      <c r="H23" s="430"/>
      <c r="I23" s="429"/>
      <c r="J23" s="430"/>
      <c r="K23" s="429"/>
      <c r="L23" s="430"/>
      <c r="M23" s="429"/>
      <c r="N23" s="430"/>
      <c r="O23" s="345">
        <f t="shared" si="1"/>
        <v>0</v>
      </c>
      <c r="P23" s="344">
        <f t="shared" si="2"/>
        <v>0</v>
      </c>
      <c r="Q23" s="325"/>
      <c r="R23" s="325"/>
      <c r="S23" s="325"/>
      <c r="T23" s="325"/>
      <c r="U23" s="325"/>
    </row>
    <row r="24" spans="1:21" ht="15.75" x14ac:dyDescent="0.25">
      <c r="A24" s="894"/>
      <c r="B24" s="889"/>
      <c r="C24" s="428"/>
      <c r="D24" s="428"/>
      <c r="E24" s="428"/>
      <c r="F24" s="325"/>
      <c r="G24" s="429"/>
      <c r="H24" s="430"/>
      <c r="I24" s="429"/>
      <c r="J24" s="430"/>
      <c r="K24" s="429"/>
      <c r="L24" s="430"/>
      <c r="M24" s="429"/>
      <c r="N24" s="430"/>
      <c r="O24" s="345">
        <f t="shared" si="1"/>
        <v>0</v>
      </c>
      <c r="P24" s="344">
        <f t="shared" si="2"/>
        <v>0</v>
      </c>
      <c r="Q24" s="325"/>
      <c r="R24" s="325"/>
      <c r="S24" s="325"/>
      <c r="T24" s="325"/>
      <c r="U24" s="325"/>
    </row>
    <row r="25" spans="1:21" ht="15.75" x14ac:dyDescent="0.25">
      <c r="A25" s="894"/>
      <c r="B25" s="889"/>
      <c r="C25" s="428"/>
      <c r="D25" s="428"/>
      <c r="E25" s="428"/>
      <c r="F25" s="325"/>
      <c r="G25" s="429"/>
      <c r="H25" s="430"/>
      <c r="I25" s="429"/>
      <c r="J25" s="430"/>
      <c r="K25" s="429"/>
      <c r="L25" s="430"/>
      <c r="M25" s="429"/>
      <c r="N25" s="430"/>
      <c r="O25" s="345">
        <f t="shared" si="1"/>
        <v>0</v>
      </c>
      <c r="P25" s="344">
        <f t="shared" si="2"/>
        <v>0</v>
      </c>
      <c r="Q25" s="325"/>
      <c r="R25" s="325"/>
      <c r="S25" s="325"/>
      <c r="T25" s="325"/>
      <c r="U25" s="325"/>
    </row>
    <row r="26" spans="1:21" ht="15.75" x14ac:dyDescent="0.25">
      <c r="A26" s="894"/>
      <c r="B26" s="889"/>
      <c r="C26" s="428"/>
      <c r="D26" s="428"/>
      <c r="E26" s="428"/>
      <c r="F26" s="325"/>
      <c r="G26" s="429"/>
      <c r="H26" s="430"/>
      <c r="I26" s="429"/>
      <c r="J26" s="430"/>
      <c r="K26" s="429"/>
      <c r="L26" s="430"/>
      <c r="M26" s="429"/>
      <c r="N26" s="430"/>
      <c r="O26" s="345">
        <f t="shared" si="1"/>
        <v>0</v>
      </c>
      <c r="P26" s="344">
        <f t="shared" si="2"/>
        <v>0</v>
      </c>
      <c r="Q26" s="325"/>
      <c r="R26" s="325"/>
      <c r="S26" s="325"/>
      <c r="T26" s="325"/>
      <c r="U26" s="325"/>
    </row>
    <row r="27" spans="1:21" ht="15.75" x14ac:dyDescent="0.25">
      <c r="A27" s="894"/>
      <c r="B27" s="889" t="s">
        <v>1496</v>
      </c>
      <c r="C27" s="428"/>
      <c r="D27" s="428"/>
      <c r="E27" s="428"/>
      <c r="F27" s="325"/>
      <c r="G27" s="429"/>
      <c r="H27" s="430"/>
      <c r="I27" s="429"/>
      <c r="J27" s="430"/>
      <c r="K27" s="429"/>
      <c r="L27" s="430"/>
      <c r="M27" s="429"/>
      <c r="N27" s="430"/>
      <c r="O27" s="345">
        <f t="shared" si="1"/>
        <v>0</v>
      </c>
      <c r="P27" s="344">
        <f t="shared" si="2"/>
        <v>0</v>
      </c>
      <c r="Q27" s="325"/>
      <c r="R27" s="325"/>
      <c r="S27" s="325"/>
      <c r="T27" s="325"/>
      <c r="U27" s="325"/>
    </row>
    <row r="28" spans="1:21" ht="15.75" x14ac:dyDescent="0.25">
      <c r="A28" s="894"/>
      <c r="B28" s="889"/>
      <c r="C28" s="428"/>
      <c r="D28" s="428"/>
      <c r="E28" s="428"/>
      <c r="F28" s="325"/>
      <c r="G28" s="429"/>
      <c r="H28" s="430"/>
      <c r="I28" s="429"/>
      <c r="J28" s="430"/>
      <c r="K28" s="429"/>
      <c r="L28" s="430"/>
      <c r="M28" s="429"/>
      <c r="N28" s="430"/>
      <c r="O28" s="345">
        <f t="shared" si="1"/>
        <v>0</v>
      </c>
      <c r="P28" s="344">
        <f t="shared" si="2"/>
        <v>0</v>
      </c>
      <c r="Q28" s="325"/>
      <c r="R28" s="325"/>
      <c r="S28" s="325"/>
      <c r="T28" s="325"/>
      <c r="U28" s="325"/>
    </row>
    <row r="29" spans="1:21" ht="15.75" x14ac:dyDescent="0.25">
      <c r="A29" s="894"/>
      <c r="B29" s="889"/>
      <c r="C29" s="428"/>
      <c r="D29" s="428"/>
      <c r="E29" s="428"/>
      <c r="F29" s="325"/>
      <c r="G29" s="429"/>
      <c r="H29" s="430"/>
      <c r="I29" s="429"/>
      <c r="J29" s="430"/>
      <c r="K29" s="429"/>
      <c r="L29" s="430"/>
      <c r="M29" s="429"/>
      <c r="N29" s="430"/>
      <c r="O29" s="345">
        <f t="shared" si="1"/>
        <v>0</v>
      </c>
      <c r="P29" s="344">
        <f t="shared" si="2"/>
        <v>0</v>
      </c>
      <c r="Q29" s="325"/>
      <c r="R29" s="325"/>
      <c r="S29" s="325"/>
      <c r="T29" s="325"/>
      <c r="U29" s="325"/>
    </row>
    <row r="30" spans="1:21" ht="15.75" x14ac:dyDescent="0.25">
      <c r="A30" s="894"/>
      <c r="B30" s="889"/>
      <c r="C30" s="428"/>
      <c r="D30" s="428"/>
      <c r="E30" s="428"/>
      <c r="F30" s="325"/>
      <c r="G30" s="429"/>
      <c r="H30" s="430"/>
      <c r="I30" s="429"/>
      <c r="J30" s="430"/>
      <c r="K30" s="429"/>
      <c r="L30" s="430"/>
      <c r="M30" s="429"/>
      <c r="N30" s="430"/>
      <c r="O30" s="345">
        <f t="shared" si="1"/>
        <v>0</v>
      </c>
      <c r="P30" s="344">
        <f t="shared" si="2"/>
        <v>0</v>
      </c>
      <c r="Q30" s="325"/>
      <c r="R30" s="325"/>
      <c r="S30" s="325"/>
      <c r="T30" s="325"/>
      <c r="U30" s="325"/>
    </row>
    <row r="31" spans="1:21" ht="15.75" x14ac:dyDescent="0.25">
      <c r="A31" s="894"/>
      <c r="B31" s="889" t="s">
        <v>1499</v>
      </c>
      <c r="C31" s="428"/>
      <c r="D31" s="428"/>
      <c r="E31" s="428"/>
      <c r="F31" s="325"/>
      <c r="G31" s="429"/>
      <c r="H31" s="430"/>
      <c r="I31" s="429"/>
      <c r="J31" s="430"/>
      <c r="K31" s="429"/>
      <c r="L31" s="430"/>
      <c r="M31" s="429"/>
      <c r="N31" s="430"/>
      <c r="O31" s="345">
        <f t="shared" si="1"/>
        <v>0</v>
      </c>
      <c r="P31" s="344">
        <f t="shared" si="2"/>
        <v>0</v>
      </c>
      <c r="Q31" s="325"/>
      <c r="R31" s="325"/>
      <c r="S31" s="325"/>
      <c r="T31" s="325"/>
      <c r="U31" s="325"/>
    </row>
    <row r="32" spans="1:21" ht="15.75" x14ac:dyDescent="0.25">
      <c r="A32" s="894"/>
      <c r="B32" s="889"/>
      <c r="C32" s="428"/>
      <c r="D32" s="428"/>
      <c r="E32" s="428"/>
      <c r="F32" s="325"/>
      <c r="G32" s="429"/>
      <c r="H32" s="430"/>
      <c r="I32" s="429"/>
      <c r="J32" s="430"/>
      <c r="K32" s="429"/>
      <c r="L32" s="430"/>
      <c r="M32" s="429"/>
      <c r="N32" s="430"/>
      <c r="O32" s="345">
        <f t="shared" si="1"/>
        <v>0</v>
      </c>
      <c r="P32" s="344">
        <f t="shared" si="2"/>
        <v>0</v>
      </c>
      <c r="Q32" s="325"/>
      <c r="R32" s="325"/>
      <c r="S32" s="325"/>
      <c r="T32" s="325"/>
      <c r="U32" s="325"/>
    </row>
    <row r="33" spans="1:21" ht="15.75" x14ac:dyDescent="0.25">
      <c r="A33" s="894"/>
      <c r="B33" s="889"/>
      <c r="C33" s="428"/>
      <c r="D33" s="428"/>
      <c r="E33" s="428"/>
      <c r="F33" s="325"/>
      <c r="G33" s="429"/>
      <c r="H33" s="430"/>
      <c r="I33" s="429"/>
      <c r="J33" s="430"/>
      <c r="K33" s="429"/>
      <c r="L33" s="430"/>
      <c r="M33" s="429"/>
      <c r="N33" s="430"/>
      <c r="O33" s="345">
        <f t="shared" si="1"/>
        <v>0</v>
      </c>
      <c r="P33" s="344">
        <f t="shared" si="2"/>
        <v>0</v>
      </c>
      <c r="Q33" s="325"/>
      <c r="R33" s="325"/>
      <c r="S33" s="325"/>
      <c r="T33" s="325"/>
      <c r="U33" s="325"/>
    </row>
    <row r="34" spans="1:21" ht="15.75" x14ac:dyDescent="0.25">
      <c r="A34" s="895"/>
      <c r="B34" s="889"/>
      <c r="C34" s="428"/>
      <c r="D34" s="428"/>
      <c r="E34" s="428"/>
      <c r="F34" s="325"/>
      <c r="G34" s="429"/>
      <c r="H34" s="430"/>
      <c r="I34" s="429"/>
      <c r="J34" s="430"/>
      <c r="K34" s="429"/>
      <c r="L34" s="430"/>
      <c r="M34" s="429"/>
      <c r="N34" s="430"/>
      <c r="O34" s="345">
        <f t="shared" si="1"/>
        <v>0</v>
      </c>
      <c r="P34" s="344">
        <f t="shared" si="2"/>
        <v>0</v>
      </c>
      <c r="Q34" s="325"/>
      <c r="R34" s="325"/>
      <c r="S34" s="325"/>
      <c r="T34" s="325"/>
      <c r="U34" s="325"/>
    </row>
    <row r="35" spans="1:21" ht="15.75" customHeight="1" x14ac:dyDescent="0.25">
      <c r="A35" s="896" t="s">
        <v>1501</v>
      </c>
      <c r="B35" s="776" t="s">
        <v>1496</v>
      </c>
      <c r="C35" s="428"/>
      <c r="D35" s="428"/>
      <c r="E35" s="428"/>
      <c r="F35" s="325"/>
      <c r="G35" s="429"/>
      <c r="H35" s="430"/>
      <c r="I35" s="429"/>
      <c r="J35" s="430"/>
      <c r="K35" s="429"/>
      <c r="L35" s="430"/>
      <c r="M35" s="429"/>
      <c r="N35" s="430"/>
      <c r="O35" s="345">
        <f t="shared" si="1"/>
        <v>0</v>
      </c>
      <c r="P35" s="344">
        <f t="shared" si="2"/>
        <v>0</v>
      </c>
      <c r="Q35" s="325"/>
      <c r="R35" s="325"/>
      <c r="S35" s="325"/>
      <c r="T35" s="325"/>
      <c r="U35" s="325"/>
    </row>
    <row r="36" spans="1:21" ht="15.75" x14ac:dyDescent="0.25">
      <c r="A36" s="896"/>
      <c r="B36" s="777"/>
      <c r="C36" s="428"/>
      <c r="D36" s="428"/>
      <c r="E36" s="428"/>
      <c r="F36" s="325"/>
      <c r="G36" s="429"/>
      <c r="H36" s="430"/>
      <c r="I36" s="429"/>
      <c r="J36" s="430"/>
      <c r="K36" s="429"/>
      <c r="L36" s="430"/>
      <c r="M36" s="429"/>
      <c r="N36" s="430"/>
      <c r="O36" s="345">
        <f t="shared" si="1"/>
        <v>0</v>
      </c>
      <c r="P36" s="344">
        <f t="shared" si="2"/>
        <v>0</v>
      </c>
      <c r="Q36" s="325"/>
      <c r="R36" s="325"/>
      <c r="S36" s="325"/>
      <c r="T36" s="325"/>
      <c r="U36" s="325"/>
    </row>
    <row r="37" spans="1:21" ht="15.75" x14ac:dyDescent="0.25">
      <c r="A37" s="896"/>
      <c r="B37" s="777"/>
      <c r="C37" s="428"/>
      <c r="D37" s="428"/>
      <c r="E37" s="428"/>
      <c r="F37" s="325"/>
      <c r="G37" s="429"/>
      <c r="H37" s="430"/>
      <c r="I37" s="429"/>
      <c r="J37" s="430"/>
      <c r="K37" s="429"/>
      <c r="L37" s="430"/>
      <c r="M37" s="429"/>
      <c r="N37" s="430"/>
      <c r="O37" s="345">
        <f t="shared" si="1"/>
        <v>0</v>
      </c>
      <c r="P37" s="344">
        <f t="shared" si="2"/>
        <v>0</v>
      </c>
      <c r="Q37" s="325"/>
      <c r="R37" s="325"/>
      <c r="S37" s="325"/>
      <c r="T37" s="325"/>
      <c r="U37" s="325"/>
    </row>
    <row r="38" spans="1:21" ht="15.75" x14ac:dyDescent="0.25">
      <c r="A38" s="896"/>
      <c r="B38" s="879"/>
      <c r="C38" s="428"/>
      <c r="D38" s="428"/>
      <c r="E38" s="428"/>
      <c r="F38" s="325"/>
      <c r="G38" s="429"/>
      <c r="H38" s="430"/>
      <c r="I38" s="429"/>
      <c r="J38" s="430"/>
      <c r="K38" s="429"/>
      <c r="L38" s="430"/>
      <c r="M38" s="429"/>
      <c r="N38" s="430"/>
      <c r="O38" s="345">
        <f t="shared" si="1"/>
        <v>0</v>
      </c>
      <c r="P38" s="344">
        <f t="shared" si="2"/>
        <v>0</v>
      </c>
      <c r="Q38" s="325"/>
      <c r="R38" s="325"/>
      <c r="S38" s="325"/>
      <c r="T38" s="325"/>
      <c r="U38" s="325"/>
    </row>
    <row r="39" spans="1:21" ht="15.75" x14ac:dyDescent="0.25">
      <c r="A39" s="896"/>
      <c r="B39" s="776" t="s">
        <v>1496</v>
      </c>
      <c r="C39" s="428"/>
      <c r="D39" s="428"/>
      <c r="E39" s="428"/>
      <c r="F39" s="325"/>
      <c r="G39" s="429"/>
      <c r="H39" s="430"/>
      <c r="I39" s="429"/>
      <c r="J39" s="430"/>
      <c r="K39" s="429"/>
      <c r="L39" s="430"/>
      <c r="M39" s="429"/>
      <c r="N39" s="430"/>
      <c r="O39" s="345">
        <f t="shared" si="1"/>
        <v>0</v>
      </c>
      <c r="P39" s="344">
        <f t="shared" si="2"/>
        <v>0</v>
      </c>
      <c r="Q39" s="325"/>
      <c r="R39" s="325"/>
      <c r="S39" s="325"/>
      <c r="T39" s="325"/>
      <c r="U39" s="325"/>
    </row>
    <row r="40" spans="1:21" ht="15.75" x14ac:dyDescent="0.25">
      <c r="A40" s="896"/>
      <c r="B40" s="777"/>
      <c r="C40" s="428"/>
      <c r="D40" s="428"/>
      <c r="E40" s="428"/>
      <c r="F40" s="325"/>
      <c r="G40" s="429"/>
      <c r="H40" s="430"/>
      <c r="I40" s="429"/>
      <c r="J40" s="430"/>
      <c r="K40" s="429"/>
      <c r="L40" s="430"/>
      <c r="M40" s="429"/>
      <c r="N40" s="430"/>
      <c r="O40" s="345">
        <f t="shared" si="1"/>
        <v>0</v>
      </c>
      <c r="P40" s="344">
        <f t="shared" si="2"/>
        <v>0</v>
      </c>
      <c r="Q40" s="325"/>
      <c r="R40" s="325"/>
      <c r="S40" s="325"/>
      <c r="T40" s="325"/>
      <c r="U40" s="325"/>
    </row>
    <row r="41" spans="1:21" ht="15.75" x14ac:dyDescent="0.25">
      <c r="A41" s="896"/>
      <c r="B41" s="777"/>
      <c r="C41" s="428"/>
      <c r="D41" s="428"/>
      <c r="E41" s="428"/>
      <c r="F41" s="325"/>
      <c r="G41" s="429"/>
      <c r="H41" s="430"/>
      <c r="I41" s="429"/>
      <c r="J41" s="430"/>
      <c r="K41" s="429"/>
      <c r="L41" s="430"/>
      <c r="M41" s="429"/>
      <c r="N41" s="430"/>
      <c r="O41" s="345">
        <f t="shared" si="1"/>
        <v>0</v>
      </c>
      <c r="P41" s="344">
        <f t="shared" si="2"/>
        <v>0</v>
      </c>
      <c r="Q41" s="325"/>
      <c r="R41" s="325"/>
      <c r="S41" s="325"/>
      <c r="T41" s="325"/>
      <c r="U41" s="325"/>
    </row>
    <row r="42" spans="1:21" ht="15.75" x14ac:dyDescent="0.25">
      <c r="A42" s="896"/>
      <c r="B42" s="879"/>
      <c r="C42" s="428"/>
      <c r="D42" s="428"/>
      <c r="E42" s="428"/>
      <c r="F42" s="325"/>
      <c r="G42" s="429"/>
      <c r="H42" s="430"/>
      <c r="I42" s="429"/>
      <c r="J42" s="430"/>
      <c r="K42" s="429"/>
      <c r="L42" s="430"/>
      <c r="M42" s="429"/>
      <c r="N42" s="430"/>
      <c r="O42" s="345">
        <f t="shared" si="1"/>
        <v>0</v>
      </c>
      <c r="P42" s="344">
        <f t="shared" si="2"/>
        <v>0</v>
      </c>
      <c r="Q42" s="325"/>
      <c r="R42" s="325"/>
      <c r="S42" s="325"/>
      <c r="T42" s="325"/>
      <c r="U42" s="325"/>
    </row>
    <row r="43" spans="1:21" ht="15.75" x14ac:dyDescent="0.25">
      <c r="A43" s="893" t="s">
        <v>1502</v>
      </c>
      <c r="B43" s="889" t="s">
        <v>1498</v>
      </c>
      <c r="C43" s="428"/>
      <c r="D43" s="428"/>
      <c r="E43" s="428"/>
      <c r="F43" s="325"/>
      <c r="G43" s="429"/>
      <c r="H43" s="430"/>
      <c r="I43" s="429"/>
      <c r="J43" s="430"/>
      <c r="K43" s="429"/>
      <c r="L43" s="430"/>
      <c r="M43" s="429"/>
      <c r="N43" s="430"/>
      <c r="O43" s="345">
        <f t="shared" si="1"/>
        <v>0</v>
      </c>
      <c r="P43" s="344">
        <f t="shared" si="2"/>
        <v>0</v>
      </c>
      <c r="Q43" s="325"/>
      <c r="R43" s="325"/>
      <c r="S43" s="325"/>
      <c r="T43" s="325"/>
      <c r="U43" s="325"/>
    </row>
    <row r="44" spans="1:21" ht="15.75" x14ac:dyDescent="0.25">
      <c r="A44" s="894"/>
      <c r="B44" s="889"/>
      <c r="C44" s="428"/>
      <c r="D44" s="428"/>
      <c r="E44" s="428"/>
      <c r="F44" s="325"/>
      <c r="G44" s="429"/>
      <c r="H44" s="430"/>
      <c r="I44" s="429"/>
      <c r="J44" s="430"/>
      <c r="K44" s="429"/>
      <c r="L44" s="430"/>
      <c r="M44" s="429"/>
      <c r="N44" s="430"/>
      <c r="O44" s="345">
        <f t="shared" si="1"/>
        <v>0</v>
      </c>
      <c r="P44" s="344">
        <f t="shared" si="2"/>
        <v>0</v>
      </c>
      <c r="Q44" s="325"/>
      <c r="R44" s="325"/>
      <c r="S44" s="325"/>
      <c r="T44" s="325"/>
      <c r="U44" s="325"/>
    </row>
    <row r="45" spans="1:21" ht="15.75" x14ac:dyDescent="0.25">
      <c r="A45" s="894"/>
      <c r="B45" s="889"/>
      <c r="C45" s="428"/>
      <c r="D45" s="428"/>
      <c r="E45" s="428"/>
      <c r="F45" s="325"/>
      <c r="G45" s="429"/>
      <c r="H45" s="430"/>
      <c r="I45" s="429"/>
      <c r="J45" s="430"/>
      <c r="K45" s="429"/>
      <c r="L45" s="430"/>
      <c r="M45" s="429"/>
      <c r="N45" s="430"/>
      <c r="O45" s="345">
        <f t="shared" si="1"/>
        <v>0</v>
      </c>
      <c r="P45" s="344">
        <f t="shared" si="2"/>
        <v>0</v>
      </c>
      <c r="Q45" s="325"/>
      <c r="R45" s="325"/>
      <c r="S45" s="325"/>
      <c r="T45" s="325"/>
      <c r="U45" s="325"/>
    </row>
    <row r="46" spans="1:21" ht="15.75" x14ac:dyDescent="0.25">
      <c r="A46" s="894"/>
      <c r="B46" s="889"/>
      <c r="C46" s="428"/>
      <c r="D46" s="428"/>
      <c r="E46" s="428"/>
      <c r="F46" s="325"/>
      <c r="G46" s="429"/>
      <c r="H46" s="430"/>
      <c r="I46" s="429"/>
      <c r="J46" s="430"/>
      <c r="K46" s="429"/>
      <c r="L46" s="430"/>
      <c r="M46" s="429"/>
      <c r="N46" s="430"/>
      <c r="O46" s="345">
        <f t="shared" si="1"/>
        <v>0</v>
      </c>
      <c r="P46" s="344">
        <f t="shared" si="2"/>
        <v>0</v>
      </c>
      <c r="Q46" s="325"/>
      <c r="R46" s="325"/>
      <c r="S46" s="325"/>
      <c r="T46" s="325"/>
      <c r="U46" s="325"/>
    </row>
    <row r="47" spans="1:21" ht="15.75" x14ac:dyDescent="0.25">
      <c r="A47" s="894"/>
      <c r="B47" s="889" t="s">
        <v>1498</v>
      </c>
      <c r="C47" s="428"/>
      <c r="D47" s="428"/>
      <c r="E47" s="428"/>
      <c r="F47" s="325"/>
      <c r="G47" s="429"/>
      <c r="H47" s="430"/>
      <c r="I47" s="429"/>
      <c r="J47" s="430"/>
      <c r="K47" s="429"/>
      <c r="L47" s="430"/>
      <c r="M47" s="429"/>
      <c r="N47" s="430"/>
      <c r="O47" s="345">
        <f t="shared" si="1"/>
        <v>0</v>
      </c>
      <c r="P47" s="344">
        <f t="shared" si="2"/>
        <v>0</v>
      </c>
      <c r="Q47" s="325"/>
      <c r="R47" s="325"/>
      <c r="S47" s="325"/>
      <c r="T47" s="325"/>
      <c r="U47" s="325"/>
    </row>
    <row r="48" spans="1:21" ht="15.75" x14ac:dyDescent="0.25">
      <c r="A48" s="894"/>
      <c r="B48" s="889"/>
      <c r="C48" s="428"/>
      <c r="D48" s="428"/>
      <c r="E48" s="428"/>
      <c r="F48" s="325"/>
      <c r="G48" s="429"/>
      <c r="H48" s="430"/>
      <c r="I48" s="429"/>
      <c r="J48" s="430"/>
      <c r="K48" s="429"/>
      <c r="L48" s="430"/>
      <c r="M48" s="429"/>
      <c r="N48" s="430"/>
      <c r="O48" s="345">
        <f t="shared" si="1"/>
        <v>0</v>
      </c>
      <c r="P48" s="344">
        <f t="shared" si="2"/>
        <v>0</v>
      </c>
      <c r="Q48" s="325"/>
      <c r="R48" s="325"/>
      <c r="S48" s="325"/>
      <c r="T48" s="325"/>
      <c r="U48" s="325"/>
    </row>
    <row r="49" spans="1:21" ht="15.75" x14ac:dyDescent="0.25">
      <c r="A49" s="894"/>
      <c r="B49" s="889"/>
      <c r="C49" s="428"/>
      <c r="D49" s="428"/>
      <c r="E49" s="428"/>
      <c r="F49" s="325"/>
      <c r="G49" s="429"/>
      <c r="H49" s="430"/>
      <c r="I49" s="429"/>
      <c r="J49" s="430"/>
      <c r="K49" s="429"/>
      <c r="L49" s="430"/>
      <c r="M49" s="429"/>
      <c r="N49" s="430"/>
      <c r="O49" s="345">
        <f t="shared" si="1"/>
        <v>0</v>
      </c>
      <c r="P49" s="344">
        <f t="shared" si="2"/>
        <v>0</v>
      </c>
      <c r="Q49" s="325"/>
      <c r="R49" s="325"/>
      <c r="S49" s="325"/>
      <c r="T49" s="325"/>
      <c r="U49" s="325"/>
    </row>
    <row r="50" spans="1:21" ht="15.75" x14ac:dyDescent="0.25">
      <c r="A50" s="894"/>
      <c r="B50" s="889"/>
      <c r="C50" s="428"/>
      <c r="D50" s="428"/>
      <c r="E50" s="428"/>
      <c r="F50" s="325"/>
      <c r="G50" s="429"/>
      <c r="H50" s="430"/>
      <c r="I50" s="429"/>
      <c r="J50" s="430"/>
      <c r="K50" s="429"/>
      <c r="L50" s="430"/>
      <c r="M50" s="429"/>
      <c r="N50" s="430"/>
      <c r="O50" s="345">
        <f t="shared" si="1"/>
        <v>0</v>
      </c>
      <c r="P50" s="344">
        <f t="shared" si="2"/>
        <v>0</v>
      </c>
      <c r="Q50" s="325"/>
      <c r="R50" s="325"/>
      <c r="S50" s="325"/>
      <c r="T50" s="325"/>
      <c r="U50" s="325"/>
    </row>
    <row r="51" spans="1:21" ht="15.75" x14ac:dyDescent="0.25">
      <c r="A51" s="894"/>
      <c r="B51" s="776" t="s">
        <v>1498</v>
      </c>
      <c r="C51" s="428"/>
      <c r="D51" s="428"/>
      <c r="E51" s="428"/>
      <c r="F51" s="325"/>
      <c r="G51" s="429"/>
      <c r="H51" s="430"/>
      <c r="I51" s="429"/>
      <c r="J51" s="430"/>
      <c r="K51" s="429"/>
      <c r="L51" s="430"/>
      <c r="M51" s="429"/>
      <c r="N51" s="430"/>
      <c r="O51" s="345">
        <f t="shared" si="1"/>
        <v>0</v>
      </c>
      <c r="P51" s="344">
        <f t="shared" si="2"/>
        <v>0</v>
      </c>
      <c r="Q51" s="325"/>
      <c r="R51" s="325"/>
      <c r="S51" s="325"/>
      <c r="T51" s="325"/>
      <c r="U51" s="325"/>
    </row>
    <row r="52" spans="1:21" ht="15.75" x14ac:dyDescent="0.25">
      <c r="A52" s="894"/>
      <c r="B52" s="777"/>
      <c r="C52" s="428"/>
      <c r="D52" s="428"/>
      <c r="E52" s="428"/>
      <c r="F52" s="325"/>
      <c r="G52" s="429"/>
      <c r="H52" s="430"/>
      <c r="I52" s="429"/>
      <c r="J52" s="430"/>
      <c r="K52" s="429"/>
      <c r="L52" s="430"/>
      <c r="M52" s="429"/>
      <c r="N52" s="430"/>
      <c r="O52" s="345">
        <f t="shared" si="1"/>
        <v>0</v>
      </c>
      <c r="P52" s="344">
        <f t="shared" si="2"/>
        <v>0</v>
      </c>
      <c r="Q52" s="325"/>
      <c r="R52" s="325"/>
      <c r="S52" s="325"/>
      <c r="T52" s="325"/>
      <c r="U52" s="325"/>
    </row>
    <row r="53" spans="1:21" ht="15.75" x14ac:dyDescent="0.25">
      <c r="A53" s="894"/>
      <c r="B53" s="777"/>
      <c r="C53" s="428"/>
      <c r="D53" s="428"/>
      <c r="E53" s="428"/>
      <c r="F53" s="325"/>
      <c r="G53" s="429"/>
      <c r="H53" s="430"/>
      <c r="I53" s="429"/>
      <c r="J53" s="430"/>
      <c r="K53" s="429"/>
      <c r="L53" s="430"/>
      <c r="M53" s="429"/>
      <c r="N53" s="430"/>
      <c r="O53" s="345">
        <f t="shared" si="1"/>
        <v>0</v>
      </c>
      <c r="P53" s="344">
        <f t="shared" si="2"/>
        <v>0</v>
      </c>
      <c r="Q53" s="325"/>
      <c r="R53" s="325"/>
      <c r="S53" s="325"/>
      <c r="T53" s="325"/>
      <c r="U53" s="325"/>
    </row>
    <row r="54" spans="1:21" ht="15.75" x14ac:dyDescent="0.25">
      <c r="A54" s="895"/>
      <c r="B54" s="879"/>
      <c r="C54" s="428"/>
      <c r="D54" s="428"/>
      <c r="E54" s="428"/>
      <c r="F54" s="325"/>
      <c r="G54" s="429"/>
      <c r="H54" s="430"/>
      <c r="I54" s="429"/>
      <c r="J54" s="430"/>
      <c r="K54" s="429"/>
      <c r="L54" s="430"/>
      <c r="M54" s="429"/>
      <c r="N54" s="430"/>
      <c r="O54" s="345">
        <f t="shared" si="1"/>
        <v>0</v>
      </c>
      <c r="P54" s="344">
        <f t="shared" si="2"/>
        <v>0</v>
      </c>
      <c r="Q54" s="325"/>
      <c r="R54" s="325"/>
      <c r="S54" s="325"/>
      <c r="T54" s="325"/>
      <c r="U54" s="325"/>
    </row>
    <row r="55" spans="1:21" ht="15.75" x14ac:dyDescent="0.25">
      <c r="A55" s="893" t="s">
        <v>1503</v>
      </c>
      <c r="B55" s="776" t="s">
        <v>1499</v>
      </c>
      <c r="C55" s="428"/>
      <c r="D55" s="428"/>
      <c r="E55" s="428"/>
      <c r="F55" s="325"/>
      <c r="G55" s="429"/>
      <c r="H55" s="430"/>
      <c r="I55" s="429"/>
      <c r="J55" s="430"/>
      <c r="K55" s="429"/>
      <c r="L55" s="430"/>
      <c r="M55" s="429"/>
      <c r="N55" s="430"/>
      <c r="O55" s="345">
        <f t="shared" si="1"/>
        <v>0</v>
      </c>
      <c r="P55" s="344">
        <f t="shared" si="2"/>
        <v>0</v>
      </c>
      <c r="Q55" s="325"/>
      <c r="R55" s="325"/>
      <c r="S55" s="325"/>
      <c r="T55" s="325"/>
      <c r="U55" s="325"/>
    </row>
    <row r="56" spans="1:21" ht="15.75" x14ac:dyDescent="0.25">
      <c r="A56" s="894"/>
      <c r="B56" s="777"/>
      <c r="C56" s="428"/>
      <c r="D56" s="428"/>
      <c r="E56" s="428"/>
      <c r="F56" s="325"/>
      <c r="G56" s="429"/>
      <c r="H56" s="430"/>
      <c r="I56" s="429"/>
      <c r="J56" s="430"/>
      <c r="K56" s="429"/>
      <c r="L56" s="430"/>
      <c r="M56" s="429"/>
      <c r="N56" s="430"/>
      <c r="O56" s="345">
        <f t="shared" si="1"/>
        <v>0</v>
      </c>
      <c r="P56" s="344">
        <f t="shared" si="2"/>
        <v>0</v>
      </c>
      <c r="Q56" s="325"/>
      <c r="R56" s="325"/>
      <c r="S56" s="325"/>
      <c r="T56" s="325"/>
      <c r="U56" s="325"/>
    </row>
    <row r="57" spans="1:21" ht="15.75" x14ac:dyDescent="0.25">
      <c r="A57" s="894"/>
      <c r="B57" s="777"/>
      <c r="C57" s="428"/>
      <c r="D57" s="428"/>
      <c r="E57" s="428"/>
      <c r="F57" s="325"/>
      <c r="G57" s="429"/>
      <c r="H57" s="430"/>
      <c r="I57" s="429"/>
      <c r="J57" s="430"/>
      <c r="K57" s="429"/>
      <c r="L57" s="430"/>
      <c r="M57" s="429"/>
      <c r="N57" s="430"/>
      <c r="O57" s="345">
        <f t="shared" si="1"/>
        <v>0</v>
      </c>
      <c r="P57" s="344">
        <f t="shared" si="2"/>
        <v>0</v>
      </c>
      <c r="Q57" s="325"/>
      <c r="R57" s="325"/>
      <c r="S57" s="325"/>
      <c r="T57" s="325"/>
      <c r="U57" s="325"/>
    </row>
    <row r="58" spans="1:21" ht="15.75" x14ac:dyDescent="0.25">
      <c r="A58" s="894"/>
      <c r="B58" s="879"/>
      <c r="C58" s="428"/>
      <c r="D58" s="428"/>
      <c r="E58" s="428"/>
      <c r="F58" s="325"/>
      <c r="G58" s="429"/>
      <c r="H58" s="430"/>
      <c r="I58" s="429"/>
      <c r="J58" s="430"/>
      <c r="K58" s="429"/>
      <c r="L58" s="430"/>
      <c r="M58" s="429"/>
      <c r="N58" s="430"/>
      <c r="O58" s="345">
        <f t="shared" si="1"/>
        <v>0</v>
      </c>
      <c r="P58" s="344">
        <f t="shared" si="2"/>
        <v>0</v>
      </c>
      <c r="Q58" s="325"/>
      <c r="R58" s="325"/>
      <c r="S58" s="325"/>
      <c r="T58" s="325"/>
      <c r="U58" s="325"/>
    </row>
    <row r="59" spans="1:21" ht="15.75" x14ac:dyDescent="0.25">
      <c r="A59" s="894"/>
      <c r="B59" s="776" t="s">
        <v>1497</v>
      </c>
      <c r="C59" s="428"/>
      <c r="D59" s="428"/>
      <c r="E59" s="428"/>
      <c r="F59" s="325"/>
      <c r="G59" s="429"/>
      <c r="H59" s="430"/>
      <c r="I59" s="429"/>
      <c r="J59" s="430"/>
      <c r="K59" s="429"/>
      <c r="L59" s="430"/>
      <c r="M59" s="429"/>
      <c r="N59" s="430"/>
      <c r="O59" s="345">
        <f t="shared" si="1"/>
        <v>0</v>
      </c>
      <c r="P59" s="344">
        <f t="shared" si="2"/>
        <v>0</v>
      </c>
      <c r="Q59" s="325"/>
      <c r="R59" s="325"/>
      <c r="S59" s="325"/>
      <c r="T59" s="325"/>
      <c r="U59" s="325"/>
    </row>
    <row r="60" spans="1:21" ht="15.75" x14ac:dyDescent="0.25">
      <c r="A60" s="894"/>
      <c r="B60" s="777"/>
      <c r="C60" s="428"/>
      <c r="D60" s="428"/>
      <c r="E60" s="428"/>
      <c r="F60" s="325"/>
      <c r="G60" s="429"/>
      <c r="H60" s="430"/>
      <c r="I60" s="429"/>
      <c r="J60" s="430"/>
      <c r="K60" s="429"/>
      <c r="L60" s="430"/>
      <c r="M60" s="429"/>
      <c r="N60" s="430"/>
      <c r="O60" s="345">
        <f t="shared" si="1"/>
        <v>0</v>
      </c>
      <c r="P60" s="344">
        <f t="shared" si="2"/>
        <v>0</v>
      </c>
      <c r="Q60" s="325"/>
      <c r="R60" s="325"/>
      <c r="S60" s="325"/>
      <c r="T60" s="325"/>
      <c r="U60" s="325"/>
    </row>
    <row r="61" spans="1:21" ht="15.75" x14ac:dyDescent="0.25">
      <c r="A61" s="894"/>
      <c r="B61" s="777"/>
      <c r="C61" s="428"/>
      <c r="D61" s="428"/>
      <c r="E61" s="428"/>
      <c r="F61" s="325"/>
      <c r="G61" s="429"/>
      <c r="H61" s="430"/>
      <c r="I61" s="429"/>
      <c r="J61" s="430"/>
      <c r="K61" s="429"/>
      <c r="L61" s="430"/>
      <c r="M61" s="429"/>
      <c r="N61" s="430"/>
      <c r="O61" s="345">
        <f t="shared" si="1"/>
        <v>0</v>
      </c>
      <c r="P61" s="344">
        <f t="shared" si="2"/>
        <v>0</v>
      </c>
      <c r="Q61" s="325"/>
      <c r="R61" s="325"/>
      <c r="S61" s="325"/>
      <c r="T61" s="325"/>
      <c r="U61" s="325"/>
    </row>
    <row r="62" spans="1:21" ht="15.75" x14ac:dyDescent="0.25">
      <c r="A62" s="894"/>
      <c r="B62" s="879"/>
      <c r="C62" s="428"/>
      <c r="D62" s="428"/>
      <c r="E62" s="428"/>
      <c r="F62" s="325"/>
      <c r="G62" s="429"/>
      <c r="H62" s="430"/>
      <c r="I62" s="429"/>
      <c r="J62" s="430"/>
      <c r="K62" s="429"/>
      <c r="L62" s="430"/>
      <c r="M62" s="429"/>
      <c r="N62" s="430"/>
      <c r="O62" s="345">
        <f t="shared" si="1"/>
        <v>0</v>
      </c>
      <c r="P62" s="344">
        <f t="shared" si="2"/>
        <v>0</v>
      </c>
      <c r="Q62" s="325"/>
      <c r="R62" s="325"/>
      <c r="S62" s="325"/>
      <c r="T62" s="325"/>
      <c r="U62" s="325"/>
    </row>
    <row r="63" spans="1:21" ht="15.75" x14ac:dyDescent="0.25">
      <c r="A63" s="894"/>
      <c r="B63" s="776" t="s">
        <v>1499</v>
      </c>
      <c r="C63" s="428"/>
      <c r="D63" s="428"/>
      <c r="E63" s="428"/>
      <c r="F63" s="325"/>
      <c r="G63" s="429"/>
      <c r="H63" s="430"/>
      <c r="I63" s="429"/>
      <c r="J63" s="430"/>
      <c r="K63" s="429"/>
      <c r="L63" s="430"/>
      <c r="M63" s="429"/>
      <c r="N63" s="430"/>
      <c r="O63" s="345">
        <f t="shared" si="1"/>
        <v>0</v>
      </c>
      <c r="P63" s="344">
        <f t="shared" si="2"/>
        <v>0</v>
      </c>
      <c r="Q63" s="325"/>
      <c r="R63" s="325"/>
      <c r="S63" s="325"/>
      <c r="T63" s="325"/>
      <c r="U63" s="325"/>
    </row>
    <row r="64" spans="1:21" ht="15.75" x14ac:dyDescent="0.25">
      <c r="A64" s="894"/>
      <c r="B64" s="777"/>
      <c r="C64" s="428"/>
      <c r="D64" s="428"/>
      <c r="E64" s="428"/>
      <c r="F64" s="325"/>
      <c r="G64" s="429"/>
      <c r="H64" s="430"/>
      <c r="I64" s="429"/>
      <c r="J64" s="430"/>
      <c r="K64" s="429"/>
      <c r="L64" s="430"/>
      <c r="M64" s="429"/>
      <c r="N64" s="430"/>
      <c r="O64" s="345">
        <f t="shared" si="1"/>
        <v>0</v>
      </c>
      <c r="P64" s="344">
        <f t="shared" si="2"/>
        <v>0</v>
      </c>
      <c r="Q64" s="325"/>
      <c r="R64" s="325"/>
      <c r="S64" s="325"/>
      <c r="T64" s="325"/>
      <c r="U64" s="325"/>
    </row>
    <row r="65" spans="1:21" ht="15.75" x14ac:dyDescent="0.25">
      <c r="A65" s="894"/>
      <c r="B65" s="777"/>
      <c r="C65" s="428"/>
      <c r="D65" s="428"/>
      <c r="E65" s="428"/>
      <c r="F65" s="325"/>
      <c r="G65" s="429"/>
      <c r="H65" s="430"/>
      <c r="I65" s="429"/>
      <c r="J65" s="430"/>
      <c r="K65" s="429"/>
      <c r="L65" s="430"/>
      <c r="M65" s="429"/>
      <c r="N65" s="430"/>
      <c r="O65" s="345">
        <f t="shared" si="1"/>
        <v>0</v>
      </c>
      <c r="P65" s="344">
        <f t="shared" si="2"/>
        <v>0</v>
      </c>
      <c r="Q65" s="325"/>
      <c r="R65" s="325"/>
      <c r="S65" s="325"/>
      <c r="T65" s="325"/>
      <c r="U65" s="325"/>
    </row>
    <row r="66" spans="1:21" ht="15.75" x14ac:dyDescent="0.25">
      <c r="A66" s="894"/>
      <c r="B66" s="879"/>
      <c r="C66" s="428"/>
      <c r="D66" s="428"/>
      <c r="E66" s="428"/>
      <c r="F66" s="325"/>
      <c r="G66" s="429"/>
      <c r="H66" s="430"/>
      <c r="I66" s="429"/>
      <c r="J66" s="430"/>
      <c r="K66" s="429"/>
      <c r="L66" s="430"/>
      <c r="M66" s="429"/>
      <c r="N66" s="430"/>
      <c r="O66" s="345">
        <f t="shared" si="1"/>
        <v>0</v>
      </c>
      <c r="P66" s="344">
        <f t="shared" si="2"/>
        <v>0</v>
      </c>
      <c r="Q66" s="325"/>
      <c r="R66" s="325"/>
      <c r="S66" s="325"/>
      <c r="T66" s="325"/>
      <c r="U66" s="325"/>
    </row>
    <row r="67" spans="1:21" ht="15.75" x14ac:dyDescent="0.25">
      <c r="A67" s="894"/>
      <c r="B67" s="776" t="s">
        <v>1499</v>
      </c>
      <c r="C67" s="428"/>
      <c r="D67" s="428"/>
      <c r="E67" s="428"/>
      <c r="F67" s="325"/>
      <c r="G67" s="429"/>
      <c r="H67" s="430"/>
      <c r="I67" s="429"/>
      <c r="J67" s="430"/>
      <c r="K67" s="429"/>
      <c r="L67" s="430"/>
      <c r="M67" s="429"/>
      <c r="N67" s="430"/>
      <c r="O67" s="345">
        <f t="shared" si="1"/>
        <v>0</v>
      </c>
      <c r="P67" s="344">
        <f t="shared" si="2"/>
        <v>0</v>
      </c>
      <c r="Q67" s="325"/>
      <c r="R67" s="325"/>
      <c r="S67" s="325"/>
      <c r="T67" s="325"/>
      <c r="U67" s="325"/>
    </row>
    <row r="68" spans="1:21" ht="15.75" x14ac:dyDescent="0.25">
      <c r="A68" s="894"/>
      <c r="B68" s="777"/>
      <c r="C68" s="428"/>
      <c r="D68" s="428"/>
      <c r="E68" s="428"/>
      <c r="F68" s="325"/>
      <c r="G68" s="429"/>
      <c r="H68" s="430"/>
      <c r="I68" s="429"/>
      <c r="J68" s="430"/>
      <c r="K68" s="429"/>
      <c r="L68" s="430"/>
      <c r="M68" s="429"/>
      <c r="N68" s="430"/>
      <c r="O68" s="345">
        <f t="shared" si="1"/>
        <v>0</v>
      </c>
      <c r="P68" s="344">
        <f t="shared" si="2"/>
        <v>0</v>
      </c>
      <c r="Q68" s="325"/>
      <c r="R68" s="325"/>
      <c r="S68" s="325"/>
      <c r="T68" s="325"/>
      <c r="U68" s="325"/>
    </row>
    <row r="69" spans="1:21" ht="15.75" x14ac:dyDescent="0.25">
      <c r="A69" s="894"/>
      <c r="B69" s="777"/>
      <c r="C69" s="428"/>
      <c r="D69" s="428"/>
      <c r="E69" s="428"/>
      <c r="F69" s="325"/>
      <c r="G69" s="429"/>
      <c r="H69" s="430"/>
      <c r="I69" s="429"/>
      <c r="J69" s="430"/>
      <c r="K69" s="429"/>
      <c r="L69" s="430"/>
      <c r="M69" s="429"/>
      <c r="N69" s="430"/>
      <c r="O69" s="345">
        <f t="shared" si="1"/>
        <v>0</v>
      </c>
      <c r="P69" s="344">
        <f t="shared" si="2"/>
        <v>0</v>
      </c>
      <c r="Q69" s="325"/>
      <c r="R69" s="325"/>
      <c r="S69" s="325"/>
      <c r="T69" s="325"/>
      <c r="U69" s="325"/>
    </row>
    <row r="70" spans="1:21" ht="15.75" x14ac:dyDescent="0.25">
      <c r="A70" s="895"/>
      <c r="B70" s="879"/>
      <c r="C70" s="428"/>
      <c r="D70" s="428"/>
      <c r="E70" s="428"/>
      <c r="F70" s="325"/>
      <c r="G70" s="325"/>
      <c r="H70" s="430"/>
      <c r="I70" s="325"/>
      <c r="J70" s="430"/>
      <c r="K70" s="325"/>
      <c r="L70" s="430"/>
      <c r="M70" s="325"/>
      <c r="N70" s="430"/>
      <c r="O70" s="345">
        <f t="shared" ref="O70:P70" si="3">G70+I70+K70+M70</f>
        <v>0</v>
      </c>
      <c r="P70" s="344">
        <f t="shared" si="3"/>
        <v>0</v>
      </c>
      <c r="Q70" s="325"/>
      <c r="R70" s="431"/>
      <c r="S70" s="325"/>
      <c r="T70" s="325"/>
      <c r="U70" s="325"/>
    </row>
    <row r="71" spans="1:21" ht="15.75" x14ac:dyDescent="0.25">
      <c r="A71" s="276"/>
      <c r="B71" s="277"/>
      <c r="C71" s="277"/>
      <c r="D71" s="276" t="s">
        <v>1505</v>
      </c>
      <c r="E71" s="277"/>
      <c r="F71" s="278"/>
      <c r="G71" s="72">
        <f t="shared" ref="G71:P71" si="4">SUM(G11:G70)</f>
        <v>0</v>
      </c>
      <c r="H71" s="228">
        <f t="shared" si="4"/>
        <v>0</v>
      </c>
      <c r="I71" s="72">
        <f t="shared" si="4"/>
        <v>0</v>
      </c>
      <c r="J71" s="228">
        <f t="shared" si="4"/>
        <v>0</v>
      </c>
      <c r="K71" s="72">
        <f t="shared" si="4"/>
        <v>0</v>
      </c>
      <c r="L71" s="228">
        <f t="shared" si="4"/>
        <v>0</v>
      </c>
      <c r="M71" s="72">
        <f t="shared" si="4"/>
        <v>0</v>
      </c>
      <c r="N71" s="228">
        <f t="shared" si="4"/>
        <v>0</v>
      </c>
      <c r="O71" s="228">
        <f t="shared" si="4"/>
        <v>0</v>
      </c>
      <c r="P71" s="228">
        <f t="shared" si="4"/>
        <v>0</v>
      </c>
      <c r="Q71" s="68"/>
      <c r="R71" s="68"/>
      <c r="S71" s="68"/>
      <c r="T71" s="68"/>
      <c r="U71" s="68"/>
    </row>
  </sheetData>
  <mergeCells count="37">
    <mergeCell ref="B55:B58"/>
    <mergeCell ref="B59:B62"/>
    <mergeCell ref="B63:B66"/>
    <mergeCell ref="B67:B70"/>
    <mergeCell ref="A35:A42"/>
    <mergeCell ref="B35:B38"/>
    <mergeCell ref="B39:B42"/>
    <mergeCell ref="A43:A54"/>
    <mergeCell ref="B43:B46"/>
    <mergeCell ref="B47:B50"/>
    <mergeCell ref="B51:B54"/>
    <mergeCell ref="A55:A70"/>
    <mergeCell ref="B31:B34"/>
    <mergeCell ref="K8:L8"/>
    <mergeCell ref="M8:N8"/>
    <mergeCell ref="A11:A34"/>
    <mergeCell ref="O7:P8"/>
    <mergeCell ref="B11:B14"/>
    <mergeCell ref="B15:B18"/>
    <mergeCell ref="B19:B22"/>
    <mergeCell ref="B23:B26"/>
    <mergeCell ref="B27:B30"/>
    <mergeCell ref="Q7:Q9"/>
    <mergeCell ref="R7:R9"/>
    <mergeCell ref="S7:S9"/>
    <mergeCell ref="T7:T9"/>
    <mergeCell ref="U7:U9"/>
    <mergeCell ref="E1:L1"/>
    <mergeCell ref="A7:A9"/>
    <mergeCell ref="B7:B9"/>
    <mergeCell ref="C7:C9"/>
    <mergeCell ref="D7:D9"/>
    <mergeCell ref="E7:E9"/>
    <mergeCell ref="F7:F9"/>
    <mergeCell ref="G7:N7"/>
    <mergeCell ref="G8:H8"/>
    <mergeCell ref="I8:J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0"/>
    <dataValidation allowBlank="1" showInputMessage="1" showErrorMessage="1" promptTitle="INDICADORES DE RESULTADOS" prompt="Medidas o variables para verificar el cumplimiento de cada paso._x000a_" sqref="D7:D10"/>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0"/>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0"/>
    <dataValidation allowBlank="1" showInputMessage="1" showErrorMessage="1" promptTitle="POBLACIÓN OBJETIVO" prompt="Grupo  de personas al cual se pretende beneficiar con dicho actividad." sqref="T7:T10"/>
    <dataValidation allowBlank="1" showInputMessage="1" showErrorMessage="1" promptTitle="MEDIO DE VERIFICACIÓN" prompt="Corresponde a los elementos a través del cual se acredita y se verifican  las actividades." sqref="S7:S10"/>
    <dataValidation allowBlank="1" showInputMessage="1" showErrorMessage="1" promptTitle="JUSTIFICACIÓN" prompt="Es aquella en que se explica de forma convincente el motivo por el que y para que se va realizar dicha actividad, que beneficio va traer a la institución." sqref="R7:R10"/>
    <dataValidation allowBlank="1" showInputMessage="1" showErrorMessage="1" promptTitle="SUPUESTOS" prompt="Un  supuesto es un dato asumido como cierto a efectos de planificación este puede ser positivo como negativo." sqref="Q7:Q10"/>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15" sqref="D15"/>
    </sheetView>
  </sheetViews>
  <sheetFormatPr baseColWidth="10" defaultColWidth="11.42578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75" zoomScaleNormal="75" workbookViewId="0">
      <pane ySplit="11" topLeftCell="A79" activePane="bottomLeft" state="frozen"/>
      <selection activeCell="A11" sqref="A11"/>
      <selection pane="bottomLeft" activeCell="B105" sqref="B105"/>
    </sheetView>
  </sheetViews>
  <sheetFormatPr baseColWidth="10" defaultColWidth="11.5703125" defaultRowHeight="15" x14ac:dyDescent="0.25"/>
  <cols>
    <col min="1" max="1" width="4.5703125" style="83" customWidth="1"/>
    <col min="2" max="2" width="15.85546875" style="74" customWidth="1"/>
    <col min="3" max="3" width="89.42578125" style="83" bestFit="1" customWidth="1"/>
    <col min="4" max="24" width="32" style="172" customWidth="1"/>
    <col min="25" max="27" width="34.28515625" style="172" customWidth="1"/>
    <col min="28" max="44" width="24.28515625" style="172" customWidth="1"/>
    <col min="45" max="16384" width="11.5703125" style="83"/>
  </cols>
  <sheetData>
    <row r="1" spans="1:571" ht="26.25" hidden="1" x14ac:dyDescent="0.25">
      <c r="A1" s="184"/>
      <c r="B1" s="187"/>
      <c r="C1" s="184" t="s">
        <v>248</v>
      </c>
      <c r="D1" s="187" t="s">
        <v>249</v>
      </c>
      <c r="E1" s="178" t="s">
        <v>250</v>
      </c>
      <c r="F1" s="178" t="s">
        <v>493</v>
      </c>
      <c r="G1" s="178" t="s">
        <v>495</v>
      </c>
      <c r="H1" s="178" t="s">
        <v>497</v>
      </c>
      <c r="I1" s="178" t="s">
        <v>499</v>
      </c>
      <c r="J1" s="178" t="s">
        <v>501</v>
      </c>
      <c r="K1" s="178" t="s">
        <v>503</v>
      </c>
      <c r="L1" s="178" t="s">
        <v>251</v>
      </c>
      <c r="M1" s="178" t="s">
        <v>506</v>
      </c>
      <c r="N1" s="178" t="s">
        <v>252</v>
      </c>
      <c r="O1" s="178" t="s">
        <v>508</v>
      </c>
      <c r="P1" s="178" t="s">
        <v>510</v>
      </c>
      <c r="Q1" s="178" t="s">
        <v>512</v>
      </c>
      <c r="R1" s="178" t="s">
        <v>510</v>
      </c>
      <c r="S1" s="178" t="s">
        <v>512</v>
      </c>
      <c r="T1" s="178" t="s">
        <v>512</v>
      </c>
      <c r="U1" s="178" t="s">
        <v>253</v>
      </c>
      <c r="V1" s="178" t="s">
        <v>513</v>
      </c>
      <c r="W1" s="178" t="s">
        <v>516</v>
      </c>
      <c r="X1" s="178" t="s">
        <v>516</v>
      </c>
      <c r="Y1" s="178" t="s">
        <v>254</v>
      </c>
      <c r="Z1" s="408"/>
      <c r="AA1" s="178" t="s">
        <v>254</v>
      </c>
      <c r="AB1" s="178" t="s">
        <v>518</v>
      </c>
      <c r="AC1" s="178" t="s">
        <v>255</v>
      </c>
      <c r="AD1" s="178" t="s">
        <v>519</v>
      </c>
      <c r="AE1" s="178" t="s">
        <v>520</v>
      </c>
      <c r="AF1" s="178" t="s">
        <v>524</v>
      </c>
      <c r="AG1" s="178" t="s">
        <v>271</v>
      </c>
      <c r="AH1" s="178" t="s">
        <v>525</v>
      </c>
      <c r="AI1" s="178" t="s">
        <v>527</v>
      </c>
      <c r="AJ1" s="178" t="s">
        <v>529</v>
      </c>
      <c r="AK1" s="178" t="s">
        <v>272</v>
      </c>
      <c r="AL1" s="178" t="s">
        <v>531</v>
      </c>
      <c r="AM1" s="178" t="s">
        <v>533</v>
      </c>
      <c r="AN1" s="178" t="s">
        <v>535</v>
      </c>
      <c r="AO1" s="178" t="s">
        <v>537</v>
      </c>
      <c r="AP1" s="178" t="s">
        <v>247</v>
      </c>
      <c r="AQ1" s="178" t="s">
        <v>539</v>
      </c>
      <c r="AR1" s="187" t="s">
        <v>256</v>
      </c>
      <c r="AS1" s="178" t="s">
        <v>541</v>
      </c>
      <c r="AT1" s="178" t="s">
        <v>257</v>
      </c>
      <c r="AU1" s="178" t="s">
        <v>543</v>
      </c>
      <c r="AV1" s="178" t="s">
        <v>545</v>
      </c>
      <c r="AW1" s="178" t="s">
        <v>258</v>
      </c>
      <c r="AX1" s="178" t="s">
        <v>547</v>
      </c>
      <c r="AY1" s="178" t="s">
        <v>549</v>
      </c>
      <c r="AZ1" s="178" t="s">
        <v>259</v>
      </c>
      <c r="BA1" s="178" t="s">
        <v>550</v>
      </c>
      <c r="BB1" s="178" t="s">
        <v>552</v>
      </c>
      <c r="BC1" s="178" t="s">
        <v>553</v>
      </c>
      <c r="BD1" s="178" t="s">
        <v>554</v>
      </c>
      <c r="BE1" s="178" t="s">
        <v>556</v>
      </c>
      <c r="BF1" s="178" t="s">
        <v>558</v>
      </c>
      <c r="BG1" s="178" t="s">
        <v>559</v>
      </c>
      <c r="BH1" s="178" t="s">
        <v>260</v>
      </c>
      <c r="BI1" s="178" t="s">
        <v>561</v>
      </c>
      <c r="BJ1" s="178" t="s">
        <v>563</v>
      </c>
      <c r="BK1" s="178" t="s">
        <v>565</v>
      </c>
      <c r="BL1" s="178" t="s">
        <v>567</v>
      </c>
      <c r="BM1" s="178" t="s">
        <v>569</v>
      </c>
      <c r="BN1" s="178" t="s">
        <v>571</v>
      </c>
      <c r="BO1" s="178" t="s">
        <v>573</v>
      </c>
      <c r="BP1" s="178" t="s">
        <v>575</v>
      </c>
      <c r="BQ1" s="178" t="s">
        <v>273</v>
      </c>
      <c r="BR1" s="178" t="s">
        <v>577</v>
      </c>
      <c r="BS1" s="178" t="s">
        <v>579</v>
      </c>
      <c r="BT1" s="178" t="s">
        <v>581</v>
      </c>
      <c r="BU1" s="178" t="s">
        <v>583</v>
      </c>
      <c r="BV1" s="178" t="s">
        <v>585</v>
      </c>
      <c r="BW1" s="178" t="s">
        <v>587</v>
      </c>
      <c r="BX1" s="178" t="s">
        <v>589</v>
      </c>
      <c r="BY1" s="178" t="s">
        <v>591</v>
      </c>
      <c r="BZ1" s="178" t="s">
        <v>593</v>
      </c>
      <c r="CA1" s="178" t="s">
        <v>595</v>
      </c>
      <c r="CB1" s="187" t="s">
        <v>261</v>
      </c>
      <c r="CC1" s="178" t="s">
        <v>262</v>
      </c>
      <c r="CD1" s="178" t="s">
        <v>597</v>
      </c>
      <c r="CE1" s="178" t="s">
        <v>263</v>
      </c>
      <c r="CF1" s="178" t="s">
        <v>599</v>
      </c>
      <c r="CG1" s="178" t="s">
        <v>601</v>
      </c>
      <c r="CH1" s="187" t="s">
        <v>264</v>
      </c>
      <c r="CI1" s="178" t="s">
        <v>265</v>
      </c>
      <c r="CJ1" s="178" t="s">
        <v>603</v>
      </c>
      <c r="CK1" s="178" t="s">
        <v>266</v>
      </c>
      <c r="CL1" s="178" t="s">
        <v>605</v>
      </c>
      <c r="CM1" s="178" t="s">
        <v>607</v>
      </c>
      <c r="CN1" s="178" t="s">
        <v>609</v>
      </c>
      <c r="CO1" s="187" t="s">
        <v>267</v>
      </c>
      <c r="CP1" s="178" t="s">
        <v>615</v>
      </c>
      <c r="CQ1" s="178" t="s">
        <v>617</v>
      </c>
      <c r="CR1" s="178" t="s">
        <v>268</v>
      </c>
      <c r="CS1" s="178" t="s">
        <v>611</v>
      </c>
      <c r="CT1" s="178" t="s">
        <v>613</v>
      </c>
      <c r="CU1" s="178" t="s">
        <v>269</v>
      </c>
      <c r="CV1" s="178" t="s">
        <v>619</v>
      </c>
      <c r="CW1" s="178" t="s">
        <v>270</v>
      </c>
      <c r="CX1" s="178" t="s">
        <v>620</v>
      </c>
      <c r="CY1" s="175" t="s">
        <v>274</v>
      </c>
      <c r="CZ1" s="187" t="s">
        <v>275</v>
      </c>
      <c r="DA1" s="178" t="s">
        <v>621</v>
      </c>
      <c r="DB1" s="178" t="s">
        <v>622</v>
      </c>
      <c r="DC1" s="178" t="s">
        <v>624</v>
      </c>
      <c r="DD1" s="178" t="s">
        <v>276</v>
      </c>
      <c r="DE1" s="178" t="s">
        <v>626</v>
      </c>
      <c r="DF1" s="178" t="s">
        <v>628</v>
      </c>
      <c r="DG1" s="178" t="s">
        <v>630</v>
      </c>
      <c r="DH1" s="178" t="s">
        <v>632</v>
      </c>
      <c r="DI1" s="178" t="s">
        <v>634</v>
      </c>
      <c r="DJ1" s="178" t="s">
        <v>636</v>
      </c>
      <c r="DK1" s="187" t="s">
        <v>277</v>
      </c>
      <c r="DL1" s="178" t="s">
        <v>278</v>
      </c>
      <c r="DM1" s="178" t="s">
        <v>638</v>
      </c>
      <c r="DN1" s="178" t="s">
        <v>279</v>
      </c>
      <c r="DO1" s="178" t="s">
        <v>640</v>
      </c>
      <c r="DP1" s="178" t="s">
        <v>642</v>
      </c>
      <c r="DQ1" s="178" t="s">
        <v>644</v>
      </c>
      <c r="DR1" s="178" t="s">
        <v>646</v>
      </c>
      <c r="DS1" s="178" t="s">
        <v>648</v>
      </c>
      <c r="DT1" s="178" t="s">
        <v>650</v>
      </c>
      <c r="DU1" s="178" t="s">
        <v>652</v>
      </c>
      <c r="DV1" s="178" t="s">
        <v>280</v>
      </c>
      <c r="DW1" s="178" t="s">
        <v>654</v>
      </c>
      <c r="DX1" s="178" t="s">
        <v>656</v>
      </c>
      <c r="DY1" s="178" t="s">
        <v>658</v>
      </c>
      <c r="DZ1" s="187" t="s">
        <v>281</v>
      </c>
      <c r="EA1" s="178" t="s">
        <v>660</v>
      </c>
      <c r="EB1" s="178" t="s">
        <v>282</v>
      </c>
      <c r="EC1" s="178" t="s">
        <v>662</v>
      </c>
      <c r="ED1" s="178" t="s">
        <v>283</v>
      </c>
      <c r="EE1" s="178" t="s">
        <v>664</v>
      </c>
      <c r="EF1" s="178" t="s">
        <v>666</v>
      </c>
      <c r="EG1" s="178" t="s">
        <v>668</v>
      </c>
      <c r="EH1" s="178" t="s">
        <v>670</v>
      </c>
      <c r="EI1" s="178" t="s">
        <v>672</v>
      </c>
      <c r="EJ1" s="178" t="s">
        <v>674</v>
      </c>
      <c r="EK1" s="178" t="s">
        <v>676</v>
      </c>
      <c r="EL1" s="178" t="s">
        <v>678</v>
      </c>
      <c r="EM1" s="178" t="s">
        <v>680</v>
      </c>
      <c r="EN1" s="178" t="s">
        <v>682</v>
      </c>
      <c r="EO1" s="178" t="s">
        <v>684</v>
      </c>
      <c r="EP1" s="187" t="s">
        <v>284</v>
      </c>
      <c r="EQ1" s="178" t="s">
        <v>686</v>
      </c>
      <c r="ER1" s="178" t="s">
        <v>285</v>
      </c>
      <c r="ES1" s="178" t="s">
        <v>688</v>
      </c>
      <c r="ET1" s="178" t="s">
        <v>690</v>
      </c>
      <c r="EU1" s="178" t="s">
        <v>286</v>
      </c>
      <c r="EV1" s="178" t="s">
        <v>692</v>
      </c>
      <c r="EW1" s="178" t="s">
        <v>694</v>
      </c>
      <c r="EX1" s="178" t="s">
        <v>287</v>
      </c>
      <c r="EY1" s="178" t="s">
        <v>696</v>
      </c>
      <c r="EZ1" s="178" t="s">
        <v>698</v>
      </c>
      <c r="FA1" s="178" t="s">
        <v>700</v>
      </c>
      <c r="FB1" s="178" t="s">
        <v>288</v>
      </c>
      <c r="FC1" s="178" t="s">
        <v>702</v>
      </c>
      <c r="FD1" s="178" t="s">
        <v>704</v>
      </c>
      <c r="FE1" s="187" t="s">
        <v>289</v>
      </c>
      <c r="FF1" s="178" t="s">
        <v>290</v>
      </c>
      <c r="FG1" s="178" t="s">
        <v>706</v>
      </c>
      <c r="FH1" s="178" t="s">
        <v>708</v>
      </c>
      <c r="FI1" s="178" t="s">
        <v>710</v>
      </c>
      <c r="FJ1" s="178" t="s">
        <v>712</v>
      </c>
      <c r="FK1" s="178" t="s">
        <v>291</v>
      </c>
      <c r="FL1" s="178" t="s">
        <v>714</v>
      </c>
      <c r="FM1" s="178" t="s">
        <v>716</v>
      </c>
      <c r="FN1" s="178" t="s">
        <v>718</v>
      </c>
      <c r="FO1" s="178" t="s">
        <v>720</v>
      </c>
      <c r="FP1" s="178" t="s">
        <v>722</v>
      </c>
      <c r="FQ1" s="178" t="s">
        <v>292</v>
      </c>
      <c r="FR1" s="178" t="s">
        <v>725</v>
      </c>
      <c r="FS1" s="178" t="s">
        <v>293</v>
      </c>
      <c r="FT1" s="178" t="s">
        <v>728</v>
      </c>
      <c r="FU1" s="178" t="s">
        <v>729</v>
      </c>
      <c r="FV1" s="178" t="s">
        <v>731</v>
      </c>
      <c r="FW1" s="178" t="s">
        <v>294</v>
      </c>
      <c r="FX1" s="178" t="s">
        <v>734</v>
      </c>
      <c r="FY1" s="178" t="s">
        <v>735</v>
      </c>
      <c r="FZ1" s="178" t="s">
        <v>737</v>
      </c>
      <c r="GA1" s="178" t="s">
        <v>295</v>
      </c>
      <c r="GB1" s="178" t="s">
        <v>740</v>
      </c>
      <c r="GC1" s="178" t="s">
        <v>742</v>
      </c>
      <c r="GD1" s="178" t="s">
        <v>744</v>
      </c>
      <c r="GE1" s="187" t="s">
        <v>296</v>
      </c>
      <c r="GF1" s="187" t="s">
        <v>297</v>
      </c>
      <c r="GG1" s="178" t="s">
        <v>303</v>
      </c>
      <c r="GH1" s="178" t="s">
        <v>746</v>
      </c>
      <c r="GI1" s="178" t="s">
        <v>748</v>
      </c>
      <c r="GJ1" s="178" t="s">
        <v>750</v>
      </c>
      <c r="GK1" s="178" t="s">
        <v>752</v>
      </c>
      <c r="GL1" s="178" t="s">
        <v>754</v>
      </c>
      <c r="GM1" s="178" t="s">
        <v>756</v>
      </c>
      <c r="GN1" s="187" t="s">
        <v>298</v>
      </c>
      <c r="GO1" s="178" t="s">
        <v>304</v>
      </c>
      <c r="GP1" s="178" t="s">
        <v>758</v>
      </c>
      <c r="GQ1" s="178" t="s">
        <v>760</v>
      </c>
      <c r="GR1" s="178" t="s">
        <v>761</v>
      </c>
      <c r="GS1" s="178" t="s">
        <v>305</v>
      </c>
      <c r="GT1" s="178" t="s">
        <v>764</v>
      </c>
      <c r="GU1" s="178" t="s">
        <v>765</v>
      </c>
      <c r="GV1" s="187" t="s">
        <v>299</v>
      </c>
      <c r="GW1" s="178" t="s">
        <v>300</v>
      </c>
      <c r="GX1" s="178" t="s">
        <v>767</v>
      </c>
      <c r="GY1" s="178" t="s">
        <v>769</v>
      </c>
      <c r="GZ1" s="178" t="s">
        <v>771</v>
      </c>
      <c r="HA1" s="178" t="s">
        <v>773</v>
      </c>
      <c r="HB1" s="178" t="s">
        <v>775</v>
      </c>
      <c r="HC1" s="187" t="s">
        <v>301</v>
      </c>
      <c r="HD1" s="178" t="s">
        <v>302</v>
      </c>
      <c r="HE1" s="178" t="s">
        <v>777</v>
      </c>
      <c r="HF1" s="178" t="s">
        <v>779</v>
      </c>
      <c r="HG1" s="178" t="s">
        <v>781</v>
      </c>
      <c r="HH1" s="178" t="s">
        <v>783</v>
      </c>
      <c r="HI1" s="178" t="s">
        <v>785</v>
      </c>
      <c r="HJ1" s="178" t="s">
        <v>787</v>
      </c>
      <c r="HK1" s="175" t="s">
        <v>306</v>
      </c>
      <c r="HL1" s="187" t="s">
        <v>307</v>
      </c>
      <c r="HM1" s="178" t="s">
        <v>308</v>
      </c>
      <c r="HN1" s="178" t="s">
        <v>789</v>
      </c>
      <c r="HO1" s="178" t="s">
        <v>791</v>
      </c>
      <c r="HP1" s="178" t="s">
        <v>793</v>
      </c>
      <c r="HQ1" s="178" t="s">
        <v>795</v>
      </c>
      <c r="HR1" s="178" t="s">
        <v>309</v>
      </c>
      <c r="HS1" s="178" t="s">
        <v>798</v>
      </c>
      <c r="HT1" s="178" t="s">
        <v>326</v>
      </c>
      <c r="HU1" s="178" t="s">
        <v>836</v>
      </c>
      <c r="HV1" s="178" t="s">
        <v>838</v>
      </c>
      <c r="HW1" s="178" t="s">
        <v>840</v>
      </c>
      <c r="HX1" s="187" t="s">
        <v>310</v>
      </c>
      <c r="HY1" s="178" t="s">
        <v>800</v>
      </c>
      <c r="HZ1" s="178" t="s">
        <v>802</v>
      </c>
      <c r="IA1" s="178" t="s">
        <v>311</v>
      </c>
      <c r="IB1" s="178" t="s">
        <v>805</v>
      </c>
      <c r="IC1" s="178" t="s">
        <v>807</v>
      </c>
      <c r="ID1" s="178" t="s">
        <v>808</v>
      </c>
      <c r="IE1" s="178" t="s">
        <v>810</v>
      </c>
      <c r="IF1" s="187" t="s">
        <v>312</v>
      </c>
      <c r="IG1" s="178" t="s">
        <v>812</v>
      </c>
      <c r="IH1" s="178" t="s">
        <v>814</v>
      </c>
      <c r="II1" s="178" t="s">
        <v>816</v>
      </c>
      <c r="IJ1" s="178" t="s">
        <v>313</v>
      </c>
      <c r="IK1" s="178" t="s">
        <v>818</v>
      </c>
      <c r="IL1" s="178" t="s">
        <v>820</v>
      </c>
      <c r="IM1" s="178" t="s">
        <v>314</v>
      </c>
      <c r="IN1" s="178" t="s">
        <v>822</v>
      </c>
      <c r="IO1" s="178" t="s">
        <v>824</v>
      </c>
      <c r="IP1" s="178" t="s">
        <v>315</v>
      </c>
      <c r="IQ1" s="178" t="s">
        <v>826</v>
      </c>
      <c r="IR1" s="178" t="s">
        <v>828</v>
      </c>
      <c r="IS1" s="178" t="s">
        <v>830</v>
      </c>
      <c r="IT1" s="178" t="s">
        <v>832</v>
      </c>
      <c r="IU1" s="178" t="s">
        <v>316</v>
      </c>
      <c r="IV1" s="178" t="s">
        <v>834</v>
      </c>
      <c r="IW1" s="187" t="s">
        <v>317</v>
      </c>
      <c r="IX1" s="178" t="s">
        <v>842</v>
      </c>
      <c r="IY1" s="178" t="s">
        <v>844</v>
      </c>
      <c r="IZ1" s="178" t="s">
        <v>318</v>
      </c>
      <c r="JA1" s="178" t="s">
        <v>846</v>
      </c>
      <c r="JB1" s="178" t="s">
        <v>848</v>
      </c>
      <c r="JC1" s="178" t="s">
        <v>850</v>
      </c>
      <c r="JD1" s="187" t="s">
        <v>319</v>
      </c>
      <c r="JE1" s="178" t="s">
        <v>852</v>
      </c>
      <c r="JF1" s="178" t="s">
        <v>320</v>
      </c>
      <c r="JG1" s="178" t="s">
        <v>855</v>
      </c>
      <c r="JH1" s="178" t="s">
        <v>857</v>
      </c>
      <c r="JI1" s="178" t="s">
        <v>859</v>
      </c>
      <c r="JJ1" s="178" t="s">
        <v>861</v>
      </c>
      <c r="JK1" s="178" t="s">
        <v>863</v>
      </c>
      <c r="JL1" s="178" t="s">
        <v>865</v>
      </c>
      <c r="JM1" s="178" t="s">
        <v>321</v>
      </c>
      <c r="JN1" s="178" t="s">
        <v>868</v>
      </c>
      <c r="JO1" s="178" t="s">
        <v>870</v>
      </c>
      <c r="JP1" s="178" t="s">
        <v>872</v>
      </c>
      <c r="JQ1" s="178" t="s">
        <v>874</v>
      </c>
      <c r="JR1" s="178" t="s">
        <v>876</v>
      </c>
      <c r="JS1" s="178" t="s">
        <v>878</v>
      </c>
      <c r="JT1" s="178" t="s">
        <v>880</v>
      </c>
      <c r="JU1" s="178" t="s">
        <v>882</v>
      </c>
      <c r="JV1" s="178" t="s">
        <v>322</v>
      </c>
      <c r="JW1" s="178" t="s">
        <v>885</v>
      </c>
      <c r="JX1" s="178" t="s">
        <v>887</v>
      </c>
      <c r="JY1" s="178" t="s">
        <v>889</v>
      </c>
      <c r="JZ1" s="178" t="s">
        <v>891</v>
      </c>
      <c r="KA1" s="178" t="s">
        <v>892</v>
      </c>
      <c r="KB1" s="178" t="s">
        <v>894</v>
      </c>
      <c r="KC1" s="178" t="s">
        <v>896</v>
      </c>
      <c r="KD1" s="178" t="s">
        <v>898</v>
      </c>
      <c r="KE1" s="178" t="s">
        <v>900</v>
      </c>
      <c r="KF1" s="178" t="s">
        <v>902</v>
      </c>
      <c r="KG1" s="178" t="s">
        <v>904</v>
      </c>
      <c r="KH1" s="178" t="s">
        <v>906</v>
      </c>
      <c r="KI1" s="178" t="s">
        <v>908</v>
      </c>
      <c r="KJ1" s="178" t="s">
        <v>910</v>
      </c>
      <c r="KK1" s="178" t="s">
        <v>912</v>
      </c>
      <c r="KL1" s="178" t="s">
        <v>914</v>
      </c>
      <c r="KM1" s="178" t="s">
        <v>916</v>
      </c>
      <c r="KN1" s="178" t="s">
        <v>918</v>
      </c>
      <c r="KO1" s="178" t="s">
        <v>920</v>
      </c>
      <c r="KP1" s="178" t="s">
        <v>922</v>
      </c>
      <c r="KQ1" s="178" t="s">
        <v>924</v>
      </c>
      <c r="KR1" s="178" t="s">
        <v>926</v>
      </c>
      <c r="KS1" s="178" t="s">
        <v>928</v>
      </c>
      <c r="KT1" s="178" t="s">
        <v>930</v>
      </c>
      <c r="KU1" s="178" t="s">
        <v>932</v>
      </c>
      <c r="KV1" s="178" t="s">
        <v>934</v>
      </c>
      <c r="KW1" s="187" t="s">
        <v>323</v>
      </c>
      <c r="KX1" s="178" t="s">
        <v>936</v>
      </c>
      <c r="KY1" s="178" t="s">
        <v>324</v>
      </c>
      <c r="KZ1" s="178" t="s">
        <v>939</v>
      </c>
      <c r="LA1" s="178" t="s">
        <v>941</v>
      </c>
      <c r="LB1" s="178" t="s">
        <v>943</v>
      </c>
      <c r="LC1" s="178" t="s">
        <v>945</v>
      </c>
      <c r="LD1" s="178" t="s">
        <v>325</v>
      </c>
      <c r="LE1" s="178" t="s">
        <v>948</v>
      </c>
      <c r="LF1" s="178" t="s">
        <v>950</v>
      </c>
      <c r="LG1" s="178" t="s">
        <v>952</v>
      </c>
      <c r="LH1" s="178" t="s">
        <v>954</v>
      </c>
      <c r="LI1" s="178" t="s">
        <v>956</v>
      </c>
      <c r="LJ1" s="178" t="s">
        <v>958</v>
      </c>
      <c r="LK1" s="178" t="s">
        <v>960</v>
      </c>
      <c r="LL1" s="175" t="s">
        <v>327</v>
      </c>
      <c r="LM1" s="187" t="s">
        <v>328</v>
      </c>
      <c r="LN1" s="178" t="s">
        <v>329</v>
      </c>
      <c r="LO1" s="178" t="s">
        <v>330</v>
      </c>
      <c r="LP1" s="187" t="s">
        <v>331</v>
      </c>
      <c r="LQ1" s="178" t="s">
        <v>332</v>
      </c>
      <c r="LR1" s="178" t="s">
        <v>980</v>
      </c>
      <c r="LS1" s="178" t="s">
        <v>982</v>
      </c>
      <c r="LT1" s="178" t="s">
        <v>983</v>
      </c>
      <c r="LU1" s="178" t="s">
        <v>985</v>
      </c>
      <c r="LV1" s="178" t="s">
        <v>986</v>
      </c>
      <c r="LW1" s="178" t="s">
        <v>988</v>
      </c>
      <c r="LX1" s="178" t="s">
        <v>990</v>
      </c>
      <c r="LY1" s="178" t="s">
        <v>992</v>
      </c>
      <c r="LZ1" s="178" t="s">
        <v>994</v>
      </c>
      <c r="MA1" s="178" t="s">
        <v>333</v>
      </c>
      <c r="MB1" s="178" t="s">
        <v>997</v>
      </c>
      <c r="MC1" s="178" t="s">
        <v>998</v>
      </c>
      <c r="MD1" s="178" t="s">
        <v>1000</v>
      </c>
      <c r="ME1" s="178" t="s">
        <v>334</v>
      </c>
      <c r="MF1" s="178" t="s">
        <v>1003</v>
      </c>
      <c r="MG1" s="178" t="s">
        <v>1004</v>
      </c>
      <c r="MH1" s="178" t="s">
        <v>1006</v>
      </c>
      <c r="MI1" s="178" t="s">
        <v>1008</v>
      </c>
      <c r="MJ1" s="178" t="s">
        <v>335</v>
      </c>
      <c r="MK1" s="178" t="s">
        <v>1011</v>
      </c>
      <c r="ML1" s="178" t="s">
        <v>1013</v>
      </c>
      <c r="MM1" s="178" t="s">
        <v>1015</v>
      </c>
      <c r="MN1" s="178" t="s">
        <v>1017</v>
      </c>
      <c r="MO1" s="178" t="s">
        <v>336</v>
      </c>
      <c r="MP1" s="178" t="s">
        <v>1020</v>
      </c>
      <c r="MQ1" s="178" t="s">
        <v>1022</v>
      </c>
      <c r="MR1" s="178" t="s">
        <v>1024</v>
      </c>
      <c r="MS1" s="178" t="s">
        <v>1026</v>
      </c>
      <c r="MT1" s="178" t="s">
        <v>1028</v>
      </c>
      <c r="MU1" s="178" t="s">
        <v>1030</v>
      </c>
      <c r="MV1" s="178" t="s">
        <v>1032</v>
      </c>
      <c r="MW1" s="178" t="s">
        <v>1034</v>
      </c>
      <c r="MX1" s="178" t="s">
        <v>1036</v>
      </c>
      <c r="MY1" s="178" t="s">
        <v>1038</v>
      </c>
      <c r="MZ1" s="178" t="s">
        <v>1040</v>
      </c>
      <c r="NA1" s="178" t="s">
        <v>1041</v>
      </c>
      <c r="NB1" s="187" t="s">
        <v>337</v>
      </c>
      <c r="NC1" s="178" t="s">
        <v>338</v>
      </c>
      <c r="ND1" s="178" t="s">
        <v>1043</v>
      </c>
      <c r="NE1" s="178" t="s">
        <v>1045</v>
      </c>
      <c r="NF1" s="178" t="s">
        <v>1047</v>
      </c>
      <c r="NG1" s="178" t="s">
        <v>1049</v>
      </c>
      <c r="NH1" s="187" t="s">
        <v>339</v>
      </c>
      <c r="NI1" s="178" t="s">
        <v>340</v>
      </c>
      <c r="NJ1" s="178" t="s">
        <v>1050</v>
      </c>
      <c r="NK1" s="178" t="s">
        <v>341</v>
      </c>
      <c r="NL1" s="178" t="s">
        <v>1052</v>
      </c>
      <c r="NM1" s="178" t="s">
        <v>1054</v>
      </c>
      <c r="NN1" s="178" t="s">
        <v>342</v>
      </c>
      <c r="NO1" s="178" t="s">
        <v>1056</v>
      </c>
      <c r="NP1" s="178" t="s">
        <v>1058</v>
      </c>
      <c r="NQ1" s="175" t="s">
        <v>328</v>
      </c>
      <c r="NR1" s="187" t="s">
        <v>329</v>
      </c>
      <c r="NS1" s="178" t="s">
        <v>343</v>
      </c>
      <c r="NT1" s="178" t="s">
        <v>962</v>
      </c>
      <c r="NU1" s="178" t="s">
        <v>964</v>
      </c>
      <c r="NV1" s="178" t="s">
        <v>966</v>
      </c>
      <c r="NW1" s="178" t="s">
        <v>968</v>
      </c>
      <c r="NX1" s="178" t="s">
        <v>344</v>
      </c>
      <c r="NY1" s="178" t="s">
        <v>970</v>
      </c>
      <c r="NZ1" s="178" t="s">
        <v>345</v>
      </c>
      <c r="OA1" s="178" t="s">
        <v>972</v>
      </c>
      <c r="OB1" s="187" t="s">
        <v>330</v>
      </c>
      <c r="OC1" s="178" t="s">
        <v>974</v>
      </c>
      <c r="OD1" s="178" t="s">
        <v>346</v>
      </c>
      <c r="OE1" s="175" t="s">
        <v>330</v>
      </c>
      <c r="OF1" s="187" t="s">
        <v>346</v>
      </c>
      <c r="OG1" s="178" t="s">
        <v>976</v>
      </c>
      <c r="OH1" s="178" t="s">
        <v>978</v>
      </c>
      <c r="OI1" s="178" t="s">
        <v>347</v>
      </c>
      <c r="OJ1" s="175" t="s">
        <v>348</v>
      </c>
      <c r="OK1" s="187" t="s">
        <v>349</v>
      </c>
      <c r="OL1" s="178" t="s">
        <v>350</v>
      </c>
      <c r="OM1" s="178" t="s">
        <v>1059</v>
      </c>
      <c r="ON1" s="178" t="s">
        <v>1061</v>
      </c>
      <c r="OO1" s="178" t="s">
        <v>351</v>
      </c>
      <c r="OP1" s="178" t="s">
        <v>361</v>
      </c>
      <c r="OQ1" s="178" t="s">
        <v>1063</v>
      </c>
      <c r="OR1" s="178" t="s">
        <v>1065</v>
      </c>
      <c r="OS1" s="178" t="s">
        <v>1067</v>
      </c>
      <c r="OT1" s="178" t="s">
        <v>1069</v>
      </c>
      <c r="OU1" s="178" t="s">
        <v>1071</v>
      </c>
      <c r="OV1" s="178" t="s">
        <v>1073</v>
      </c>
      <c r="OW1" s="178" t="s">
        <v>1075</v>
      </c>
      <c r="OX1" s="178" t="s">
        <v>1077</v>
      </c>
      <c r="OY1" s="178" t="s">
        <v>1079</v>
      </c>
      <c r="OZ1" s="178" t="s">
        <v>1081</v>
      </c>
      <c r="PA1" s="178" t="s">
        <v>1083</v>
      </c>
      <c r="PB1" s="178" t="s">
        <v>1085</v>
      </c>
      <c r="PC1" s="178" t="s">
        <v>1087</v>
      </c>
      <c r="PD1" s="178" t="s">
        <v>1089</v>
      </c>
      <c r="PE1" s="178" t="s">
        <v>1091</v>
      </c>
      <c r="PF1" s="178" t="s">
        <v>1093</v>
      </c>
      <c r="PG1" s="178" t="s">
        <v>1095</v>
      </c>
      <c r="PH1" s="178" t="s">
        <v>1097</v>
      </c>
      <c r="PI1" s="178" t="s">
        <v>1099</v>
      </c>
      <c r="PJ1" s="178" t="s">
        <v>1101</v>
      </c>
      <c r="PK1" s="178" t="s">
        <v>1103</v>
      </c>
      <c r="PL1" s="178" t="s">
        <v>1105</v>
      </c>
      <c r="PM1" s="178" t="s">
        <v>362</v>
      </c>
      <c r="PN1" s="178" t="s">
        <v>1108</v>
      </c>
      <c r="PO1" s="178" t="s">
        <v>1110</v>
      </c>
      <c r="PP1" s="178" t="s">
        <v>1111</v>
      </c>
      <c r="PQ1" s="178" t="s">
        <v>1113</v>
      </c>
      <c r="PR1" s="178" t="s">
        <v>1115</v>
      </c>
      <c r="PS1" s="178" t="s">
        <v>1117</v>
      </c>
      <c r="PT1" s="178" t="s">
        <v>1119</v>
      </c>
      <c r="PU1" s="178" t="s">
        <v>1121</v>
      </c>
      <c r="PV1" s="178" t="s">
        <v>1123</v>
      </c>
      <c r="PW1" s="178" t="s">
        <v>1125</v>
      </c>
      <c r="PX1" s="178" t="s">
        <v>1127</v>
      </c>
      <c r="PY1" s="178" t="s">
        <v>1129</v>
      </c>
      <c r="PZ1" s="178" t="s">
        <v>1131</v>
      </c>
      <c r="QA1" s="178" t="s">
        <v>1133</v>
      </c>
      <c r="QB1" s="178" t="s">
        <v>1135</v>
      </c>
      <c r="QC1" s="178" t="s">
        <v>1137</v>
      </c>
      <c r="QD1" s="178" t="s">
        <v>1139</v>
      </c>
      <c r="QE1" s="178" t="s">
        <v>1141</v>
      </c>
      <c r="QF1" s="178" t="s">
        <v>1143</v>
      </c>
      <c r="QG1" s="178" t="s">
        <v>1145</v>
      </c>
      <c r="QH1" s="178" t="s">
        <v>1147</v>
      </c>
      <c r="QI1" s="178" t="s">
        <v>1149</v>
      </c>
      <c r="QJ1" s="178" t="s">
        <v>1151</v>
      </c>
      <c r="QK1" s="178" t="s">
        <v>1153</v>
      </c>
      <c r="QL1" s="178" t="s">
        <v>1155</v>
      </c>
      <c r="QM1" s="178" t="s">
        <v>1157</v>
      </c>
      <c r="QN1" s="178" t="s">
        <v>352</v>
      </c>
      <c r="QO1" s="178" t="s">
        <v>1159</v>
      </c>
      <c r="QP1" s="178" t="s">
        <v>1161</v>
      </c>
      <c r="QQ1" s="178" t="s">
        <v>1163</v>
      </c>
      <c r="QR1" s="178" t="s">
        <v>1165</v>
      </c>
      <c r="QS1" s="178" t="s">
        <v>1167</v>
      </c>
      <c r="QT1" s="187" t="s">
        <v>353</v>
      </c>
      <c r="QU1" s="178" t="s">
        <v>354</v>
      </c>
      <c r="QV1" s="178" t="s">
        <v>1169</v>
      </c>
      <c r="QW1" s="178" t="s">
        <v>1171</v>
      </c>
      <c r="QX1" s="178" t="s">
        <v>1173</v>
      </c>
      <c r="QY1" s="178" t="s">
        <v>1175</v>
      </c>
      <c r="QZ1" s="178" t="s">
        <v>1177</v>
      </c>
      <c r="RA1" s="178" t="s">
        <v>1179</v>
      </c>
      <c r="RB1" s="187" t="s">
        <v>355</v>
      </c>
      <c r="RC1" s="178" t="s">
        <v>1181</v>
      </c>
      <c r="RD1" s="178" t="s">
        <v>356</v>
      </c>
      <c r="RE1" s="187" t="s">
        <v>357</v>
      </c>
      <c r="RF1" s="178" t="s">
        <v>358</v>
      </c>
      <c r="RG1" s="178" t="s">
        <v>1211</v>
      </c>
      <c r="RH1" s="178" t="s">
        <v>1213</v>
      </c>
      <c r="RI1" s="187" t="s">
        <v>359</v>
      </c>
      <c r="RJ1" s="178" t="s">
        <v>360</v>
      </c>
      <c r="RK1" s="178" t="s">
        <v>1215</v>
      </c>
      <c r="RL1" s="178" t="s">
        <v>1216</v>
      </c>
      <c r="RM1" s="178" t="s">
        <v>1217</v>
      </c>
      <c r="RN1" s="178" t="s">
        <v>1218</v>
      </c>
      <c r="RO1" s="178" t="s">
        <v>1220</v>
      </c>
      <c r="RP1" s="178" t="s">
        <v>1221</v>
      </c>
      <c r="RQ1" s="178" t="s">
        <v>1223</v>
      </c>
      <c r="RR1" s="178" t="s">
        <v>1224</v>
      </c>
      <c r="RS1" s="175" t="s">
        <v>355</v>
      </c>
      <c r="RT1" s="187" t="s">
        <v>356</v>
      </c>
      <c r="RU1" s="178" t="s">
        <v>363</v>
      </c>
      <c r="RV1" s="178" t="s">
        <v>1183</v>
      </c>
      <c r="RW1" s="178" t="s">
        <v>1185</v>
      </c>
      <c r="RX1" s="178" t="s">
        <v>1187</v>
      </c>
      <c r="RY1" s="178" t="s">
        <v>1189</v>
      </c>
      <c r="RZ1" s="178" t="s">
        <v>1191</v>
      </c>
      <c r="SA1" s="178" t="s">
        <v>1193</v>
      </c>
      <c r="SB1" s="178" t="s">
        <v>1195</v>
      </c>
      <c r="SC1" s="178" t="s">
        <v>1197</v>
      </c>
      <c r="SD1" s="178" t="s">
        <v>1199</v>
      </c>
      <c r="SE1" s="178" t="s">
        <v>1201</v>
      </c>
      <c r="SF1" s="178" t="s">
        <v>1203</v>
      </c>
      <c r="SG1" s="178" t="s">
        <v>1205</v>
      </c>
      <c r="SH1" s="178" t="s">
        <v>1207</v>
      </c>
      <c r="SI1" s="178" t="s">
        <v>1209</v>
      </c>
      <c r="SJ1" s="175" t="s">
        <v>364</v>
      </c>
      <c r="SK1" s="187" t="s">
        <v>365</v>
      </c>
      <c r="SL1" s="178" t="s">
        <v>366</v>
      </c>
      <c r="SM1" s="178" t="s">
        <v>1226</v>
      </c>
      <c r="SN1" s="178" t="s">
        <v>1228</v>
      </c>
      <c r="SO1" s="178" t="s">
        <v>367</v>
      </c>
      <c r="SP1" s="178" t="s">
        <v>1230</v>
      </c>
      <c r="SQ1" s="178" t="s">
        <v>1232</v>
      </c>
      <c r="SR1" s="178" t="s">
        <v>1234</v>
      </c>
      <c r="SS1" s="178" t="s">
        <v>1236</v>
      </c>
      <c r="ST1" s="187" t="s">
        <v>368</v>
      </c>
      <c r="SU1" s="178" t="s">
        <v>369</v>
      </c>
      <c r="SV1" s="178" t="s">
        <v>1238</v>
      </c>
      <c r="SW1" s="178" t="s">
        <v>1240</v>
      </c>
      <c r="SX1" s="178" t="s">
        <v>1242</v>
      </c>
      <c r="SY1" s="178" t="s">
        <v>1244</v>
      </c>
      <c r="SZ1" s="178" t="s">
        <v>1246</v>
      </c>
      <c r="TA1" s="178" t="s">
        <v>1248</v>
      </c>
      <c r="TB1" s="178" t="s">
        <v>1250</v>
      </c>
      <c r="TC1" s="178" t="s">
        <v>1252</v>
      </c>
      <c r="TD1" s="178" t="s">
        <v>1254</v>
      </c>
      <c r="TE1" s="178" t="s">
        <v>1256</v>
      </c>
      <c r="TF1" s="178" t="s">
        <v>1258</v>
      </c>
      <c r="TG1" s="178" t="s">
        <v>1260</v>
      </c>
      <c r="TH1" s="178" t="s">
        <v>1262</v>
      </c>
      <c r="TI1" s="178" t="s">
        <v>1264</v>
      </c>
      <c r="TJ1" s="178" t="s">
        <v>1266</v>
      </c>
      <c r="TK1" s="175" t="s">
        <v>370</v>
      </c>
      <c r="TL1" s="187" t="s">
        <v>371</v>
      </c>
      <c r="TM1" s="178" t="s">
        <v>372</v>
      </c>
      <c r="TN1" s="178" t="s">
        <v>1268</v>
      </c>
      <c r="TO1" s="178" t="s">
        <v>1270</v>
      </c>
      <c r="TP1" s="178" t="s">
        <v>1272</v>
      </c>
      <c r="TQ1" s="178" t="s">
        <v>1274</v>
      </c>
      <c r="TR1" s="178" t="s">
        <v>1276</v>
      </c>
      <c r="TS1" s="178" t="s">
        <v>373</v>
      </c>
      <c r="TT1" s="178" t="s">
        <v>1278</v>
      </c>
      <c r="TU1" s="178" t="s">
        <v>1280</v>
      </c>
      <c r="TV1" s="178" t="s">
        <v>1282</v>
      </c>
      <c r="TW1" s="178" t="s">
        <v>1284</v>
      </c>
      <c r="TX1" s="178" t="s">
        <v>1286</v>
      </c>
      <c r="TY1" s="178" t="s">
        <v>1288</v>
      </c>
      <c r="TZ1" s="187" t="s">
        <v>374</v>
      </c>
      <c r="UA1" s="178" t="s">
        <v>375</v>
      </c>
      <c r="UB1" s="178" t="s">
        <v>376</v>
      </c>
      <c r="UC1" s="178" t="s">
        <v>1290</v>
      </c>
      <c r="UD1" s="178" t="s">
        <v>1292</v>
      </c>
      <c r="UE1" s="178" t="s">
        <v>1293</v>
      </c>
      <c r="UF1" s="178" t="s">
        <v>1295</v>
      </c>
      <c r="UG1" s="178" t="s">
        <v>1297</v>
      </c>
      <c r="UH1" s="178" t="s">
        <v>1299</v>
      </c>
      <c r="UI1" s="178" t="s">
        <v>1301</v>
      </c>
      <c r="UJ1" s="178" t="s">
        <v>1303</v>
      </c>
      <c r="UK1" s="178" t="s">
        <v>1305</v>
      </c>
      <c r="UL1" s="178" t="s">
        <v>1307</v>
      </c>
      <c r="UM1" s="178" t="s">
        <v>1309</v>
      </c>
      <c r="UN1" s="178" t="s">
        <v>1311</v>
      </c>
      <c r="UO1" s="178" t="s">
        <v>1313</v>
      </c>
      <c r="UP1" s="178" t="s">
        <v>1315</v>
      </c>
      <c r="UQ1" s="178" t="s">
        <v>1317</v>
      </c>
      <c r="UR1" s="178" t="s">
        <v>1319</v>
      </c>
      <c r="US1" s="175" t="s">
        <v>1321</v>
      </c>
      <c r="UT1" s="178" t="s">
        <v>1323</v>
      </c>
      <c r="UU1" s="178" t="s">
        <v>1325</v>
      </c>
      <c r="UV1" s="178" t="s">
        <v>1327</v>
      </c>
      <c r="UW1" s="178" t="s">
        <v>1329</v>
      </c>
      <c r="UX1" s="178" t="s">
        <v>1331</v>
      </c>
      <c r="UY1" s="181"/>
    </row>
    <row r="2" spans="1:571" s="119" customFormat="1" hidden="1" x14ac:dyDescent="0.25">
      <c r="K2" s="157"/>
      <c r="Z2" s="405"/>
      <c r="AB2" s="119" t="s">
        <v>126</v>
      </c>
      <c r="AC2" s="119" t="s">
        <v>127</v>
      </c>
    </row>
    <row r="3" spans="1:571" hidden="1" x14ac:dyDescent="0.25">
      <c r="B3" s="85"/>
      <c r="C3" s="86"/>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6"/>
    </row>
    <row r="4" spans="1:571" hidden="1" x14ac:dyDescent="0.25">
      <c r="B4" s="85"/>
      <c r="C4" s="86"/>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6"/>
    </row>
    <row r="5" spans="1:571" x14ac:dyDescent="0.25">
      <c r="B5" s="85"/>
      <c r="C5" s="86"/>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85"/>
      <c r="AK5" s="85"/>
      <c r="AL5" s="85"/>
      <c r="AM5" s="85"/>
      <c r="AN5" s="85"/>
      <c r="AO5" s="85"/>
      <c r="AP5" s="85"/>
      <c r="AQ5" s="85"/>
      <c r="AR5" s="85"/>
      <c r="AS5" s="86"/>
    </row>
    <row r="6" spans="1:571" x14ac:dyDescent="0.25">
      <c r="B6" s="85"/>
      <c r="C6" s="86" t="s">
        <v>244</v>
      </c>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6"/>
    </row>
    <row r="7" spans="1:571" x14ac:dyDescent="0.25">
      <c r="B7" s="83"/>
      <c r="C7" s="86" t="s">
        <v>84</v>
      </c>
      <c r="D7" s="87"/>
      <c r="E7" s="87"/>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6"/>
    </row>
    <row r="8" spans="1:571" x14ac:dyDescent="0.25">
      <c r="B8" s="88"/>
      <c r="C8" s="86" t="s">
        <v>1491</v>
      </c>
      <c r="D8" s="87"/>
      <c r="E8" s="87"/>
      <c r="F8" s="87"/>
      <c r="G8" s="87"/>
      <c r="H8" s="87"/>
      <c r="I8" s="87"/>
      <c r="J8" s="87"/>
      <c r="K8" s="87"/>
      <c r="L8" s="87"/>
      <c r="M8" s="87"/>
      <c r="N8" s="87"/>
      <c r="O8" s="87"/>
      <c r="P8" s="87"/>
      <c r="Q8" s="87"/>
      <c r="R8" s="87"/>
      <c r="S8" s="87"/>
      <c r="T8" s="87"/>
      <c r="U8" s="87"/>
      <c r="V8" s="87"/>
      <c r="W8" s="87"/>
      <c r="X8" s="87"/>
      <c r="Y8" s="87"/>
      <c r="Z8" s="87"/>
      <c r="AA8" s="87"/>
      <c r="AB8" s="87"/>
      <c r="AC8" s="87"/>
      <c r="AD8" s="87"/>
      <c r="AE8" s="87"/>
      <c r="AF8" s="87"/>
      <c r="AG8" s="87"/>
      <c r="AH8" s="87"/>
      <c r="AI8" s="87"/>
      <c r="AJ8" s="87"/>
      <c r="AK8" s="87"/>
      <c r="AL8" s="87"/>
      <c r="AM8" s="87"/>
      <c r="AN8" s="87"/>
      <c r="AO8" s="87"/>
      <c r="AP8" s="87"/>
      <c r="AQ8" s="87"/>
      <c r="AR8" s="87"/>
      <c r="AS8" s="86"/>
    </row>
    <row r="9" spans="1:571" x14ac:dyDescent="0.25">
      <c r="B9" s="83"/>
      <c r="C9" s="86" t="s">
        <v>85</v>
      </c>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6"/>
    </row>
    <row r="10" spans="1:571" ht="15.75" customHeight="1" thickBot="1" x14ac:dyDescent="0.3">
      <c r="K10" s="764" t="s">
        <v>390</v>
      </c>
      <c r="L10" s="764"/>
      <c r="M10" s="764"/>
      <c r="N10" s="764"/>
      <c r="O10" s="764"/>
      <c r="P10" s="764"/>
      <c r="Q10" s="764"/>
      <c r="R10" s="764"/>
      <c r="S10" s="764"/>
      <c r="T10" s="764"/>
      <c r="U10" s="764"/>
      <c r="V10" s="764"/>
      <c r="W10" s="764"/>
      <c r="X10" s="764"/>
      <c r="Y10" s="764"/>
      <c r="Z10" s="764"/>
      <c r="AA10" s="764"/>
    </row>
    <row r="11" spans="1:571" ht="79.5" thickBot="1" x14ac:dyDescent="0.3">
      <c r="A11" s="331"/>
      <c r="B11" s="301" t="s">
        <v>130</v>
      </c>
      <c r="C11" s="190" t="s">
        <v>129</v>
      </c>
      <c r="D11" s="191" t="s">
        <v>126</v>
      </c>
      <c r="E11" s="205" t="s">
        <v>1494</v>
      </c>
      <c r="F11" s="191" t="s">
        <v>245</v>
      </c>
      <c r="G11" s="191" t="s">
        <v>457</v>
      </c>
      <c r="H11" s="191" t="s">
        <v>459</v>
      </c>
      <c r="I11" s="205" t="s">
        <v>460</v>
      </c>
      <c r="J11" s="191" t="s">
        <v>458</v>
      </c>
      <c r="K11" s="317" t="s">
        <v>1354</v>
      </c>
      <c r="L11" s="317" t="s">
        <v>1356</v>
      </c>
      <c r="M11" s="317" t="s">
        <v>468</v>
      </c>
      <c r="N11" s="317" t="s">
        <v>1355</v>
      </c>
      <c r="O11" s="317" t="s">
        <v>1357</v>
      </c>
      <c r="P11" s="317" t="s">
        <v>469</v>
      </c>
      <c r="Q11" s="317" t="s">
        <v>1358</v>
      </c>
      <c r="R11" s="317" t="s">
        <v>1359</v>
      </c>
      <c r="S11" s="317" t="s">
        <v>1360</v>
      </c>
      <c r="T11" s="317" t="s">
        <v>1444</v>
      </c>
      <c r="U11" s="317" t="s">
        <v>1361</v>
      </c>
      <c r="V11" s="317" t="s">
        <v>1362</v>
      </c>
      <c r="W11" s="317" t="s">
        <v>1363</v>
      </c>
      <c r="X11" s="317" t="s">
        <v>1364</v>
      </c>
      <c r="Y11" s="317" t="s">
        <v>1365</v>
      </c>
      <c r="Z11" s="317" t="s">
        <v>1464</v>
      </c>
      <c r="AA11" s="317" t="s">
        <v>1506</v>
      </c>
      <c r="AB11" s="316" t="s">
        <v>391</v>
      </c>
      <c r="AC11" s="205" t="s">
        <v>409</v>
      </c>
      <c r="AD11" s="205" t="s">
        <v>392</v>
      </c>
      <c r="AE11" s="205" t="s">
        <v>406</v>
      </c>
      <c r="AF11" s="205" t="s">
        <v>393</v>
      </c>
      <c r="AG11" s="205" t="s">
        <v>394</v>
      </c>
      <c r="AH11" s="205" t="s">
        <v>395</v>
      </c>
      <c r="AI11" s="205" t="s">
        <v>405</v>
      </c>
      <c r="AJ11" s="205" t="s">
        <v>396</v>
      </c>
      <c r="AK11" s="205" t="s">
        <v>397</v>
      </c>
      <c r="AL11" s="205" t="s">
        <v>398</v>
      </c>
      <c r="AM11" s="205" t="s">
        <v>404</v>
      </c>
      <c r="AN11" s="205" t="s">
        <v>399</v>
      </c>
      <c r="AO11" s="205" t="s">
        <v>400</v>
      </c>
      <c r="AP11" s="205" t="s">
        <v>401</v>
      </c>
      <c r="AQ11" s="205" t="s">
        <v>403</v>
      </c>
      <c r="AR11" s="205" t="s">
        <v>402</v>
      </c>
    </row>
    <row r="12" spans="1:571" x14ac:dyDescent="0.25">
      <c r="A12" s="330"/>
      <c r="B12" s="184" t="s">
        <v>248</v>
      </c>
      <c r="C12" s="185" t="s">
        <v>131</v>
      </c>
      <c r="D12" s="186">
        <f>D13+D47+D83+D89+D96</f>
        <v>0</v>
      </c>
      <c r="E12" s="186">
        <f>E13+E47+E83+E89+E96</f>
        <v>44604712.529999986</v>
      </c>
      <c r="F12" s="186">
        <f t="shared" ref="F12:F106" si="0">D12+E12</f>
        <v>44604712.529999986</v>
      </c>
      <c r="G12" s="186">
        <f>G13+G47+G83+G89+G96</f>
        <v>0</v>
      </c>
      <c r="H12" s="186">
        <f>F12-G12</f>
        <v>44604712.529999986</v>
      </c>
      <c r="I12" s="186">
        <f>I13+I47+I83+I89+I96</f>
        <v>0</v>
      </c>
      <c r="J12" s="186">
        <f>F12-I12</f>
        <v>44604712.529999986</v>
      </c>
      <c r="K12" s="186">
        <f t="shared" ref="K12:AD12" si="1">K13+K47+K83+K89+K96</f>
        <v>0</v>
      </c>
      <c r="L12" s="186">
        <f t="shared" si="1"/>
        <v>0</v>
      </c>
      <c r="M12" s="186">
        <f t="shared" si="1"/>
        <v>0</v>
      </c>
      <c r="N12" s="186">
        <f t="shared" si="1"/>
        <v>0</v>
      </c>
      <c r="O12" s="186">
        <f t="shared" si="1"/>
        <v>0</v>
      </c>
      <c r="P12" s="186">
        <f t="shared" si="1"/>
        <v>769500</v>
      </c>
      <c r="Q12" s="186">
        <f t="shared" si="1"/>
        <v>0</v>
      </c>
      <c r="R12" s="186">
        <f t="shared" si="1"/>
        <v>0</v>
      </c>
      <c r="S12" s="186">
        <f t="shared" si="1"/>
        <v>1363856.13</v>
      </c>
      <c r="T12" s="186">
        <f t="shared" ref="T12" si="2">T13+T47+T83+T89+T96</f>
        <v>7983323.0099999998</v>
      </c>
      <c r="U12" s="186">
        <f t="shared" si="1"/>
        <v>30733608.869999994</v>
      </c>
      <c r="V12" s="186">
        <f t="shared" si="1"/>
        <v>0</v>
      </c>
      <c r="W12" s="186">
        <f t="shared" si="1"/>
        <v>2468015.3250000002</v>
      </c>
      <c r="X12" s="186">
        <f t="shared" si="1"/>
        <v>0</v>
      </c>
      <c r="Y12" s="186">
        <f t="shared" ref="Y12:Z12" si="3">Y13+Y47+Y83+Y89+Y96</f>
        <v>0</v>
      </c>
      <c r="Z12" s="186">
        <f t="shared" si="3"/>
        <v>0</v>
      </c>
      <c r="AA12" s="186">
        <f t="shared" si="1"/>
        <v>1286409.1949999998</v>
      </c>
      <c r="AB12" s="186">
        <f t="shared" si="1"/>
        <v>7262878.9250000007</v>
      </c>
      <c r="AC12" s="186">
        <f t="shared" si="1"/>
        <v>0</v>
      </c>
      <c r="AD12" s="186">
        <f t="shared" si="1"/>
        <v>37100987.654999994</v>
      </c>
      <c r="AE12" s="186">
        <f>AB12+AC12+AD12</f>
        <v>44363866.579999998</v>
      </c>
      <c r="AF12" s="186">
        <f>AF13+AF47+AF83+AF89+AF96</f>
        <v>0</v>
      </c>
      <c r="AG12" s="186">
        <f>AG13+AG47+AG83+AG89+AG96</f>
        <v>0</v>
      </c>
      <c r="AH12" s="186">
        <f>AH13+AH47+AH83+AH89+AH96</f>
        <v>0</v>
      </c>
      <c r="AI12" s="186">
        <f>AF12+AG12+AH12</f>
        <v>0</v>
      </c>
      <c r="AJ12" s="186">
        <f>AJ13+AJ47+AJ83+AJ89+AJ96</f>
        <v>240845.95</v>
      </c>
      <c r="AK12" s="186">
        <f>AK13+AK47+AK83+AK89+AK96</f>
        <v>0</v>
      </c>
      <c r="AL12" s="186">
        <f>AL13+AL47+AL83+AL89+AL96</f>
        <v>0</v>
      </c>
      <c r="AM12" s="186">
        <f>AJ12+AK12+AL12</f>
        <v>240845.95</v>
      </c>
      <c r="AN12" s="186">
        <f>AN13+AN47+AN83+AN89+AN96</f>
        <v>0</v>
      </c>
      <c r="AO12" s="186">
        <f>AO13+AO47+AO83+AO89+AO96</f>
        <v>0</v>
      </c>
      <c r="AP12" s="186">
        <f>AP13+AP47+AP83+AP89+AP96</f>
        <v>0</v>
      </c>
      <c r="AQ12" s="186">
        <f>AN12+AO12+AP12</f>
        <v>0</v>
      </c>
      <c r="AR12" s="186">
        <f>AE12+AI12+AM12+AQ12</f>
        <v>44604712.530000001</v>
      </c>
    </row>
    <row r="13" spans="1:571" x14ac:dyDescent="0.25">
      <c r="B13" s="187" t="s">
        <v>249</v>
      </c>
      <c r="C13" s="188" t="s">
        <v>132</v>
      </c>
      <c r="D13" s="189">
        <f>SUM(D14:D46)</f>
        <v>0</v>
      </c>
      <c r="E13" s="189">
        <f>SUM(E14:E46)</f>
        <v>38101871.879999988</v>
      </c>
      <c r="F13" s="189">
        <f t="shared" si="0"/>
        <v>38101871.879999988</v>
      </c>
      <c r="G13" s="189">
        <f>SUM(G14:G46)</f>
        <v>0</v>
      </c>
      <c r="H13" s="189">
        <f t="shared" ref="H13:H220" si="4">F13-G13</f>
        <v>38101871.879999988</v>
      </c>
      <c r="I13" s="189">
        <f>SUM(I14:I46)</f>
        <v>0</v>
      </c>
      <c r="J13" s="189">
        <f t="shared" ref="J13:J220" si="5">F13-I13</f>
        <v>38101871.879999988</v>
      </c>
      <c r="K13" s="189">
        <f t="shared" ref="K13:AD13" si="6">SUM(K14:K46)</f>
        <v>0</v>
      </c>
      <c r="L13" s="189">
        <f t="shared" si="6"/>
        <v>0</v>
      </c>
      <c r="M13" s="189">
        <f t="shared" si="6"/>
        <v>0</v>
      </c>
      <c r="N13" s="189">
        <f t="shared" si="6"/>
        <v>0</v>
      </c>
      <c r="O13" s="189">
        <f t="shared" si="6"/>
        <v>0</v>
      </c>
      <c r="P13" s="189">
        <f t="shared" si="6"/>
        <v>0</v>
      </c>
      <c r="Q13" s="189">
        <f t="shared" si="6"/>
        <v>0</v>
      </c>
      <c r="R13" s="189">
        <f t="shared" si="6"/>
        <v>0</v>
      </c>
      <c r="S13" s="189">
        <f t="shared" si="6"/>
        <v>1363856.13</v>
      </c>
      <c r="T13" s="189">
        <f t="shared" ref="T13" si="7">SUM(T14:T46)</f>
        <v>3969322.92</v>
      </c>
      <c r="U13" s="189">
        <f t="shared" si="6"/>
        <v>29014268.309999995</v>
      </c>
      <c r="V13" s="189">
        <f t="shared" si="6"/>
        <v>0</v>
      </c>
      <c r="W13" s="189">
        <f t="shared" si="6"/>
        <v>2468015.3250000002</v>
      </c>
      <c r="X13" s="189">
        <f t="shared" si="6"/>
        <v>0</v>
      </c>
      <c r="Y13" s="189">
        <f t="shared" ref="Y13:Z13" si="8">SUM(Y14:Y46)</f>
        <v>0</v>
      </c>
      <c r="Z13" s="189">
        <f t="shared" si="8"/>
        <v>0</v>
      </c>
      <c r="AA13" s="189">
        <f t="shared" si="6"/>
        <v>1286409.1949999998</v>
      </c>
      <c r="AB13" s="189">
        <f t="shared" si="6"/>
        <v>6781187.0250000004</v>
      </c>
      <c r="AC13" s="189">
        <f t="shared" si="6"/>
        <v>0</v>
      </c>
      <c r="AD13" s="189">
        <f t="shared" si="6"/>
        <v>31320684.854999993</v>
      </c>
      <c r="AE13" s="189">
        <f t="shared" ref="AE13:AE220" si="9">AB13+AC13+AD13</f>
        <v>38101871.879999995</v>
      </c>
      <c r="AF13" s="189">
        <f>SUM(AF14:AF46)</f>
        <v>0</v>
      </c>
      <c r="AG13" s="189">
        <f>SUM(AG14:AG46)</f>
        <v>0</v>
      </c>
      <c r="AH13" s="189">
        <f>SUM(AH14:AH46)</f>
        <v>0</v>
      </c>
      <c r="AI13" s="189">
        <f t="shared" ref="AI13:AI220" si="10">AF13+AG13+AH13</f>
        <v>0</v>
      </c>
      <c r="AJ13" s="189">
        <f>SUM(AJ14:AJ46)</f>
        <v>0</v>
      </c>
      <c r="AK13" s="189">
        <f>SUM(AK14:AK46)</f>
        <v>0</v>
      </c>
      <c r="AL13" s="189">
        <f>SUM(AL14:AL46)</f>
        <v>0</v>
      </c>
      <c r="AM13" s="189">
        <f t="shared" ref="AM13:AM220" si="11">AJ13+AK13+AL13</f>
        <v>0</v>
      </c>
      <c r="AN13" s="189">
        <f>SUM(AN14:AN46)</f>
        <v>0</v>
      </c>
      <c r="AO13" s="189">
        <f>SUM(AO14:AO46)</f>
        <v>0</v>
      </c>
      <c r="AP13" s="189">
        <f>SUM(AP14:AP46)</f>
        <v>0</v>
      </c>
      <c r="AQ13" s="189">
        <f t="shared" ref="AQ13:AQ220" si="12">AN13+AO13+AP13</f>
        <v>0</v>
      </c>
      <c r="AR13" s="189">
        <f t="shared" ref="AR13:AR220" si="13">AE13+AI13+AM13+AQ13</f>
        <v>38101871.879999995</v>
      </c>
    </row>
    <row r="14" spans="1:571" x14ac:dyDescent="0.25">
      <c r="B14" s="178" t="s">
        <v>250</v>
      </c>
      <c r="C14" s="179" t="s">
        <v>133</v>
      </c>
      <c r="D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0">
        <f t="shared" si="0"/>
        <v>0</v>
      </c>
      <c r="G14" s="180"/>
      <c r="H14" s="180">
        <f t="shared" si="4"/>
        <v>0</v>
      </c>
      <c r="I14" s="180"/>
      <c r="J14" s="180">
        <f t="shared" si="5"/>
        <v>0</v>
      </c>
      <c r="K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0">
        <f t="shared" si="9"/>
        <v>0</v>
      </c>
      <c r="AF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0">
        <f t="shared" si="10"/>
        <v>0</v>
      </c>
      <c r="AJ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0">
        <f t="shared" si="11"/>
        <v>0</v>
      </c>
      <c r="AN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0">
        <f t="shared" si="12"/>
        <v>0</v>
      </c>
      <c r="AR14" s="180">
        <f t="shared" si="13"/>
        <v>0</v>
      </c>
    </row>
    <row r="15" spans="1:571" x14ac:dyDescent="0.25">
      <c r="B15" s="178" t="s">
        <v>493</v>
      </c>
      <c r="C15" s="179" t="s">
        <v>494</v>
      </c>
      <c r="D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33868330.559999987</v>
      </c>
      <c r="F15" s="180">
        <f t="shared" si="0"/>
        <v>33868330.559999987</v>
      </c>
      <c r="G15" s="180"/>
      <c r="H15" s="180">
        <f t="shared" si="4"/>
        <v>33868330.559999987</v>
      </c>
      <c r="I15" s="180"/>
      <c r="J15" s="180">
        <f t="shared" si="5"/>
        <v>33868330.559999987</v>
      </c>
      <c r="K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1212316.56</v>
      </c>
      <c r="T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3528287.04</v>
      </c>
      <c r="U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25790460.719999995</v>
      </c>
      <c r="V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2193791.4</v>
      </c>
      <c r="X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1143474.8399999999</v>
      </c>
      <c r="AB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6027721.7999999998</v>
      </c>
      <c r="AC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27840608.759999994</v>
      </c>
      <c r="AE15" s="180">
        <f t="shared" si="9"/>
        <v>33868330.559999995</v>
      </c>
      <c r="AF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0">
        <f t="shared" si="10"/>
        <v>0</v>
      </c>
      <c r="AJ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0">
        <f t="shared" si="11"/>
        <v>0</v>
      </c>
      <c r="AN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0">
        <f t="shared" si="12"/>
        <v>0</v>
      </c>
      <c r="AR15" s="180">
        <f t="shared" si="13"/>
        <v>33868330.559999995</v>
      </c>
    </row>
    <row r="16" spans="1:571" x14ac:dyDescent="0.25">
      <c r="B16" s="178" t="s">
        <v>495</v>
      </c>
      <c r="C16" s="179" t="s">
        <v>496</v>
      </c>
      <c r="D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0">
        <f t="shared" si="0"/>
        <v>0</v>
      </c>
      <c r="G16" s="180"/>
      <c r="H16" s="180">
        <f t="shared" si="4"/>
        <v>0</v>
      </c>
      <c r="I16" s="180"/>
      <c r="J16" s="180">
        <f t="shared" si="5"/>
        <v>0</v>
      </c>
      <c r="K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0">
        <f t="shared" si="9"/>
        <v>0</v>
      </c>
      <c r="AF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0">
        <f t="shared" si="10"/>
        <v>0</v>
      </c>
      <c r="AJ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0">
        <f t="shared" si="11"/>
        <v>0</v>
      </c>
      <c r="AN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0">
        <f t="shared" si="12"/>
        <v>0</v>
      </c>
      <c r="AR16" s="180">
        <f t="shared" si="13"/>
        <v>0</v>
      </c>
    </row>
    <row r="17" spans="2:44" x14ac:dyDescent="0.25">
      <c r="B17" s="178" t="s">
        <v>497</v>
      </c>
      <c r="C17" s="179" t="s">
        <v>498</v>
      </c>
      <c r="D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0">
        <f t="shared" si="0"/>
        <v>0</v>
      </c>
      <c r="G17" s="180"/>
      <c r="H17" s="180">
        <f t="shared" si="4"/>
        <v>0</v>
      </c>
      <c r="I17" s="180"/>
      <c r="J17" s="180">
        <f t="shared" si="5"/>
        <v>0</v>
      </c>
      <c r="K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0">
        <f t="shared" si="9"/>
        <v>0</v>
      </c>
      <c r="AF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0">
        <f t="shared" si="10"/>
        <v>0</v>
      </c>
      <c r="AJ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0">
        <f t="shared" si="11"/>
        <v>0</v>
      </c>
      <c r="AN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0">
        <f t="shared" si="12"/>
        <v>0</v>
      </c>
      <c r="AR17" s="180">
        <f t="shared" si="13"/>
        <v>0</v>
      </c>
    </row>
    <row r="18" spans="2:44" x14ac:dyDescent="0.25">
      <c r="B18" s="178" t="s">
        <v>499</v>
      </c>
      <c r="C18" s="179" t="s">
        <v>500</v>
      </c>
      <c r="D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0">
        <f t="shared" si="0"/>
        <v>0</v>
      </c>
      <c r="G18" s="180"/>
      <c r="H18" s="180">
        <f t="shared" si="4"/>
        <v>0</v>
      </c>
      <c r="I18" s="180"/>
      <c r="J18" s="180">
        <f t="shared" si="5"/>
        <v>0</v>
      </c>
      <c r="K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0">
        <f t="shared" si="9"/>
        <v>0</v>
      </c>
      <c r="AF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0">
        <f t="shared" si="10"/>
        <v>0</v>
      </c>
      <c r="AJ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0">
        <f t="shared" si="11"/>
        <v>0</v>
      </c>
      <c r="AN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0">
        <f t="shared" si="12"/>
        <v>0</v>
      </c>
      <c r="AR18" s="180">
        <f t="shared" si="13"/>
        <v>0</v>
      </c>
    </row>
    <row r="19" spans="2:44" x14ac:dyDescent="0.25">
      <c r="B19" s="178" t="s">
        <v>501</v>
      </c>
      <c r="C19" s="179" t="s">
        <v>502</v>
      </c>
      <c r="D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0">
        <f t="shared" si="0"/>
        <v>0</v>
      </c>
      <c r="G19" s="180"/>
      <c r="H19" s="180">
        <f t="shared" si="4"/>
        <v>0</v>
      </c>
      <c r="I19" s="180"/>
      <c r="J19" s="180">
        <f t="shared" si="5"/>
        <v>0</v>
      </c>
      <c r="K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0">
        <f t="shared" si="9"/>
        <v>0</v>
      </c>
      <c r="AF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0">
        <f t="shared" si="10"/>
        <v>0</v>
      </c>
      <c r="AJ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0">
        <f t="shared" si="11"/>
        <v>0</v>
      </c>
      <c r="AN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0">
        <f t="shared" si="12"/>
        <v>0</v>
      </c>
      <c r="AR19" s="180">
        <f t="shared" si="13"/>
        <v>0</v>
      </c>
    </row>
    <row r="20" spans="2:44" x14ac:dyDescent="0.25">
      <c r="B20" s="178" t="s">
        <v>503</v>
      </c>
      <c r="C20" s="179" t="s">
        <v>504</v>
      </c>
      <c r="D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0">
        <f t="shared" si="0"/>
        <v>0</v>
      </c>
      <c r="G20" s="180"/>
      <c r="H20" s="180">
        <f t="shared" si="4"/>
        <v>0</v>
      </c>
      <c r="I20" s="180"/>
      <c r="J20" s="180">
        <f t="shared" si="5"/>
        <v>0</v>
      </c>
      <c r="K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0">
        <f t="shared" si="9"/>
        <v>0</v>
      </c>
      <c r="AF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0">
        <f t="shared" si="10"/>
        <v>0</v>
      </c>
      <c r="AJ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0">
        <f t="shared" si="11"/>
        <v>0</v>
      </c>
      <c r="AN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0">
        <f t="shared" si="12"/>
        <v>0</v>
      </c>
      <c r="AR20" s="180">
        <f t="shared" si="13"/>
        <v>0</v>
      </c>
    </row>
    <row r="21" spans="2:44" x14ac:dyDescent="0.25">
      <c r="B21" s="178" t="s">
        <v>251</v>
      </c>
      <c r="C21" s="179" t="s">
        <v>134</v>
      </c>
      <c r="D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0">
        <f t="shared" ref="F21:F46" si="14">D21+E21</f>
        <v>0</v>
      </c>
      <c r="G21" s="180"/>
      <c r="H21" s="180">
        <f t="shared" ref="H21:H46" si="15">F21-G21</f>
        <v>0</v>
      </c>
      <c r="I21" s="180"/>
      <c r="J21" s="180">
        <f t="shared" ref="J21:J46" si="16">F21-I21</f>
        <v>0</v>
      </c>
      <c r="K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0">
        <f t="shared" ref="AE21:AE47" si="17">AB21+AC21+AD21</f>
        <v>0</v>
      </c>
      <c r="AF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0">
        <f t="shared" ref="AI21:AI46" si="18">AF21+AG21+AH21</f>
        <v>0</v>
      </c>
      <c r="AJ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0">
        <f t="shared" ref="AM21:AM46" si="19">AJ21+AK21+AL21</f>
        <v>0</v>
      </c>
      <c r="AN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0">
        <f t="shared" ref="AQ21:AQ46" si="20">AN21+AO21+AP21</f>
        <v>0</v>
      </c>
      <c r="AR21" s="180">
        <f t="shared" ref="AR21:AR46" si="21">AE21+AI21+AM21+AQ21</f>
        <v>0</v>
      </c>
    </row>
    <row r="22" spans="2:44" x14ac:dyDescent="0.25">
      <c r="B22" s="178" t="s">
        <v>506</v>
      </c>
      <c r="C22" s="179" t="s">
        <v>505</v>
      </c>
      <c r="D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0">
        <f t="shared" ref="F22" si="22">D22+E22</f>
        <v>0</v>
      </c>
      <c r="G22" s="180"/>
      <c r="H22" s="180">
        <f t="shared" ref="H22" si="23">F22-G22</f>
        <v>0</v>
      </c>
      <c r="I22" s="180"/>
      <c r="J22" s="180">
        <f t="shared" ref="J22" si="24">F22-I22</f>
        <v>0</v>
      </c>
      <c r="K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0">
        <f t="shared" ref="AE22" si="25">AB22+AC22+AD22</f>
        <v>0</v>
      </c>
      <c r="AF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0">
        <f t="shared" ref="AI22" si="26">AF22+AG22+AH22</f>
        <v>0</v>
      </c>
      <c r="AJ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0">
        <f t="shared" ref="AM22" si="27">AJ22+AK22+AL22</f>
        <v>0</v>
      </c>
      <c r="AN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0">
        <f t="shared" ref="AQ22" si="28">AN22+AO22+AP22</f>
        <v>0</v>
      </c>
      <c r="AR22" s="180">
        <f t="shared" ref="AR22" si="29">AE22+AI22+AM22+AQ22</f>
        <v>0</v>
      </c>
    </row>
    <row r="23" spans="2:44" x14ac:dyDescent="0.25">
      <c r="B23" s="178" t="s">
        <v>252</v>
      </c>
      <c r="C23" s="179" t="s">
        <v>135</v>
      </c>
      <c r="D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0">
        <f t="shared" si="14"/>
        <v>0</v>
      </c>
      <c r="G23" s="180"/>
      <c r="H23" s="180">
        <f t="shared" si="15"/>
        <v>0</v>
      </c>
      <c r="I23" s="180"/>
      <c r="J23" s="180">
        <f t="shared" si="16"/>
        <v>0</v>
      </c>
      <c r="K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0">
        <f t="shared" si="17"/>
        <v>0</v>
      </c>
      <c r="AF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0">
        <f t="shared" si="18"/>
        <v>0</v>
      </c>
      <c r="AJ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0">
        <f t="shared" si="19"/>
        <v>0</v>
      </c>
      <c r="AN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0">
        <f t="shared" si="20"/>
        <v>0</v>
      </c>
      <c r="AR23" s="180">
        <f t="shared" si="21"/>
        <v>0</v>
      </c>
    </row>
    <row r="24" spans="2:44" x14ac:dyDescent="0.25">
      <c r="B24" s="178" t="s">
        <v>508</v>
      </c>
      <c r="C24" s="179" t="s">
        <v>507</v>
      </c>
      <c r="D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0">
        <f t="shared" ref="F24:F27" si="30">D24+E24</f>
        <v>0</v>
      </c>
      <c r="G24" s="180"/>
      <c r="H24" s="180">
        <f t="shared" ref="H24:H27" si="31">F24-G24</f>
        <v>0</v>
      </c>
      <c r="I24" s="180"/>
      <c r="J24" s="180">
        <f t="shared" ref="J24:J27" si="32">F24-I24</f>
        <v>0</v>
      </c>
      <c r="K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0">
        <f t="shared" ref="AE24:AE27" si="33">AB24+AC24+AD24</f>
        <v>0</v>
      </c>
      <c r="AF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0">
        <f t="shared" ref="AI24:AI27" si="34">AF24+AG24+AH24</f>
        <v>0</v>
      </c>
      <c r="AJ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0">
        <f t="shared" ref="AM24:AM27" si="35">AJ24+AK24+AL24</f>
        <v>0</v>
      </c>
      <c r="AN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0">
        <f t="shared" ref="AQ24:AQ27" si="36">AN24+AO24+AP24</f>
        <v>0</v>
      </c>
      <c r="AR24" s="180">
        <f t="shared" ref="AR24:AR27" si="37">AE24+AI24+AM24+AQ24</f>
        <v>0</v>
      </c>
    </row>
    <row r="25" spans="2:44" x14ac:dyDescent="0.25">
      <c r="B25" s="178" t="s">
        <v>510</v>
      </c>
      <c r="C25" s="179" t="s">
        <v>509</v>
      </c>
      <c r="D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0">
        <f t="shared" si="30"/>
        <v>0</v>
      </c>
      <c r="G25" s="180"/>
      <c r="H25" s="180">
        <f t="shared" si="31"/>
        <v>0</v>
      </c>
      <c r="I25" s="180"/>
      <c r="J25" s="180">
        <f t="shared" si="32"/>
        <v>0</v>
      </c>
      <c r="K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0">
        <f t="shared" si="33"/>
        <v>0</v>
      </c>
      <c r="AF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0">
        <f t="shared" si="34"/>
        <v>0</v>
      </c>
      <c r="AJ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0">
        <f t="shared" si="35"/>
        <v>0</v>
      </c>
      <c r="AN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0">
        <f t="shared" si="36"/>
        <v>0</v>
      </c>
      <c r="AR25" s="180">
        <f t="shared" si="37"/>
        <v>0</v>
      </c>
    </row>
    <row r="26" spans="2:44" x14ac:dyDescent="0.25">
      <c r="B26" s="178" t="s">
        <v>512</v>
      </c>
      <c r="C26" s="179" t="s">
        <v>511</v>
      </c>
      <c r="D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0">
        <f t="shared" si="30"/>
        <v>0</v>
      </c>
      <c r="G26" s="180"/>
      <c r="H26" s="180">
        <f t="shared" si="31"/>
        <v>0</v>
      </c>
      <c r="I26" s="180"/>
      <c r="J26" s="180">
        <f t="shared" si="32"/>
        <v>0</v>
      </c>
      <c r="K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0">
        <f t="shared" si="33"/>
        <v>0</v>
      </c>
      <c r="AF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0">
        <f t="shared" si="34"/>
        <v>0</v>
      </c>
      <c r="AJ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0">
        <f t="shared" si="35"/>
        <v>0</v>
      </c>
      <c r="AN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0">
        <f t="shared" si="36"/>
        <v>0</v>
      </c>
      <c r="AR26" s="180">
        <f t="shared" si="37"/>
        <v>0</v>
      </c>
    </row>
    <row r="27" spans="2:44" x14ac:dyDescent="0.25">
      <c r="B27" s="178" t="s">
        <v>253</v>
      </c>
      <c r="C27" s="179" t="s">
        <v>136</v>
      </c>
      <c r="D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0">
        <f t="shared" si="30"/>
        <v>0</v>
      </c>
      <c r="G27" s="180"/>
      <c r="H27" s="180">
        <f t="shared" si="31"/>
        <v>0</v>
      </c>
      <c r="I27" s="180"/>
      <c r="J27" s="180">
        <f t="shared" si="32"/>
        <v>0</v>
      </c>
      <c r="K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0">
        <f t="shared" si="33"/>
        <v>0</v>
      </c>
      <c r="AF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0">
        <f t="shared" si="34"/>
        <v>0</v>
      </c>
      <c r="AJ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0">
        <f t="shared" si="35"/>
        <v>0</v>
      </c>
      <c r="AN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0">
        <f t="shared" si="36"/>
        <v>0</v>
      </c>
      <c r="AR27" s="180">
        <f t="shared" si="37"/>
        <v>0</v>
      </c>
    </row>
    <row r="28" spans="2:44" x14ac:dyDescent="0.25">
      <c r="B28" s="178" t="s">
        <v>513</v>
      </c>
      <c r="C28" s="179" t="s">
        <v>514</v>
      </c>
      <c r="D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2822360.88</v>
      </c>
      <c r="F28" s="180">
        <f t="shared" si="14"/>
        <v>2822360.88</v>
      </c>
      <c r="G28" s="180"/>
      <c r="H28" s="180">
        <f t="shared" si="15"/>
        <v>2822360.88</v>
      </c>
      <c r="I28" s="180"/>
      <c r="J28" s="180">
        <f t="shared" si="16"/>
        <v>2822360.88</v>
      </c>
      <c r="K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101026.38</v>
      </c>
      <c r="T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294023.92000000004</v>
      </c>
      <c r="U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2149205.06</v>
      </c>
      <c r="V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182815.94999999998</v>
      </c>
      <c r="X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95289.569999999992</v>
      </c>
      <c r="AB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502310.15</v>
      </c>
      <c r="AC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2320050.73</v>
      </c>
      <c r="AE28" s="180">
        <f t="shared" si="17"/>
        <v>2822360.88</v>
      </c>
      <c r="AF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0">
        <f t="shared" si="18"/>
        <v>0</v>
      </c>
      <c r="AJ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0">
        <f t="shared" si="19"/>
        <v>0</v>
      </c>
      <c r="AN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0">
        <f t="shared" si="20"/>
        <v>0</v>
      </c>
      <c r="AR28" s="180">
        <f t="shared" si="21"/>
        <v>2822360.88</v>
      </c>
    </row>
    <row r="29" spans="2:44" x14ac:dyDescent="0.25">
      <c r="B29" s="178" t="s">
        <v>516</v>
      </c>
      <c r="C29" s="179" t="s">
        <v>515</v>
      </c>
      <c r="D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1411180.44</v>
      </c>
      <c r="F29" s="180">
        <f t="shared" ref="F29:F30" si="38">D29+E29</f>
        <v>1411180.44</v>
      </c>
      <c r="G29" s="180"/>
      <c r="H29" s="180">
        <f t="shared" ref="H29:H30" si="39">F29-G29</f>
        <v>1411180.44</v>
      </c>
      <c r="I29" s="180"/>
      <c r="J29" s="180">
        <f t="shared" ref="J29:J30" si="40">F29-I29</f>
        <v>1411180.44</v>
      </c>
      <c r="K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50513.19</v>
      </c>
      <c r="T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147011.96000000002</v>
      </c>
      <c r="U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1074602.53</v>
      </c>
      <c r="V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91407.974999999991</v>
      </c>
      <c r="X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47644.784999999996</v>
      </c>
      <c r="AB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251155.07500000001</v>
      </c>
      <c r="AC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1160025.365</v>
      </c>
      <c r="AE29" s="180">
        <f t="shared" ref="AE29:AE30" si="41">AB29+AC29+AD29</f>
        <v>1411180.44</v>
      </c>
      <c r="AF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0">
        <f t="shared" ref="AI29:AI30" si="42">AF29+AG29+AH29</f>
        <v>0</v>
      </c>
      <c r="AJ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0">
        <f t="shared" ref="AM29:AM30" si="43">AJ29+AK29+AL29</f>
        <v>0</v>
      </c>
      <c r="AN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0">
        <f t="shared" ref="AQ29:AQ30" si="44">AN29+AO29+AP29</f>
        <v>0</v>
      </c>
      <c r="AR29" s="180">
        <f t="shared" ref="AR29:AR30" si="45">AE29+AI29+AM29+AQ29</f>
        <v>1411180.44</v>
      </c>
    </row>
    <row r="30" spans="2:44" x14ac:dyDescent="0.25">
      <c r="B30" s="178" t="s">
        <v>254</v>
      </c>
      <c r="C30" s="179" t="s">
        <v>137</v>
      </c>
      <c r="D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0">
        <f t="shared" si="38"/>
        <v>0</v>
      </c>
      <c r="G30" s="180"/>
      <c r="H30" s="180">
        <f t="shared" si="39"/>
        <v>0</v>
      </c>
      <c r="I30" s="180"/>
      <c r="J30" s="180">
        <f t="shared" si="40"/>
        <v>0</v>
      </c>
      <c r="K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0">
        <f t="shared" si="41"/>
        <v>0</v>
      </c>
      <c r="AF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0">
        <f t="shared" si="42"/>
        <v>0</v>
      </c>
      <c r="AJ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0">
        <f t="shared" si="43"/>
        <v>0</v>
      </c>
      <c r="AN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0">
        <f t="shared" si="44"/>
        <v>0</v>
      </c>
      <c r="AR30" s="180">
        <f t="shared" si="45"/>
        <v>0</v>
      </c>
    </row>
    <row r="31" spans="2:44" x14ac:dyDescent="0.25">
      <c r="B31" s="178" t="s">
        <v>518</v>
      </c>
      <c r="C31" s="179" t="s">
        <v>517</v>
      </c>
      <c r="D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0">
        <f t="shared" si="14"/>
        <v>0</v>
      </c>
      <c r="G31" s="180"/>
      <c r="H31" s="180">
        <f t="shared" si="15"/>
        <v>0</v>
      </c>
      <c r="I31" s="180"/>
      <c r="J31" s="180">
        <f t="shared" si="16"/>
        <v>0</v>
      </c>
      <c r="K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0">
        <f t="shared" si="17"/>
        <v>0</v>
      </c>
      <c r="AF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0">
        <f t="shared" si="18"/>
        <v>0</v>
      </c>
      <c r="AJ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0">
        <f t="shared" si="19"/>
        <v>0</v>
      </c>
      <c r="AN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0">
        <f t="shared" si="20"/>
        <v>0</v>
      </c>
      <c r="AR31" s="180">
        <f t="shared" si="21"/>
        <v>0</v>
      </c>
    </row>
    <row r="32" spans="2:44" x14ac:dyDescent="0.25">
      <c r="B32" s="178" t="s">
        <v>255</v>
      </c>
      <c r="C32" s="179" t="s">
        <v>138</v>
      </c>
      <c r="D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0">
        <f t="shared" si="14"/>
        <v>0</v>
      </c>
      <c r="G32" s="180"/>
      <c r="H32" s="180">
        <f t="shared" si="15"/>
        <v>0</v>
      </c>
      <c r="I32" s="180"/>
      <c r="J32" s="180">
        <f t="shared" si="16"/>
        <v>0</v>
      </c>
      <c r="K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0">
        <f t="shared" si="17"/>
        <v>0</v>
      </c>
      <c r="AF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0">
        <f t="shared" si="18"/>
        <v>0</v>
      </c>
      <c r="AJ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0">
        <f t="shared" si="19"/>
        <v>0</v>
      </c>
      <c r="AN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0">
        <f t="shared" si="20"/>
        <v>0</v>
      </c>
      <c r="AR32" s="180">
        <f t="shared" si="21"/>
        <v>0</v>
      </c>
    </row>
    <row r="33" spans="2:44" x14ac:dyDescent="0.25">
      <c r="B33" s="178" t="s">
        <v>519</v>
      </c>
      <c r="C33" s="179" t="s">
        <v>521</v>
      </c>
      <c r="D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0">
        <f t="shared" ref="F33:F34" si="46">D33+E33</f>
        <v>0</v>
      </c>
      <c r="G33" s="180"/>
      <c r="H33" s="180">
        <f t="shared" ref="H33:H34" si="47">F33-G33</f>
        <v>0</v>
      </c>
      <c r="I33" s="180"/>
      <c r="J33" s="180">
        <f t="shared" ref="J33:J34" si="48">F33-I33</f>
        <v>0</v>
      </c>
      <c r="K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0">
        <f t="shared" ref="AE33:AE34" si="49">AB33+AC33+AD33</f>
        <v>0</v>
      </c>
      <c r="AF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0">
        <f t="shared" ref="AI33:AI34" si="50">AF33+AG33+AH33</f>
        <v>0</v>
      </c>
      <c r="AJ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0">
        <f t="shared" ref="AM33:AM34" si="51">AJ33+AK33+AL33</f>
        <v>0</v>
      </c>
      <c r="AN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0">
        <f t="shared" ref="AQ33:AQ34" si="52">AN33+AO33+AP33</f>
        <v>0</v>
      </c>
      <c r="AR33" s="180">
        <f t="shared" ref="AR33:AR34" si="53">AE33+AI33+AM33+AQ33</f>
        <v>0</v>
      </c>
    </row>
    <row r="34" spans="2:44" x14ac:dyDescent="0.25">
      <c r="B34" s="178" t="s">
        <v>520</v>
      </c>
      <c r="C34" s="179" t="s">
        <v>522</v>
      </c>
      <c r="D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0">
        <f t="shared" si="46"/>
        <v>0</v>
      </c>
      <c r="G34" s="180"/>
      <c r="H34" s="180">
        <f t="shared" si="47"/>
        <v>0</v>
      </c>
      <c r="I34" s="180"/>
      <c r="J34" s="180">
        <f t="shared" si="48"/>
        <v>0</v>
      </c>
      <c r="K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0">
        <f t="shared" si="49"/>
        <v>0</v>
      </c>
      <c r="AF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0">
        <f t="shared" si="50"/>
        <v>0</v>
      </c>
      <c r="AJ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0">
        <f t="shared" si="51"/>
        <v>0</v>
      </c>
      <c r="AN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0">
        <f t="shared" si="52"/>
        <v>0</v>
      </c>
      <c r="AR34" s="180">
        <f t="shared" si="53"/>
        <v>0</v>
      </c>
    </row>
    <row r="35" spans="2:44" x14ac:dyDescent="0.25">
      <c r="B35" s="178" t="s">
        <v>524</v>
      </c>
      <c r="C35" s="179" t="s">
        <v>523</v>
      </c>
      <c r="D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0">
        <f t="shared" si="14"/>
        <v>0</v>
      </c>
      <c r="G35" s="180"/>
      <c r="H35" s="180">
        <f t="shared" si="15"/>
        <v>0</v>
      </c>
      <c r="I35" s="180"/>
      <c r="J35" s="180">
        <f t="shared" si="16"/>
        <v>0</v>
      </c>
      <c r="K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0">
        <f t="shared" si="17"/>
        <v>0</v>
      </c>
      <c r="AF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0">
        <f t="shared" si="18"/>
        <v>0</v>
      </c>
      <c r="AJ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0">
        <f t="shared" si="19"/>
        <v>0</v>
      </c>
      <c r="AN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0">
        <f t="shared" si="20"/>
        <v>0</v>
      </c>
      <c r="AR35" s="180">
        <f t="shared" si="21"/>
        <v>0</v>
      </c>
    </row>
    <row r="36" spans="2:44" x14ac:dyDescent="0.25">
      <c r="B36" s="178" t="s">
        <v>271</v>
      </c>
      <c r="C36" s="179" t="s">
        <v>155</v>
      </c>
      <c r="D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0">
        <f t="shared" ref="F36:F44" si="54">D36+E36</f>
        <v>0</v>
      </c>
      <c r="G36" s="180"/>
      <c r="H36" s="180">
        <f t="shared" ref="H36:H44" si="55">F36-G36</f>
        <v>0</v>
      </c>
      <c r="I36" s="180"/>
      <c r="J36" s="180">
        <f t="shared" ref="J36:J44" si="56">F36-I36</f>
        <v>0</v>
      </c>
      <c r="K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0">
        <f t="shared" ref="AE36:AE44" si="57">AB36+AC36+AD36</f>
        <v>0</v>
      </c>
      <c r="AF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0">
        <f t="shared" ref="AI36:AI44" si="58">AF36+AG36+AH36</f>
        <v>0</v>
      </c>
      <c r="AJ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0">
        <f t="shared" ref="AM36:AM44" si="59">AJ36+AK36+AL36</f>
        <v>0</v>
      </c>
      <c r="AN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0">
        <f t="shared" ref="AQ36:AQ44" si="60">AN36+AO36+AP36</f>
        <v>0</v>
      </c>
      <c r="AR36" s="180">
        <f t="shared" ref="AR36:AR44" si="61">AE36+AI36+AM36+AQ36</f>
        <v>0</v>
      </c>
    </row>
    <row r="37" spans="2:44" x14ac:dyDescent="0.25">
      <c r="B37" s="178" t="s">
        <v>525</v>
      </c>
      <c r="C37" s="179" t="s">
        <v>526</v>
      </c>
      <c r="D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0">
        <f t="shared" ref="F37" si="62">D37+E37</f>
        <v>0</v>
      </c>
      <c r="G37" s="180"/>
      <c r="H37" s="180">
        <f t="shared" ref="H37" si="63">F37-G37</f>
        <v>0</v>
      </c>
      <c r="I37" s="180"/>
      <c r="J37" s="180">
        <f t="shared" ref="J37" si="64">F37-I37</f>
        <v>0</v>
      </c>
      <c r="K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0">
        <f t="shared" ref="AE37" si="65">AB37+AC37+AD37</f>
        <v>0</v>
      </c>
      <c r="AF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0">
        <f t="shared" ref="AI37" si="66">AF37+AG37+AH37</f>
        <v>0</v>
      </c>
      <c r="AJ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0">
        <f t="shared" ref="AM37" si="67">AJ37+AK37+AL37</f>
        <v>0</v>
      </c>
      <c r="AN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0">
        <f t="shared" ref="AQ37" si="68">AN37+AO37+AP37</f>
        <v>0</v>
      </c>
      <c r="AR37" s="180">
        <f t="shared" ref="AR37" si="69">AE37+AI37+AM37+AQ37</f>
        <v>0</v>
      </c>
    </row>
    <row r="38" spans="2:44" x14ac:dyDescent="0.25">
      <c r="B38" s="178" t="s">
        <v>527</v>
      </c>
      <c r="C38" s="179" t="s">
        <v>528</v>
      </c>
      <c r="D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0">
        <f t="shared" si="54"/>
        <v>0</v>
      </c>
      <c r="G38" s="180"/>
      <c r="H38" s="180">
        <f t="shared" si="55"/>
        <v>0</v>
      </c>
      <c r="I38" s="180"/>
      <c r="J38" s="180">
        <f t="shared" si="56"/>
        <v>0</v>
      </c>
      <c r="K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0">
        <f t="shared" si="57"/>
        <v>0</v>
      </c>
      <c r="AF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0">
        <f t="shared" si="58"/>
        <v>0</v>
      </c>
      <c r="AJ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0">
        <f t="shared" si="59"/>
        <v>0</v>
      </c>
      <c r="AN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0">
        <f t="shared" si="60"/>
        <v>0</v>
      </c>
      <c r="AR38" s="180">
        <f t="shared" si="61"/>
        <v>0</v>
      </c>
    </row>
    <row r="39" spans="2:44" x14ac:dyDescent="0.25">
      <c r="B39" s="178" t="s">
        <v>529</v>
      </c>
      <c r="C39" s="179" t="s">
        <v>530</v>
      </c>
      <c r="D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0">
        <f t="shared" ref="F39:F43" si="70">D39+E39</f>
        <v>0</v>
      </c>
      <c r="G39" s="180"/>
      <c r="H39" s="180">
        <f t="shared" ref="H39:H43" si="71">F39-G39</f>
        <v>0</v>
      </c>
      <c r="I39" s="180"/>
      <c r="J39" s="180">
        <f t="shared" ref="J39:J43" si="72">F39-I39</f>
        <v>0</v>
      </c>
      <c r="K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0">
        <f t="shared" ref="AE39:AE43" si="73">AB39+AC39+AD39</f>
        <v>0</v>
      </c>
      <c r="AF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0">
        <f t="shared" ref="AI39:AI43" si="74">AF39+AG39+AH39</f>
        <v>0</v>
      </c>
      <c r="AJ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0">
        <f t="shared" ref="AM39:AM43" si="75">AJ39+AK39+AL39</f>
        <v>0</v>
      </c>
      <c r="AN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0">
        <f t="shared" ref="AQ39:AQ43" si="76">AN39+AO39+AP39</f>
        <v>0</v>
      </c>
      <c r="AR39" s="180">
        <f t="shared" ref="AR39:AR43" si="77">AE39+AI39+AM39+AQ39</f>
        <v>0</v>
      </c>
    </row>
    <row r="40" spans="2:44" x14ac:dyDescent="0.25">
      <c r="B40" s="178" t="s">
        <v>272</v>
      </c>
      <c r="C40" s="179" t="s">
        <v>156</v>
      </c>
      <c r="D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0">
        <f t="shared" ref="F40" si="78">D40+E40</f>
        <v>0</v>
      </c>
      <c r="G40" s="180"/>
      <c r="H40" s="180">
        <f t="shared" ref="H40" si="79">F40-G40</f>
        <v>0</v>
      </c>
      <c r="I40" s="180"/>
      <c r="J40" s="180">
        <f t="shared" ref="J40" si="80">F40-I40</f>
        <v>0</v>
      </c>
      <c r="K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0">
        <f t="shared" ref="AE40" si="81">AB40+AC40+AD40</f>
        <v>0</v>
      </c>
      <c r="AF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0">
        <f t="shared" ref="AI40" si="82">AF40+AG40+AH40</f>
        <v>0</v>
      </c>
      <c r="AJ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0">
        <f t="shared" ref="AM40" si="83">AJ40+AK40+AL40</f>
        <v>0</v>
      </c>
      <c r="AN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0">
        <f t="shared" ref="AQ40" si="84">AN40+AO40+AP40</f>
        <v>0</v>
      </c>
      <c r="AR40" s="180">
        <f t="shared" ref="AR40" si="85">AE40+AI40+AM40+AQ40</f>
        <v>0</v>
      </c>
    </row>
    <row r="41" spans="2:44" x14ac:dyDescent="0.25">
      <c r="B41" s="178" t="s">
        <v>531</v>
      </c>
      <c r="C41" s="179" t="s">
        <v>532</v>
      </c>
      <c r="D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0">
        <f t="shared" si="70"/>
        <v>0</v>
      </c>
      <c r="G41" s="180"/>
      <c r="H41" s="180">
        <f t="shared" si="71"/>
        <v>0</v>
      </c>
      <c r="I41" s="180"/>
      <c r="J41" s="180">
        <f t="shared" si="72"/>
        <v>0</v>
      </c>
      <c r="K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0">
        <f t="shared" si="73"/>
        <v>0</v>
      </c>
      <c r="AF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0">
        <f t="shared" si="74"/>
        <v>0</v>
      </c>
      <c r="AJ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0">
        <f t="shared" si="75"/>
        <v>0</v>
      </c>
      <c r="AN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0">
        <f t="shared" si="76"/>
        <v>0</v>
      </c>
      <c r="AR41" s="180">
        <f t="shared" si="77"/>
        <v>0</v>
      </c>
    </row>
    <row r="42" spans="2:44" x14ac:dyDescent="0.25">
      <c r="B42" s="178" t="s">
        <v>533</v>
      </c>
      <c r="C42" s="179" t="s">
        <v>534</v>
      </c>
      <c r="D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0">
        <f t="shared" ref="F42" si="86">D42+E42</f>
        <v>0</v>
      </c>
      <c r="G42" s="180"/>
      <c r="H42" s="180">
        <f t="shared" ref="H42" si="87">F42-G42</f>
        <v>0</v>
      </c>
      <c r="I42" s="180"/>
      <c r="J42" s="180">
        <f t="shared" ref="J42" si="88">F42-I42</f>
        <v>0</v>
      </c>
      <c r="K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0">
        <f t="shared" ref="AE42" si="89">AB42+AC42+AD42</f>
        <v>0</v>
      </c>
      <c r="AF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0">
        <f t="shared" ref="AI42" si="90">AF42+AG42+AH42</f>
        <v>0</v>
      </c>
      <c r="AJ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0">
        <f t="shared" ref="AM42" si="91">AJ42+AK42+AL42</f>
        <v>0</v>
      </c>
      <c r="AN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0">
        <f t="shared" ref="AQ42" si="92">AN42+AO42+AP42</f>
        <v>0</v>
      </c>
      <c r="AR42" s="180">
        <f t="shared" ref="AR42" si="93">AE42+AI42+AM42+AQ42</f>
        <v>0</v>
      </c>
    </row>
    <row r="43" spans="2:44" x14ac:dyDescent="0.25">
      <c r="B43" s="178" t="s">
        <v>535</v>
      </c>
      <c r="C43" s="179" t="s">
        <v>536</v>
      </c>
      <c r="D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0">
        <f t="shared" si="70"/>
        <v>0</v>
      </c>
      <c r="G43" s="180"/>
      <c r="H43" s="180">
        <f t="shared" si="71"/>
        <v>0</v>
      </c>
      <c r="I43" s="180"/>
      <c r="J43" s="180">
        <f t="shared" si="72"/>
        <v>0</v>
      </c>
      <c r="K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0">
        <f t="shared" si="73"/>
        <v>0</v>
      </c>
      <c r="AF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0">
        <f t="shared" si="74"/>
        <v>0</v>
      </c>
      <c r="AJ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0">
        <f t="shared" si="75"/>
        <v>0</v>
      </c>
      <c r="AN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0">
        <f t="shared" si="76"/>
        <v>0</v>
      </c>
      <c r="AR43" s="180">
        <f t="shared" si="77"/>
        <v>0</v>
      </c>
    </row>
    <row r="44" spans="2:44" x14ac:dyDescent="0.25">
      <c r="B44" s="178" t="s">
        <v>537</v>
      </c>
      <c r="C44" s="179" t="s">
        <v>538</v>
      </c>
      <c r="D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0">
        <f t="shared" si="54"/>
        <v>0</v>
      </c>
      <c r="G44" s="180"/>
      <c r="H44" s="180">
        <f t="shared" si="55"/>
        <v>0</v>
      </c>
      <c r="I44" s="180"/>
      <c r="J44" s="180">
        <f t="shared" si="56"/>
        <v>0</v>
      </c>
      <c r="K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0">
        <f t="shared" si="57"/>
        <v>0</v>
      </c>
      <c r="AF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0">
        <f t="shared" si="58"/>
        <v>0</v>
      </c>
      <c r="AJ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0">
        <f t="shared" si="59"/>
        <v>0</v>
      </c>
      <c r="AN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0">
        <f t="shared" si="60"/>
        <v>0</v>
      </c>
      <c r="AR44" s="180">
        <f t="shared" si="61"/>
        <v>0</v>
      </c>
    </row>
    <row r="45" spans="2:44" x14ac:dyDescent="0.25">
      <c r="B45" s="178" t="s">
        <v>247</v>
      </c>
      <c r="C45" s="179" t="s">
        <v>139</v>
      </c>
      <c r="D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0">
        <f t="shared" ref="F45" si="94">D45+E45</f>
        <v>0</v>
      </c>
      <c r="G45" s="180"/>
      <c r="H45" s="180">
        <f t="shared" ref="H45" si="95">F45-G45</f>
        <v>0</v>
      </c>
      <c r="I45" s="180"/>
      <c r="J45" s="180">
        <f t="shared" ref="J45" si="96">F45-I45</f>
        <v>0</v>
      </c>
      <c r="K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0">
        <f t="shared" ref="AE45" si="97">AB45+AC45+AD45</f>
        <v>0</v>
      </c>
      <c r="AF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0">
        <f t="shared" ref="AI45" si="98">AF45+AG45+AH45</f>
        <v>0</v>
      </c>
      <c r="AJ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0">
        <f t="shared" ref="AM45" si="99">AJ45+AK45+AL45</f>
        <v>0</v>
      </c>
      <c r="AN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0">
        <f t="shared" ref="AQ45" si="100">AN45+AO45+AP45</f>
        <v>0</v>
      </c>
      <c r="AR45" s="180">
        <f t="shared" ref="AR45" si="101">AE45+AI45+AM45+AQ45</f>
        <v>0</v>
      </c>
    </row>
    <row r="46" spans="2:44" x14ac:dyDescent="0.25">
      <c r="B46" s="178" t="s">
        <v>539</v>
      </c>
      <c r="C46" s="179" t="s">
        <v>540</v>
      </c>
      <c r="D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0">
        <f t="shared" si="14"/>
        <v>0</v>
      </c>
      <c r="G46" s="180"/>
      <c r="H46" s="180">
        <f t="shared" si="15"/>
        <v>0</v>
      </c>
      <c r="I46" s="180"/>
      <c r="J46" s="180">
        <f t="shared" si="16"/>
        <v>0</v>
      </c>
      <c r="K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0">
        <f t="shared" si="17"/>
        <v>0</v>
      </c>
      <c r="AF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0">
        <f t="shared" si="18"/>
        <v>0</v>
      </c>
      <c r="AJ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0">
        <f t="shared" si="19"/>
        <v>0</v>
      </c>
      <c r="AN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0">
        <f t="shared" si="20"/>
        <v>0</v>
      </c>
      <c r="AR46" s="180">
        <f t="shared" si="21"/>
        <v>0</v>
      </c>
    </row>
    <row r="47" spans="2:44" x14ac:dyDescent="0.25">
      <c r="B47" s="187" t="s">
        <v>256</v>
      </c>
      <c r="C47" s="188" t="s">
        <v>140</v>
      </c>
      <c r="D47" s="189">
        <f>SUM(D48:D82)</f>
        <v>0</v>
      </c>
      <c r="E47" s="189">
        <f>SUM(E48:E82)</f>
        <v>6502840.6500000004</v>
      </c>
      <c r="F47" s="189">
        <f t="shared" si="0"/>
        <v>6502840.6500000004</v>
      </c>
      <c r="G47" s="189">
        <f>SUM(G48:G82)</f>
        <v>0</v>
      </c>
      <c r="H47" s="189">
        <f t="shared" si="4"/>
        <v>6502840.6500000004</v>
      </c>
      <c r="I47" s="189">
        <f t="shared" ref="I47:AD47" si="102">SUM(I48:I82)</f>
        <v>0</v>
      </c>
      <c r="J47" s="189">
        <f t="shared" si="102"/>
        <v>6502840.6500000004</v>
      </c>
      <c r="K47" s="189">
        <f t="shared" si="102"/>
        <v>0</v>
      </c>
      <c r="L47" s="189">
        <f t="shared" si="102"/>
        <v>0</v>
      </c>
      <c r="M47" s="189">
        <f t="shared" si="102"/>
        <v>0</v>
      </c>
      <c r="N47" s="189">
        <f t="shared" si="102"/>
        <v>0</v>
      </c>
      <c r="O47" s="189">
        <f t="shared" si="102"/>
        <v>0</v>
      </c>
      <c r="P47" s="189">
        <f t="shared" si="102"/>
        <v>769500</v>
      </c>
      <c r="Q47" s="189">
        <f t="shared" si="102"/>
        <v>0</v>
      </c>
      <c r="R47" s="189">
        <f t="shared" si="102"/>
        <v>0</v>
      </c>
      <c r="S47" s="189">
        <f t="shared" si="102"/>
        <v>0</v>
      </c>
      <c r="T47" s="189">
        <f t="shared" ref="T47" si="103">SUM(T48:T82)</f>
        <v>4014000.09</v>
      </c>
      <c r="U47" s="189">
        <f t="shared" si="102"/>
        <v>1719340.56</v>
      </c>
      <c r="V47" s="189">
        <f t="shared" si="102"/>
        <v>0</v>
      </c>
      <c r="W47" s="189">
        <f t="shared" si="102"/>
        <v>0</v>
      </c>
      <c r="X47" s="189">
        <f t="shared" si="102"/>
        <v>0</v>
      </c>
      <c r="Y47" s="189">
        <f t="shared" ref="Y47:Z47" si="104">SUM(Y48:Y82)</f>
        <v>0</v>
      </c>
      <c r="Z47" s="189">
        <f t="shared" si="104"/>
        <v>0</v>
      </c>
      <c r="AA47" s="189">
        <f t="shared" si="102"/>
        <v>0</v>
      </c>
      <c r="AB47" s="189">
        <f t="shared" si="102"/>
        <v>481691.9</v>
      </c>
      <c r="AC47" s="189">
        <f t="shared" si="102"/>
        <v>0</v>
      </c>
      <c r="AD47" s="189">
        <f t="shared" si="102"/>
        <v>5780302.8000000007</v>
      </c>
      <c r="AE47" s="189">
        <f t="shared" si="17"/>
        <v>6261994.7000000011</v>
      </c>
      <c r="AF47" s="189">
        <f>SUM(AF48:AF82)</f>
        <v>0</v>
      </c>
      <c r="AG47" s="189">
        <f>SUM(AG48:AG82)</f>
        <v>0</v>
      </c>
      <c r="AH47" s="189">
        <f>SUM(AH48:AH82)</f>
        <v>0</v>
      </c>
      <c r="AI47" s="189">
        <f t="shared" si="10"/>
        <v>0</v>
      </c>
      <c r="AJ47" s="189">
        <f>SUM(AJ48:AJ82)</f>
        <v>240845.95</v>
      </c>
      <c r="AK47" s="189">
        <f>SUM(AK48:AK82)</f>
        <v>0</v>
      </c>
      <c r="AL47" s="189">
        <f>SUM(AL48:AL82)</f>
        <v>0</v>
      </c>
      <c r="AM47" s="189">
        <f t="shared" si="11"/>
        <v>240845.95</v>
      </c>
      <c r="AN47" s="189">
        <f>SUM(AN48:AN82)</f>
        <v>0</v>
      </c>
      <c r="AO47" s="189">
        <f>SUM(AO48:AO82)</f>
        <v>0</v>
      </c>
      <c r="AP47" s="189">
        <f>SUM(AP48:AP82)</f>
        <v>0</v>
      </c>
      <c r="AQ47" s="189">
        <f t="shared" si="12"/>
        <v>0</v>
      </c>
      <c r="AR47" s="189">
        <f t="shared" si="13"/>
        <v>6502840.6500000013</v>
      </c>
    </row>
    <row r="48" spans="2:44" x14ac:dyDescent="0.25">
      <c r="B48" s="178" t="s">
        <v>541</v>
      </c>
      <c r="C48" s="179" t="s">
        <v>542</v>
      </c>
      <c r="D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0">
        <f t="shared" ref="F48" si="105">D48+E48</f>
        <v>0</v>
      </c>
      <c r="G48" s="180"/>
      <c r="H48" s="180">
        <f t="shared" ref="H48" si="106">F48-G48</f>
        <v>0</v>
      </c>
      <c r="I48" s="180"/>
      <c r="J48" s="180">
        <f t="shared" ref="J48" si="107">F48-I48</f>
        <v>0</v>
      </c>
      <c r="K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0">
        <f t="shared" ref="AE48" si="108">AB48+AC48+AD48</f>
        <v>0</v>
      </c>
      <c r="AF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0">
        <f t="shared" ref="AI48" si="109">AF48+AG48+AH48</f>
        <v>0</v>
      </c>
      <c r="AJ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0">
        <f t="shared" ref="AM48" si="110">AJ48+AK48+AL48</f>
        <v>0</v>
      </c>
      <c r="AN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0">
        <f t="shared" ref="AQ48" si="111">AN48+AO48+AP48</f>
        <v>0</v>
      </c>
      <c r="AR48" s="180">
        <f t="shared" ref="AR48" si="112">AE48+AI48+AM48+AQ48</f>
        <v>0</v>
      </c>
    </row>
    <row r="49" spans="2:44" x14ac:dyDescent="0.25">
      <c r="B49" s="178" t="s">
        <v>257</v>
      </c>
      <c r="C49" s="179" t="s">
        <v>141</v>
      </c>
      <c r="D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0">
        <f t="shared" si="0"/>
        <v>0</v>
      </c>
      <c r="G49" s="180"/>
      <c r="H49" s="180">
        <f t="shared" si="4"/>
        <v>0</v>
      </c>
      <c r="I49" s="180"/>
      <c r="J49" s="180">
        <f t="shared" si="5"/>
        <v>0</v>
      </c>
      <c r="K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0">
        <f t="shared" si="9"/>
        <v>0</v>
      </c>
      <c r="AF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0">
        <f t="shared" si="10"/>
        <v>0</v>
      </c>
      <c r="AJ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0">
        <f t="shared" si="11"/>
        <v>0</v>
      </c>
      <c r="AN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0">
        <f t="shared" si="12"/>
        <v>0</v>
      </c>
      <c r="AR49" s="180">
        <f t="shared" si="13"/>
        <v>0</v>
      </c>
    </row>
    <row r="50" spans="2:44" x14ac:dyDescent="0.25">
      <c r="B50" s="178" t="s">
        <v>543</v>
      </c>
      <c r="C50" s="179" t="s">
        <v>544</v>
      </c>
      <c r="D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0">
        <f t="shared" si="0"/>
        <v>0</v>
      </c>
      <c r="G50" s="180"/>
      <c r="H50" s="180">
        <f t="shared" si="4"/>
        <v>0</v>
      </c>
      <c r="I50" s="180"/>
      <c r="J50" s="180">
        <f t="shared" si="5"/>
        <v>0</v>
      </c>
      <c r="K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0">
        <f t="shared" si="9"/>
        <v>0</v>
      </c>
      <c r="AF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0">
        <f t="shared" si="10"/>
        <v>0</v>
      </c>
      <c r="AJ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0">
        <f t="shared" si="11"/>
        <v>0</v>
      </c>
      <c r="AN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0">
        <f t="shared" si="12"/>
        <v>0</v>
      </c>
      <c r="AR50" s="180">
        <f t="shared" si="13"/>
        <v>0</v>
      </c>
    </row>
    <row r="51" spans="2:44" x14ac:dyDescent="0.25">
      <c r="B51" s="178" t="s">
        <v>545</v>
      </c>
      <c r="C51" s="179" t="s">
        <v>546</v>
      </c>
      <c r="D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0">
        <f t="shared" ref="F51:F69" si="113">D51+E51</f>
        <v>0</v>
      </c>
      <c r="G51" s="180"/>
      <c r="H51" s="180">
        <f t="shared" ref="H51:H69" si="114">F51-G51</f>
        <v>0</v>
      </c>
      <c r="I51" s="180"/>
      <c r="J51" s="180">
        <f t="shared" ref="J51:J69" si="115">F51-I51</f>
        <v>0</v>
      </c>
      <c r="K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0">
        <f t="shared" ref="AE51:AE69" si="116">AB51+AC51+AD51</f>
        <v>0</v>
      </c>
      <c r="AF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0">
        <f t="shared" ref="AI51:AI69" si="117">AF51+AG51+AH51</f>
        <v>0</v>
      </c>
      <c r="AJ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0">
        <f t="shared" ref="AM51:AM69" si="118">AJ51+AK51+AL51</f>
        <v>0</v>
      </c>
      <c r="AN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0">
        <f t="shared" ref="AQ51:AQ69" si="119">AN51+AO51+AP51</f>
        <v>0</v>
      </c>
      <c r="AR51" s="180">
        <f t="shared" ref="AR51:AR69" si="120">AE51+AI51+AM51+AQ51</f>
        <v>0</v>
      </c>
    </row>
    <row r="52" spans="2:44" x14ac:dyDescent="0.25">
      <c r="B52" s="178" t="s">
        <v>258</v>
      </c>
      <c r="C52" s="179" t="s">
        <v>142</v>
      </c>
      <c r="D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0">
        <f t="shared" si="113"/>
        <v>0</v>
      </c>
      <c r="G52" s="180"/>
      <c r="H52" s="180">
        <f t="shared" si="114"/>
        <v>0</v>
      </c>
      <c r="I52" s="180"/>
      <c r="J52" s="180">
        <f t="shared" si="115"/>
        <v>0</v>
      </c>
      <c r="K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0">
        <f t="shared" si="116"/>
        <v>0</v>
      </c>
      <c r="AF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0">
        <f t="shared" si="117"/>
        <v>0</v>
      </c>
      <c r="AJ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0">
        <f t="shared" si="118"/>
        <v>0</v>
      </c>
      <c r="AN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0">
        <f t="shared" si="119"/>
        <v>0</v>
      </c>
      <c r="AR52" s="180">
        <f t="shared" si="120"/>
        <v>0</v>
      </c>
    </row>
    <row r="53" spans="2:44" x14ac:dyDescent="0.25">
      <c r="B53" s="178" t="s">
        <v>547</v>
      </c>
      <c r="C53" s="179" t="s">
        <v>548</v>
      </c>
      <c r="D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0">
        <f t="shared" ref="F53" si="121">D53+E53</f>
        <v>0</v>
      </c>
      <c r="G53" s="180"/>
      <c r="H53" s="180">
        <f t="shared" ref="H53" si="122">F53-G53</f>
        <v>0</v>
      </c>
      <c r="I53" s="180"/>
      <c r="J53" s="180">
        <f t="shared" ref="J53" si="123">F53-I53</f>
        <v>0</v>
      </c>
      <c r="K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0">
        <f t="shared" ref="AE53" si="124">AB53+AC53+AD53</f>
        <v>0</v>
      </c>
      <c r="AF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0">
        <f t="shared" ref="AI53" si="125">AF53+AG53+AH53</f>
        <v>0</v>
      </c>
      <c r="AJ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0">
        <f t="shared" ref="AM53" si="126">AJ53+AK53+AL53</f>
        <v>0</v>
      </c>
      <c r="AN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0">
        <f t="shared" ref="AQ53" si="127">AN53+AO53+AP53</f>
        <v>0</v>
      </c>
      <c r="AR53" s="180">
        <f t="shared" ref="AR53" si="128">AE53+AI53+AM53+AQ53</f>
        <v>0</v>
      </c>
    </row>
    <row r="54" spans="2:44" x14ac:dyDescent="0.25">
      <c r="B54" s="178" t="s">
        <v>549</v>
      </c>
      <c r="C54" s="179" t="s">
        <v>515</v>
      </c>
      <c r="D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0">
        <f t="shared" si="113"/>
        <v>0</v>
      </c>
      <c r="G54" s="180"/>
      <c r="H54" s="180">
        <f t="shared" si="114"/>
        <v>0</v>
      </c>
      <c r="I54" s="180"/>
      <c r="J54" s="180">
        <f t="shared" si="115"/>
        <v>0</v>
      </c>
      <c r="K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0">
        <f t="shared" si="116"/>
        <v>0</v>
      </c>
      <c r="AF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0">
        <f t="shared" si="117"/>
        <v>0</v>
      </c>
      <c r="AJ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0">
        <f t="shared" si="118"/>
        <v>0</v>
      </c>
      <c r="AN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0">
        <f t="shared" si="119"/>
        <v>0</v>
      </c>
      <c r="AR54" s="180">
        <f t="shared" si="120"/>
        <v>0</v>
      </c>
    </row>
    <row r="55" spans="2:44" x14ac:dyDescent="0.25">
      <c r="B55" s="178" t="s">
        <v>259</v>
      </c>
      <c r="C55" s="179" t="s">
        <v>143</v>
      </c>
      <c r="D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0">
        <f t="shared" ref="F55" si="129">D55+E55</f>
        <v>0</v>
      </c>
      <c r="G55" s="180"/>
      <c r="H55" s="180">
        <f t="shared" ref="H55" si="130">F55-G55</f>
        <v>0</v>
      </c>
      <c r="I55" s="180"/>
      <c r="J55" s="180">
        <f t="shared" ref="J55" si="131">F55-I55</f>
        <v>0</v>
      </c>
      <c r="K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0">
        <f t="shared" ref="AE55" si="132">AB55+AC55+AD55</f>
        <v>0</v>
      </c>
      <c r="AF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0">
        <f t="shared" ref="AI55" si="133">AF55+AG55+AH55</f>
        <v>0</v>
      </c>
      <c r="AJ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0">
        <f t="shared" ref="AM55" si="134">AJ55+AK55+AL55</f>
        <v>0</v>
      </c>
      <c r="AN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0">
        <f t="shared" ref="AQ55" si="135">AN55+AO55+AP55</f>
        <v>0</v>
      </c>
      <c r="AR55" s="180">
        <f t="shared" ref="AR55" si="136">AE55+AI55+AM55+AQ55</f>
        <v>0</v>
      </c>
    </row>
    <row r="56" spans="2:44" x14ac:dyDescent="0.25">
      <c r="B56" s="178" t="s">
        <v>550</v>
      </c>
      <c r="C56" s="179" t="s">
        <v>551</v>
      </c>
      <c r="D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0">
        <f t="shared" si="113"/>
        <v>0</v>
      </c>
      <c r="G56" s="180"/>
      <c r="H56" s="180">
        <f t="shared" si="114"/>
        <v>0</v>
      </c>
      <c r="I56" s="180"/>
      <c r="J56" s="180">
        <f t="shared" si="115"/>
        <v>0</v>
      </c>
      <c r="K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0">
        <f t="shared" si="116"/>
        <v>0</v>
      </c>
      <c r="AF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0">
        <f t="shared" si="117"/>
        <v>0</v>
      </c>
      <c r="AJ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0">
        <f t="shared" si="118"/>
        <v>0</v>
      </c>
      <c r="AN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0">
        <f t="shared" si="119"/>
        <v>0</v>
      </c>
      <c r="AR56" s="180">
        <f t="shared" si="120"/>
        <v>0</v>
      </c>
    </row>
    <row r="57" spans="2:44" x14ac:dyDescent="0.25">
      <c r="B57" s="178" t="s">
        <v>552</v>
      </c>
      <c r="C57" s="179" t="s">
        <v>522</v>
      </c>
      <c r="D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0">
        <f t="shared" ref="F57" si="137">D57+E57</f>
        <v>0</v>
      </c>
      <c r="G57" s="180"/>
      <c r="H57" s="180">
        <f t="shared" ref="H57" si="138">F57-G57</f>
        <v>0</v>
      </c>
      <c r="I57" s="180"/>
      <c r="J57" s="180">
        <f t="shared" ref="J57" si="139">F57-I57</f>
        <v>0</v>
      </c>
      <c r="K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0">
        <f t="shared" ref="AE57" si="140">AB57+AC57+AD57</f>
        <v>0</v>
      </c>
      <c r="AF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0">
        <f t="shared" ref="AI57" si="141">AF57+AG57+AH57</f>
        <v>0</v>
      </c>
      <c r="AJ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0">
        <f t="shared" ref="AM57" si="142">AJ57+AK57+AL57</f>
        <v>0</v>
      </c>
      <c r="AN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0">
        <f t="shared" ref="AQ57" si="143">AN57+AO57+AP57</f>
        <v>0</v>
      </c>
      <c r="AR57" s="180">
        <f t="shared" ref="AR57" si="144">AE57+AI57+AM57+AQ57</f>
        <v>0</v>
      </c>
    </row>
    <row r="58" spans="2:44" x14ac:dyDescent="0.25">
      <c r="B58" s="178" t="s">
        <v>553</v>
      </c>
      <c r="C58" s="179" t="s">
        <v>523</v>
      </c>
      <c r="D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0">
        <f t="shared" si="113"/>
        <v>0</v>
      </c>
      <c r="G58" s="180"/>
      <c r="H58" s="180">
        <f t="shared" si="114"/>
        <v>0</v>
      </c>
      <c r="I58" s="180"/>
      <c r="J58" s="180">
        <f t="shared" si="115"/>
        <v>0</v>
      </c>
      <c r="K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0">
        <f t="shared" si="116"/>
        <v>0</v>
      </c>
      <c r="AF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0">
        <f t="shared" si="117"/>
        <v>0</v>
      </c>
      <c r="AJ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0">
        <f t="shared" si="118"/>
        <v>0</v>
      </c>
      <c r="AN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0">
        <f t="shared" si="119"/>
        <v>0</v>
      </c>
      <c r="AR58" s="180">
        <f t="shared" si="120"/>
        <v>0</v>
      </c>
    </row>
    <row r="59" spans="2:44" x14ac:dyDescent="0.25">
      <c r="B59" s="178" t="s">
        <v>554</v>
      </c>
      <c r="C59" s="179" t="s">
        <v>555</v>
      </c>
      <c r="D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0">
        <f t="shared" ref="F59" si="145">D59+E59</f>
        <v>0</v>
      </c>
      <c r="G59" s="180"/>
      <c r="H59" s="180">
        <f t="shared" ref="H59" si="146">F59-G59</f>
        <v>0</v>
      </c>
      <c r="I59" s="180"/>
      <c r="J59" s="180">
        <f t="shared" ref="J59" si="147">F59-I59</f>
        <v>0</v>
      </c>
      <c r="K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0">
        <f t="shared" ref="AE59" si="148">AB59+AC59+AD59</f>
        <v>0</v>
      </c>
      <c r="AF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0">
        <f t="shared" ref="AI59" si="149">AF59+AG59+AH59</f>
        <v>0</v>
      </c>
      <c r="AJ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0">
        <f t="shared" ref="AM59" si="150">AJ59+AK59+AL59</f>
        <v>0</v>
      </c>
      <c r="AN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0">
        <f t="shared" ref="AQ59" si="151">AN59+AO59+AP59</f>
        <v>0</v>
      </c>
      <c r="AR59" s="180">
        <f t="shared" ref="AR59" si="152">AE59+AI59+AM59+AQ59</f>
        <v>0</v>
      </c>
    </row>
    <row r="60" spans="2:44" x14ac:dyDescent="0.25">
      <c r="B60" s="178" t="s">
        <v>556</v>
      </c>
      <c r="C60" s="179" t="s">
        <v>557</v>
      </c>
      <c r="D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0">
        <f t="shared" si="113"/>
        <v>0</v>
      </c>
      <c r="G60" s="180"/>
      <c r="H60" s="180">
        <f t="shared" si="114"/>
        <v>0</v>
      </c>
      <c r="I60" s="180"/>
      <c r="J60" s="180">
        <f t="shared" si="115"/>
        <v>0</v>
      </c>
      <c r="K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0">
        <f t="shared" si="116"/>
        <v>0</v>
      </c>
      <c r="AF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0">
        <f t="shared" si="117"/>
        <v>0</v>
      </c>
      <c r="AJ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0">
        <f t="shared" si="118"/>
        <v>0</v>
      </c>
      <c r="AN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0">
        <f t="shared" si="119"/>
        <v>0</v>
      </c>
      <c r="AR60" s="180">
        <f t="shared" si="120"/>
        <v>0</v>
      </c>
    </row>
    <row r="61" spans="2:44" x14ac:dyDescent="0.25">
      <c r="B61" s="178" t="s">
        <v>558</v>
      </c>
      <c r="C61" s="179" t="s">
        <v>530</v>
      </c>
      <c r="D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0">
        <f t="shared" ref="F61" si="153">D61+E61</f>
        <v>0</v>
      </c>
      <c r="G61" s="180"/>
      <c r="H61" s="180">
        <f t="shared" ref="H61" si="154">F61-G61</f>
        <v>0</v>
      </c>
      <c r="I61" s="180"/>
      <c r="J61" s="180">
        <f t="shared" ref="J61" si="155">F61-I61</f>
        <v>0</v>
      </c>
      <c r="K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0">
        <f t="shared" ref="AE61" si="156">AB61+AC61+AD61</f>
        <v>0</v>
      </c>
      <c r="AF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0">
        <f t="shared" ref="AI61" si="157">AF61+AG61+AH61</f>
        <v>0</v>
      </c>
      <c r="AJ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0">
        <f t="shared" ref="AM61" si="158">AJ61+AK61+AL61</f>
        <v>0</v>
      </c>
      <c r="AN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0">
        <f t="shared" ref="AQ61" si="159">AN61+AO61+AP61</f>
        <v>0</v>
      </c>
      <c r="AR61" s="180">
        <f t="shared" ref="AR61" si="160">AE61+AI61+AM61+AQ61</f>
        <v>0</v>
      </c>
    </row>
    <row r="62" spans="2:44" x14ac:dyDescent="0.25">
      <c r="B62" s="178" t="s">
        <v>559</v>
      </c>
      <c r="C62" s="179" t="s">
        <v>560</v>
      </c>
      <c r="D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0">
        <f t="shared" si="113"/>
        <v>0</v>
      </c>
      <c r="G62" s="180"/>
      <c r="H62" s="180">
        <f t="shared" si="114"/>
        <v>0</v>
      </c>
      <c r="I62" s="180"/>
      <c r="J62" s="180">
        <f t="shared" si="115"/>
        <v>0</v>
      </c>
      <c r="K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0">
        <f t="shared" si="116"/>
        <v>0</v>
      </c>
      <c r="AF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0">
        <f t="shared" si="117"/>
        <v>0</v>
      </c>
      <c r="AJ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0">
        <f t="shared" si="118"/>
        <v>0</v>
      </c>
      <c r="AN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0">
        <f t="shared" si="119"/>
        <v>0</v>
      </c>
      <c r="AR62" s="180">
        <f t="shared" si="120"/>
        <v>0</v>
      </c>
    </row>
    <row r="63" spans="2:44" x14ac:dyDescent="0.25">
      <c r="B63" s="178" t="s">
        <v>260</v>
      </c>
      <c r="C63" s="179" t="s">
        <v>144</v>
      </c>
      <c r="D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0">
        <f t="shared" si="113"/>
        <v>0</v>
      </c>
      <c r="G63" s="180"/>
      <c r="H63" s="180">
        <f t="shared" si="114"/>
        <v>0</v>
      </c>
      <c r="I63" s="180"/>
      <c r="J63" s="180">
        <f t="shared" si="115"/>
        <v>0</v>
      </c>
      <c r="K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0">
        <f t="shared" si="116"/>
        <v>0</v>
      </c>
      <c r="AF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0">
        <f t="shared" si="117"/>
        <v>0</v>
      </c>
      <c r="AJ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0">
        <f t="shared" si="118"/>
        <v>0</v>
      </c>
      <c r="AN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0">
        <f t="shared" si="119"/>
        <v>0</v>
      </c>
      <c r="AR63" s="180">
        <f t="shared" si="120"/>
        <v>0</v>
      </c>
    </row>
    <row r="64" spans="2:44" x14ac:dyDescent="0.25">
      <c r="B64" s="178" t="s">
        <v>561</v>
      </c>
      <c r="C64" s="179" t="s">
        <v>562</v>
      </c>
      <c r="D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6502840.6500000004</v>
      </c>
      <c r="F64" s="180">
        <f t="shared" ref="F64" si="161">D64+E64</f>
        <v>6502840.6500000004</v>
      </c>
      <c r="G64" s="180"/>
      <c r="H64" s="180">
        <f t="shared" ref="H64" si="162">F64-G64</f>
        <v>6502840.6500000004</v>
      </c>
      <c r="I64" s="180"/>
      <c r="J64" s="180">
        <f t="shared" ref="J64" si="163">F64-I64</f>
        <v>6502840.6500000004</v>
      </c>
      <c r="K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769500</v>
      </c>
      <c r="Q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4014000.09</v>
      </c>
      <c r="U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1719340.56</v>
      </c>
      <c r="V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481691.9</v>
      </c>
      <c r="AC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5780302.8000000007</v>
      </c>
      <c r="AE64" s="180">
        <f t="shared" ref="AE64" si="164">AB64+AC64+AD64</f>
        <v>6261994.7000000011</v>
      </c>
      <c r="AF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0">
        <f t="shared" ref="AI64" si="165">AF64+AG64+AH64</f>
        <v>0</v>
      </c>
      <c r="AJ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240845.95</v>
      </c>
      <c r="AK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0">
        <f t="shared" ref="AM64" si="166">AJ64+AK64+AL64</f>
        <v>240845.95</v>
      </c>
      <c r="AN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0">
        <f t="shared" ref="AQ64" si="167">AN64+AO64+AP64</f>
        <v>0</v>
      </c>
      <c r="AR64" s="180">
        <f t="shared" ref="AR64" si="168">AE64+AI64+AM64+AQ64</f>
        <v>6502840.6500000013</v>
      </c>
    </row>
    <row r="65" spans="2:44" x14ac:dyDescent="0.25">
      <c r="B65" s="178" t="s">
        <v>563</v>
      </c>
      <c r="C65" s="179" t="s">
        <v>564</v>
      </c>
      <c r="D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0">
        <f t="shared" si="113"/>
        <v>0</v>
      </c>
      <c r="G65" s="180"/>
      <c r="H65" s="180">
        <f t="shared" si="114"/>
        <v>0</v>
      </c>
      <c r="I65" s="180"/>
      <c r="J65" s="180">
        <f t="shared" si="115"/>
        <v>0</v>
      </c>
      <c r="K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0">
        <f t="shared" si="116"/>
        <v>0</v>
      </c>
      <c r="AF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0">
        <f t="shared" si="117"/>
        <v>0</v>
      </c>
      <c r="AJ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0">
        <f t="shared" si="118"/>
        <v>0</v>
      </c>
      <c r="AN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0">
        <f t="shared" si="119"/>
        <v>0</v>
      </c>
      <c r="AR65" s="180">
        <f t="shared" si="120"/>
        <v>0</v>
      </c>
    </row>
    <row r="66" spans="2:44" x14ac:dyDescent="0.25">
      <c r="B66" s="178" t="s">
        <v>565</v>
      </c>
      <c r="C66" s="179" t="s">
        <v>566</v>
      </c>
      <c r="D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0">
        <f t="shared" ref="F66" si="169">D66+E66</f>
        <v>0</v>
      </c>
      <c r="G66" s="180"/>
      <c r="H66" s="180">
        <f t="shared" ref="H66" si="170">F66-G66</f>
        <v>0</v>
      </c>
      <c r="I66" s="180"/>
      <c r="J66" s="180">
        <f t="shared" ref="J66" si="171">F66-I66</f>
        <v>0</v>
      </c>
      <c r="K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0">
        <f t="shared" ref="AE66" si="172">AB66+AC66+AD66</f>
        <v>0</v>
      </c>
      <c r="AF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0">
        <f t="shared" ref="AI66" si="173">AF66+AG66+AH66</f>
        <v>0</v>
      </c>
      <c r="AJ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0">
        <f t="shared" ref="AM66" si="174">AJ66+AK66+AL66</f>
        <v>0</v>
      </c>
      <c r="AN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0">
        <f t="shared" ref="AQ66" si="175">AN66+AO66+AP66</f>
        <v>0</v>
      </c>
      <c r="AR66" s="180">
        <f t="shared" ref="AR66" si="176">AE66+AI66+AM66+AQ66</f>
        <v>0</v>
      </c>
    </row>
    <row r="67" spans="2:44" x14ac:dyDescent="0.25">
      <c r="B67" s="178" t="s">
        <v>567</v>
      </c>
      <c r="C67" s="179" t="s">
        <v>568</v>
      </c>
      <c r="D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0">
        <f t="shared" si="113"/>
        <v>0</v>
      </c>
      <c r="G67" s="180"/>
      <c r="H67" s="180">
        <f t="shared" si="114"/>
        <v>0</v>
      </c>
      <c r="I67" s="180"/>
      <c r="J67" s="180">
        <f t="shared" si="115"/>
        <v>0</v>
      </c>
      <c r="K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0">
        <f t="shared" si="116"/>
        <v>0</v>
      </c>
      <c r="AF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0">
        <f t="shared" si="117"/>
        <v>0</v>
      </c>
      <c r="AJ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0">
        <f t="shared" si="118"/>
        <v>0</v>
      </c>
      <c r="AN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0">
        <f t="shared" si="119"/>
        <v>0</v>
      </c>
      <c r="AR67" s="180">
        <f t="shared" si="120"/>
        <v>0</v>
      </c>
    </row>
    <row r="68" spans="2:44" x14ac:dyDescent="0.25">
      <c r="B68" s="178" t="s">
        <v>569</v>
      </c>
      <c r="C68" s="179" t="s">
        <v>570</v>
      </c>
      <c r="D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0">
        <f t="shared" ref="F68" si="177">D68+E68</f>
        <v>0</v>
      </c>
      <c r="G68" s="180"/>
      <c r="H68" s="180">
        <f t="shared" ref="H68" si="178">F68-G68</f>
        <v>0</v>
      </c>
      <c r="I68" s="180"/>
      <c r="J68" s="180">
        <f t="shared" ref="J68" si="179">F68-I68</f>
        <v>0</v>
      </c>
      <c r="K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0">
        <f t="shared" ref="AE68" si="180">AB68+AC68+AD68</f>
        <v>0</v>
      </c>
      <c r="AF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0">
        <f t="shared" ref="AI68" si="181">AF68+AG68+AH68</f>
        <v>0</v>
      </c>
      <c r="AJ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0">
        <f t="shared" ref="AM68" si="182">AJ68+AK68+AL68</f>
        <v>0</v>
      </c>
      <c r="AN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0">
        <f t="shared" ref="AQ68" si="183">AN68+AO68+AP68</f>
        <v>0</v>
      </c>
      <c r="AR68" s="180">
        <f t="shared" ref="AR68" si="184">AE68+AI68+AM68+AQ68</f>
        <v>0</v>
      </c>
    </row>
    <row r="69" spans="2:44" x14ac:dyDescent="0.25">
      <c r="B69" s="178" t="s">
        <v>571</v>
      </c>
      <c r="C69" s="179" t="s">
        <v>572</v>
      </c>
      <c r="D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0">
        <f t="shared" si="113"/>
        <v>0</v>
      </c>
      <c r="G69" s="180"/>
      <c r="H69" s="180">
        <f t="shared" si="114"/>
        <v>0</v>
      </c>
      <c r="I69" s="180"/>
      <c r="J69" s="180">
        <f t="shared" si="115"/>
        <v>0</v>
      </c>
      <c r="K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0">
        <f t="shared" si="116"/>
        <v>0</v>
      </c>
      <c r="AF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0">
        <f t="shared" si="117"/>
        <v>0</v>
      </c>
      <c r="AJ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0">
        <f t="shared" si="118"/>
        <v>0</v>
      </c>
      <c r="AN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0">
        <f t="shared" si="119"/>
        <v>0</v>
      </c>
      <c r="AR69" s="180">
        <f t="shared" si="120"/>
        <v>0</v>
      </c>
    </row>
    <row r="70" spans="2:44" x14ac:dyDescent="0.25">
      <c r="B70" s="178" t="s">
        <v>573</v>
      </c>
      <c r="C70" s="179" t="s">
        <v>574</v>
      </c>
      <c r="D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0">
        <f t="shared" ref="F70" si="185">D70+E70</f>
        <v>0</v>
      </c>
      <c r="G70" s="180"/>
      <c r="H70" s="180">
        <f t="shared" ref="H70" si="186">F70-G70</f>
        <v>0</v>
      </c>
      <c r="I70" s="180"/>
      <c r="J70" s="180">
        <f t="shared" ref="J70" si="187">F70-I70</f>
        <v>0</v>
      </c>
      <c r="K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0">
        <f t="shared" ref="AE70" si="188">AB70+AC70+AD70</f>
        <v>0</v>
      </c>
      <c r="AF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0">
        <f t="shared" ref="AI70" si="189">AF70+AG70+AH70</f>
        <v>0</v>
      </c>
      <c r="AJ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0">
        <f t="shared" ref="AM70" si="190">AJ70+AK70+AL70</f>
        <v>0</v>
      </c>
      <c r="AN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0">
        <f t="shared" ref="AQ70" si="191">AN70+AO70+AP70</f>
        <v>0</v>
      </c>
      <c r="AR70" s="180">
        <f t="shared" ref="AR70" si="192">AE70+AI70+AM70+AQ70</f>
        <v>0</v>
      </c>
    </row>
    <row r="71" spans="2:44" x14ac:dyDescent="0.25">
      <c r="B71" s="178" t="s">
        <v>575</v>
      </c>
      <c r="C71" s="179" t="s">
        <v>576</v>
      </c>
      <c r="D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0">
        <f t="shared" ref="F71:F82" si="193">D71+E71</f>
        <v>0</v>
      </c>
      <c r="G71" s="180"/>
      <c r="H71" s="180">
        <f t="shared" ref="H71:H82" si="194">F71-G71</f>
        <v>0</v>
      </c>
      <c r="I71" s="180"/>
      <c r="J71" s="180">
        <f t="shared" ref="J71:J82" si="195">F71-I71</f>
        <v>0</v>
      </c>
      <c r="K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0">
        <f t="shared" ref="AE71:AE82" si="196">AB71+AC71+AD71</f>
        <v>0</v>
      </c>
      <c r="AF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0">
        <f t="shared" ref="AI71:AI82" si="197">AF71+AG71+AH71</f>
        <v>0</v>
      </c>
      <c r="AJ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0">
        <f t="shared" ref="AM71:AM82" si="198">AJ71+AK71+AL71</f>
        <v>0</v>
      </c>
      <c r="AN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0">
        <f t="shared" ref="AQ71:AQ82" si="199">AN71+AO71+AP71</f>
        <v>0</v>
      </c>
      <c r="AR71" s="180">
        <f t="shared" ref="AR71:AR82" si="200">AE71+AI71+AM71+AQ71</f>
        <v>0</v>
      </c>
    </row>
    <row r="72" spans="2:44" x14ac:dyDescent="0.25">
      <c r="B72" s="178" t="s">
        <v>273</v>
      </c>
      <c r="C72" s="179" t="s">
        <v>157</v>
      </c>
      <c r="D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0">
        <f t="shared" si="193"/>
        <v>0</v>
      </c>
      <c r="G72" s="180"/>
      <c r="H72" s="180">
        <f t="shared" si="194"/>
        <v>0</v>
      </c>
      <c r="I72" s="180"/>
      <c r="J72" s="180">
        <f t="shared" si="195"/>
        <v>0</v>
      </c>
      <c r="K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0">
        <f t="shared" si="196"/>
        <v>0</v>
      </c>
      <c r="AF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0">
        <f t="shared" si="197"/>
        <v>0</v>
      </c>
      <c r="AJ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0">
        <f t="shared" si="198"/>
        <v>0</v>
      </c>
      <c r="AN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0">
        <f t="shared" si="199"/>
        <v>0</v>
      </c>
      <c r="AR72" s="180">
        <f t="shared" si="200"/>
        <v>0</v>
      </c>
    </row>
    <row r="73" spans="2:44" x14ac:dyDescent="0.25">
      <c r="B73" s="178" t="s">
        <v>577</v>
      </c>
      <c r="C73" s="179" t="s">
        <v>578</v>
      </c>
      <c r="D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0">
        <f t="shared" si="193"/>
        <v>0</v>
      </c>
      <c r="G73" s="180"/>
      <c r="H73" s="180">
        <f t="shared" si="194"/>
        <v>0</v>
      </c>
      <c r="I73" s="180"/>
      <c r="J73" s="180">
        <f t="shared" si="195"/>
        <v>0</v>
      </c>
      <c r="K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0">
        <f t="shared" si="196"/>
        <v>0</v>
      </c>
      <c r="AF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0">
        <f t="shared" si="197"/>
        <v>0</v>
      </c>
      <c r="AJ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0">
        <f t="shared" si="198"/>
        <v>0</v>
      </c>
      <c r="AN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0">
        <f t="shared" si="199"/>
        <v>0</v>
      </c>
      <c r="AR73" s="180">
        <f t="shared" si="200"/>
        <v>0</v>
      </c>
    </row>
    <row r="74" spans="2:44" x14ac:dyDescent="0.25">
      <c r="B74" s="178" t="s">
        <v>579</v>
      </c>
      <c r="C74" s="179" t="s">
        <v>580</v>
      </c>
      <c r="D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0">
        <f t="shared" si="193"/>
        <v>0</v>
      </c>
      <c r="G74" s="180"/>
      <c r="H74" s="180">
        <f t="shared" si="194"/>
        <v>0</v>
      </c>
      <c r="I74" s="180"/>
      <c r="J74" s="180">
        <f t="shared" si="195"/>
        <v>0</v>
      </c>
      <c r="K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0">
        <f t="shared" si="196"/>
        <v>0</v>
      </c>
      <c r="AF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0">
        <f t="shared" si="197"/>
        <v>0</v>
      </c>
      <c r="AJ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0">
        <f t="shared" si="198"/>
        <v>0</v>
      </c>
      <c r="AN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0">
        <f t="shared" si="199"/>
        <v>0</v>
      </c>
      <c r="AR74" s="180">
        <f t="shared" si="200"/>
        <v>0</v>
      </c>
    </row>
    <row r="75" spans="2:44" x14ac:dyDescent="0.25">
      <c r="B75" s="178" t="s">
        <v>581</v>
      </c>
      <c r="C75" s="179" t="s">
        <v>582</v>
      </c>
      <c r="D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0">
        <f t="shared" si="193"/>
        <v>0</v>
      </c>
      <c r="G75" s="180"/>
      <c r="H75" s="180">
        <f t="shared" si="194"/>
        <v>0</v>
      </c>
      <c r="I75" s="180"/>
      <c r="J75" s="180">
        <f t="shared" si="195"/>
        <v>0</v>
      </c>
      <c r="K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0">
        <f t="shared" si="196"/>
        <v>0</v>
      </c>
      <c r="AF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0">
        <f t="shared" si="197"/>
        <v>0</v>
      </c>
      <c r="AJ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0">
        <f t="shared" si="198"/>
        <v>0</v>
      </c>
      <c r="AN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0">
        <f t="shared" si="199"/>
        <v>0</v>
      </c>
      <c r="AR75" s="180">
        <f t="shared" si="200"/>
        <v>0</v>
      </c>
    </row>
    <row r="76" spans="2:44" x14ac:dyDescent="0.25">
      <c r="B76" s="178" t="s">
        <v>583</v>
      </c>
      <c r="C76" s="179" t="s">
        <v>584</v>
      </c>
      <c r="D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0">
        <f t="shared" si="193"/>
        <v>0</v>
      </c>
      <c r="G76" s="180"/>
      <c r="H76" s="180">
        <f t="shared" si="194"/>
        <v>0</v>
      </c>
      <c r="I76" s="180"/>
      <c r="J76" s="180">
        <f t="shared" si="195"/>
        <v>0</v>
      </c>
      <c r="K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0">
        <f t="shared" si="196"/>
        <v>0</v>
      </c>
      <c r="AF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0">
        <f t="shared" si="197"/>
        <v>0</v>
      </c>
      <c r="AJ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0">
        <f t="shared" si="198"/>
        <v>0</v>
      </c>
      <c r="AN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0">
        <f t="shared" si="199"/>
        <v>0</v>
      </c>
      <c r="AR76" s="180">
        <f t="shared" si="200"/>
        <v>0</v>
      </c>
    </row>
    <row r="77" spans="2:44" x14ac:dyDescent="0.25">
      <c r="B77" s="178" t="s">
        <v>585</v>
      </c>
      <c r="C77" s="179" t="s">
        <v>586</v>
      </c>
      <c r="D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0">
        <f t="shared" si="193"/>
        <v>0</v>
      </c>
      <c r="G77" s="180"/>
      <c r="H77" s="180">
        <f t="shared" si="194"/>
        <v>0</v>
      </c>
      <c r="I77" s="180"/>
      <c r="J77" s="180">
        <f t="shared" si="195"/>
        <v>0</v>
      </c>
      <c r="K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0">
        <f t="shared" si="196"/>
        <v>0</v>
      </c>
      <c r="AF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0">
        <f t="shared" si="197"/>
        <v>0</v>
      </c>
      <c r="AJ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0">
        <f t="shared" si="198"/>
        <v>0</v>
      </c>
      <c r="AN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0">
        <f t="shared" si="199"/>
        <v>0</v>
      </c>
      <c r="AR77" s="180">
        <f t="shared" si="200"/>
        <v>0</v>
      </c>
    </row>
    <row r="78" spans="2:44" x14ac:dyDescent="0.25">
      <c r="B78" s="178" t="s">
        <v>587</v>
      </c>
      <c r="C78" s="179" t="s">
        <v>588</v>
      </c>
      <c r="D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0">
        <f t="shared" si="193"/>
        <v>0</v>
      </c>
      <c r="G78" s="180"/>
      <c r="H78" s="180">
        <f t="shared" si="194"/>
        <v>0</v>
      </c>
      <c r="I78" s="180"/>
      <c r="J78" s="180">
        <f t="shared" si="195"/>
        <v>0</v>
      </c>
      <c r="K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0">
        <f t="shared" si="196"/>
        <v>0</v>
      </c>
      <c r="AF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0">
        <f t="shared" si="197"/>
        <v>0</v>
      </c>
      <c r="AJ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0">
        <f t="shared" si="198"/>
        <v>0</v>
      </c>
      <c r="AN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0">
        <f t="shared" si="199"/>
        <v>0</v>
      </c>
      <c r="AR78" s="180">
        <f t="shared" si="200"/>
        <v>0</v>
      </c>
    </row>
    <row r="79" spans="2:44" x14ac:dyDescent="0.25">
      <c r="B79" s="178" t="s">
        <v>589</v>
      </c>
      <c r="C79" s="179" t="s">
        <v>590</v>
      </c>
      <c r="D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0">
        <f t="shared" si="193"/>
        <v>0</v>
      </c>
      <c r="G79" s="180"/>
      <c r="H79" s="180">
        <f t="shared" si="194"/>
        <v>0</v>
      </c>
      <c r="I79" s="180"/>
      <c r="J79" s="180">
        <f t="shared" si="195"/>
        <v>0</v>
      </c>
      <c r="K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0">
        <f t="shared" si="196"/>
        <v>0</v>
      </c>
      <c r="AF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0">
        <f t="shared" si="197"/>
        <v>0</v>
      </c>
      <c r="AJ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0">
        <f t="shared" si="198"/>
        <v>0</v>
      </c>
      <c r="AN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0">
        <f t="shared" si="199"/>
        <v>0</v>
      </c>
      <c r="AR79" s="180">
        <f t="shared" si="200"/>
        <v>0</v>
      </c>
    </row>
    <row r="80" spans="2:44" x14ac:dyDescent="0.25">
      <c r="B80" s="178" t="s">
        <v>591</v>
      </c>
      <c r="C80" s="179" t="s">
        <v>592</v>
      </c>
      <c r="D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0">
        <f t="shared" si="193"/>
        <v>0</v>
      </c>
      <c r="G80" s="180"/>
      <c r="H80" s="180">
        <f t="shared" si="194"/>
        <v>0</v>
      </c>
      <c r="I80" s="180"/>
      <c r="J80" s="180">
        <f t="shared" si="195"/>
        <v>0</v>
      </c>
      <c r="K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0">
        <f t="shared" si="196"/>
        <v>0</v>
      </c>
      <c r="AF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0">
        <f t="shared" si="197"/>
        <v>0</v>
      </c>
      <c r="AJ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0">
        <f t="shared" si="198"/>
        <v>0</v>
      </c>
      <c r="AN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0">
        <f t="shared" si="199"/>
        <v>0</v>
      </c>
      <c r="AR80" s="180">
        <f t="shared" si="200"/>
        <v>0</v>
      </c>
    </row>
    <row r="81" spans="2:44" x14ac:dyDescent="0.25">
      <c r="B81" s="178" t="s">
        <v>593</v>
      </c>
      <c r="C81" s="179" t="s">
        <v>594</v>
      </c>
      <c r="D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0">
        <f t="shared" si="193"/>
        <v>0</v>
      </c>
      <c r="G81" s="180"/>
      <c r="H81" s="180">
        <f t="shared" si="194"/>
        <v>0</v>
      </c>
      <c r="I81" s="180"/>
      <c r="J81" s="180">
        <f t="shared" si="195"/>
        <v>0</v>
      </c>
      <c r="K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0">
        <f t="shared" si="196"/>
        <v>0</v>
      </c>
      <c r="AF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0">
        <f t="shared" si="197"/>
        <v>0</v>
      </c>
      <c r="AJ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0">
        <f t="shared" si="198"/>
        <v>0</v>
      </c>
      <c r="AN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0">
        <f t="shared" si="199"/>
        <v>0</v>
      </c>
      <c r="AR81" s="180">
        <f t="shared" si="200"/>
        <v>0</v>
      </c>
    </row>
    <row r="82" spans="2:44" x14ac:dyDescent="0.25">
      <c r="B82" s="178" t="s">
        <v>595</v>
      </c>
      <c r="C82" s="179" t="s">
        <v>596</v>
      </c>
      <c r="D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0">
        <f t="shared" si="193"/>
        <v>0</v>
      </c>
      <c r="G82" s="180"/>
      <c r="H82" s="180">
        <f t="shared" si="194"/>
        <v>0</v>
      </c>
      <c r="I82" s="180"/>
      <c r="J82" s="180">
        <f t="shared" si="195"/>
        <v>0</v>
      </c>
      <c r="K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0">
        <f t="shared" si="196"/>
        <v>0</v>
      </c>
      <c r="AF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0">
        <f t="shared" si="197"/>
        <v>0</v>
      </c>
      <c r="AJ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0">
        <f t="shared" si="198"/>
        <v>0</v>
      </c>
      <c r="AN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0">
        <f t="shared" si="199"/>
        <v>0</v>
      </c>
      <c r="AR82" s="180">
        <f t="shared" si="200"/>
        <v>0</v>
      </c>
    </row>
    <row r="83" spans="2:44" x14ac:dyDescent="0.25">
      <c r="B83" s="187" t="s">
        <v>261</v>
      </c>
      <c r="C83" s="188" t="s">
        <v>145</v>
      </c>
      <c r="D83" s="189">
        <f>SUM(D84:D88)</f>
        <v>0</v>
      </c>
      <c r="E83" s="189">
        <f>SUM(E84:E88)</f>
        <v>0</v>
      </c>
      <c r="F83" s="189">
        <f t="shared" si="0"/>
        <v>0</v>
      </c>
      <c r="G83" s="189">
        <f>SUM(G84:G88)</f>
        <v>0</v>
      </c>
      <c r="H83" s="189">
        <f t="shared" si="4"/>
        <v>0</v>
      </c>
      <c r="I83" s="189">
        <f>SUM(I84:I88)</f>
        <v>0</v>
      </c>
      <c r="J83" s="189">
        <f t="shared" si="5"/>
        <v>0</v>
      </c>
      <c r="K83" s="189">
        <f t="shared" ref="K83:AD83" si="201">SUM(K84:K88)</f>
        <v>0</v>
      </c>
      <c r="L83" s="189">
        <f t="shared" si="201"/>
        <v>0</v>
      </c>
      <c r="M83" s="189">
        <f t="shared" si="201"/>
        <v>0</v>
      </c>
      <c r="N83" s="189">
        <f t="shared" si="201"/>
        <v>0</v>
      </c>
      <c r="O83" s="189">
        <f t="shared" si="201"/>
        <v>0</v>
      </c>
      <c r="P83" s="189">
        <f t="shared" ref="P83:Q83" si="202">SUM(P84:P88)</f>
        <v>0</v>
      </c>
      <c r="Q83" s="189">
        <f t="shared" si="202"/>
        <v>0</v>
      </c>
      <c r="R83" s="189">
        <f t="shared" si="201"/>
        <v>0</v>
      </c>
      <c r="S83" s="189">
        <f t="shared" si="201"/>
        <v>0</v>
      </c>
      <c r="T83" s="189">
        <f t="shared" ref="T83" si="203">SUM(T84:T88)</f>
        <v>0</v>
      </c>
      <c r="U83" s="189">
        <f t="shared" si="201"/>
        <v>0</v>
      </c>
      <c r="V83" s="189">
        <f t="shared" si="201"/>
        <v>0</v>
      </c>
      <c r="W83" s="189">
        <f t="shared" ref="W83" si="204">SUM(W84:W88)</f>
        <v>0</v>
      </c>
      <c r="X83" s="189">
        <f t="shared" si="201"/>
        <v>0</v>
      </c>
      <c r="Y83" s="189">
        <f t="shared" ref="Y83:Z83" si="205">SUM(Y84:Y88)</f>
        <v>0</v>
      </c>
      <c r="Z83" s="189">
        <f t="shared" si="205"/>
        <v>0</v>
      </c>
      <c r="AA83" s="189">
        <f t="shared" si="201"/>
        <v>0</v>
      </c>
      <c r="AB83" s="189">
        <f t="shared" si="201"/>
        <v>0</v>
      </c>
      <c r="AC83" s="189">
        <f t="shared" si="201"/>
        <v>0</v>
      </c>
      <c r="AD83" s="189">
        <f t="shared" si="201"/>
        <v>0</v>
      </c>
      <c r="AE83" s="189">
        <f t="shared" si="9"/>
        <v>0</v>
      </c>
      <c r="AF83" s="189">
        <f>SUM(AF84:AF88)</f>
        <v>0</v>
      </c>
      <c r="AG83" s="189">
        <f>SUM(AG84:AG88)</f>
        <v>0</v>
      </c>
      <c r="AH83" s="189">
        <f>SUM(AH84:AH88)</f>
        <v>0</v>
      </c>
      <c r="AI83" s="189">
        <f t="shared" si="10"/>
        <v>0</v>
      </c>
      <c r="AJ83" s="189">
        <f>SUM(AJ84:AJ88)</f>
        <v>0</v>
      </c>
      <c r="AK83" s="189">
        <f>SUM(AK84:AK88)</f>
        <v>0</v>
      </c>
      <c r="AL83" s="189">
        <f>SUM(AL84:AL88)</f>
        <v>0</v>
      </c>
      <c r="AM83" s="189">
        <f t="shared" si="11"/>
        <v>0</v>
      </c>
      <c r="AN83" s="189">
        <f>SUM(AN84:AN88)</f>
        <v>0</v>
      </c>
      <c r="AO83" s="189">
        <f>SUM(AO84:AO88)</f>
        <v>0</v>
      </c>
      <c r="AP83" s="189">
        <f>SUM(AP84:AP88)</f>
        <v>0</v>
      </c>
      <c r="AQ83" s="189">
        <f t="shared" si="12"/>
        <v>0</v>
      </c>
      <c r="AR83" s="189">
        <f t="shared" si="13"/>
        <v>0</v>
      </c>
    </row>
    <row r="84" spans="2:44" x14ac:dyDescent="0.25">
      <c r="B84" s="178" t="s">
        <v>262</v>
      </c>
      <c r="C84" s="179" t="s">
        <v>146</v>
      </c>
      <c r="D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0">
        <f t="shared" si="0"/>
        <v>0</v>
      </c>
      <c r="G84" s="180"/>
      <c r="H84" s="180">
        <f t="shared" si="4"/>
        <v>0</v>
      </c>
      <c r="I84" s="180"/>
      <c r="J84" s="180">
        <f t="shared" si="5"/>
        <v>0</v>
      </c>
      <c r="K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0">
        <f t="shared" si="9"/>
        <v>0</v>
      </c>
      <c r="AF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0">
        <f t="shared" si="10"/>
        <v>0</v>
      </c>
      <c r="AJ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0">
        <f t="shared" si="11"/>
        <v>0</v>
      </c>
      <c r="AN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0">
        <f t="shared" si="12"/>
        <v>0</v>
      </c>
      <c r="AR84" s="180">
        <f t="shared" si="13"/>
        <v>0</v>
      </c>
    </row>
    <row r="85" spans="2:44" x14ac:dyDescent="0.25">
      <c r="B85" s="178" t="s">
        <v>597</v>
      </c>
      <c r="C85" s="179" t="s">
        <v>598</v>
      </c>
      <c r="D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0">
        <f t="shared" ref="F85:F88" si="206">D85+E85</f>
        <v>0</v>
      </c>
      <c r="G85" s="180"/>
      <c r="H85" s="180">
        <f t="shared" ref="H85:H88" si="207">F85-G85</f>
        <v>0</v>
      </c>
      <c r="I85" s="180"/>
      <c r="J85" s="180">
        <f t="shared" ref="J85:J88" si="208">F85-I85</f>
        <v>0</v>
      </c>
      <c r="K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0">
        <f t="shared" ref="AE85:AE88" si="209">AB85+AC85+AD85</f>
        <v>0</v>
      </c>
      <c r="AF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0">
        <f t="shared" ref="AI85:AI88" si="210">AF85+AG85+AH85</f>
        <v>0</v>
      </c>
      <c r="AJ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0">
        <f t="shared" ref="AM85:AM88" si="211">AJ85+AK85+AL85</f>
        <v>0</v>
      </c>
      <c r="AN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0">
        <f t="shared" ref="AQ85:AQ88" si="212">AN85+AO85+AP85</f>
        <v>0</v>
      </c>
      <c r="AR85" s="180">
        <f t="shared" ref="AR85:AR88" si="213">AE85+AI85+AM85+AQ85</f>
        <v>0</v>
      </c>
    </row>
    <row r="86" spans="2:44" x14ac:dyDescent="0.25">
      <c r="B86" s="178" t="s">
        <v>263</v>
      </c>
      <c r="C86" s="179" t="s">
        <v>147</v>
      </c>
      <c r="D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0">
        <f t="shared" si="206"/>
        <v>0</v>
      </c>
      <c r="G86" s="180"/>
      <c r="H86" s="180">
        <f t="shared" si="207"/>
        <v>0</v>
      </c>
      <c r="I86" s="180"/>
      <c r="J86" s="180">
        <f t="shared" si="208"/>
        <v>0</v>
      </c>
      <c r="K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0">
        <f t="shared" si="209"/>
        <v>0</v>
      </c>
      <c r="AF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0">
        <f t="shared" si="210"/>
        <v>0</v>
      </c>
      <c r="AJ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0">
        <f t="shared" si="211"/>
        <v>0</v>
      </c>
      <c r="AN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0">
        <f t="shared" si="212"/>
        <v>0</v>
      </c>
      <c r="AR86" s="180">
        <f t="shared" si="213"/>
        <v>0</v>
      </c>
    </row>
    <row r="87" spans="2:44" x14ac:dyDescent="0.25">
      <c r="B87" s="178" t="s">
        <v>599</v>
      </c>
      <c r="C87" s="179" t="s">
        <v>600</v>
      </c>
      <c r="D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0">
        <f t="shared" ref="F87" si="214">D87+E87</f>
        <v>0</v>
      </c>
      <c r="G87" s="180"/>
      <c r="H87" s="180">
        <f t="shared" ref="H87" si="215">F87-G87</f>
        <v>0</v>
      </c>
      <c r="I87" s="180"/>
      <c r="J87" s="180">
        <f t="shared" ref="J87" si="216">F87-I87</f>
        <v>0</v>
      </c>
      <c r="K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0">
        <f t="shared" ref="AE87" si="217">AB87+AC87+AD87</f>
        <v>0</v>
      </c>
      <c r="AF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0">
        <f t="shared" ref="AI87" si="218">AF87+AG87+AH87</f>
        <v>0</v>
      </c>
      <c r="AJ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0">
        <f t="shared" ref="AM87" si="219">AJ87+AK87+AL87</f>
        <v>0</v>
      </c>
      <c r="AN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0">
        <f t="shared" ref="AQ87" si="220">AN87+AO87+AP87</f>
        <v>0</v>
      </c>
      <c r="AR87" s="180">
        <f t="shared" ref="AR87" si="221">AE87+AI87+AM87+AQ87</f>
        <v>0</v>
      </c>
    </row>
    <row r="88" spans="2:44" x14ac:dyDescent="0.25">
      <c r="B88" s="178" t="s">
        <v>601</v>
      </c>
      <c r="C88" s="179" t="s">
        <v>602</v>
      </c>
      <c r="D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0">
        <f t="shared" si="206"/>
        <v>0</v>
      </c>
      <c r="G88" s="180"/>
      <c r="H88" s="180">
        <f t="shared" si="207"/>
        <v>0</v>
      </c>
      <c r="I88" s="180"/>
      <c r="J88" s="180">
        <f t="shared" si="208"/>
        <v>0</v>
      </c>
      <c r="K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0">
        <f t="shared" si="209"/>
        <v>0</v>
      </c>
      <c r="AF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0">
        <f t="shared" si="210"/>
        <v>0</v>
      </c>
      <c r="AJ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0">
        <f t="shared" si="211"/>
        <v>0</v>
      </c>
      <c r="AN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0">
        <f t="shared" si="212"/>
        <v>0</v>
      </c>
      <c r="AR88" s="180">
        <f t="shared" si="213"/>
        <v>0</v>
      </c>
    </row>
    <row r="89" spans="2:44" x14ac:dyDescent="0.25">
      <c r="B89" s="187" t="s">
        <v>264</v>
      </c>
      <c r="C89" s="188" t="s">
        <v>148</v>
      </c>
      <c r="D89" s="189">
        <f>SUM(D90:D95)</f>
        <v>0</v>
      </c>
      <c r="E89" s="189">
        <f>SUM(E90:E95)</f>
        <v>0</v>
      </c>
      <c r="F89" s="189">
        <f t="shared" si="0"/>
        <v>0</v>
      </c>
      <c r="G89" s="189">
        <f t="shared" ref="G89:I89" si="222">SUM(G90:G95)</f>
        <v>0</v>
      </c>
      <c r="H89" s="189">
        <f t="shared" si="4"/>
        <v>0</v>
      </c>
      <c r="I89" s="189">
        <f t="shared" si="222"/>
        <v>0</v>
      </c>
      <c r="J89" s="189">
        <f t="shared" si="5"/>
        <v>0</v>
      </c>
      <c r="K89" s="189">
        <f t="shared" ref="K89:AP89" si="223">SUM(K90:K95)</f>
        <v>0</v>
      </c>
      <c r="L89" s="189">
        <f t="shared" si="223"/>
        <v>0</v>
      </c>
      <c r="M89" s="189">
        <f t="shared" si="223"/>
        <v>0</v>
      </c>
      <c r="N89" s="189">
        <f t="shared" si="223"/>
        <v>0</v>
      </c>
      <c r="O89" s="189">
        <f t="shared" si="223"/>
        <v>0</v>
      </c>
      <c r="P89" s="189">
        <f t="shared" ref="P89:Q89" si="224">SUM(P90:P95)</f>
        <v>0</v>
      </c>
      <c r="Q89" s="189">
        <f t="shared" si="224"/>
        <v>0</v>
      </c>
      <c r="R89" s="189">
        <f t="shared" si="223"/>
        <v>0</v>
      </c>
      <c r="S89" s="189">
        <f t="shared" si="223"/>
        <v>0</v>
      </c>
      <c r="T89" s="189">
        <f t="shared" ref="T89" si="225">SUM(T90:T95)</f>
        <v>0</v>
      </c>
      <c r="U89" s="189">
        <f t="shared" si="223"/>
        <v>0</v>
      </c>
      <c r="V89" s="189">
        <f t="shared" si="223"/>
        <v>0</v>
      </c>
      <c r="W89" s="189">
        <f t="shared" ref="W89" si="226">SUM(W90:W95)</f>
        <v>0</v>
      </c>
      <c r="X89" s="189">
        <f t="shared" si="223"/>
        <v>0</v>
      </c>
      <c r="Y89" s="189">
        <f t="shared" ref="Y89:Z89" si="227">SUM(Y90:Y95)</f>
        <v>0</v>
      </c>
      <c r="Z89" s="189">
        <f t="shared" si="227"/>
        <v>0</v>
      </c>
      <c r="AA89" s="189">
        <f t="shared" si="223"/>
        <v>0</v>
      </c>
      <c r="AB89" s="189">
        <f t="shared" si="223"/>
        <v>0</v>
      </c>
      <c r="AC89" s="189">
        <f t="shared" si="223"/>
        <v>0</v>
      </c>
      <c r="AD89" s="189">
        <f t="shared" si="223"/>
        <v>0</v>
      </c>
      <c r="AE89" s="189">
        <f t="shared" si="9"/>
        <v>0</v>
      </c>
      <c r="AF89" s="189">
        <f t="shared" si="223"/>
        <v>0</v>
      </c>
      <c r="AG89" s="189">
        <f t="shared" si="223"/>
        <v>0</v>
      </c>
      <c r="AH89" s="189">
        <f t="shared" si="223"/>
        <v>0</v>
      </c>
      <c r="AI89" s="189">
        <f t="shared" si="10"/>
        <v>0</v>
      </c>
      <c r="AJ89" s="189">
        <f t="shared" si="223"/>
        <v>0</v>
      </c>
      <c r="AK89" s="189">
        <f t="shared" si="223"/>
        <v>0</v>
      </c>
      <c r="AL89" s="189">
        <f t="shared" si="223"/>
        <v>0</v>
      </c>
      <c r="AM89" s="189">
        <f t="shared" si="11"/>
        <v>0</v>
      </c>
      <c r="AN89" s="189">
        <f t="shared" si="223"/>
        <v>0</v>
      </c>
      <c r="AO89" s="189">
        <f t="shared" si="223"/>
        <v>0</v>
      </c>
      <c r="AP89" s="189">
        <f t="shared" si="223"/>
        <v>0</v>
      </c>
      <c r="AQ89" s="189">
        <f t="shared" si="12"/>
        <v>0</v>
      </c>
      <c r="AR89" s="189">
        <f t="shared" si="13"/>
        <v>0</v>
      </c>
    </row>
    <row r="90" spans="2:44" x14ac:dyDescent="0.25">
      <c r="B90" s="178" t="s">
        <v>265</v>
      </c>
      <c r="C90" s="179" t="s">
        <v>149</v>
      </c>
      <c r="D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0">
        <f t="shared" ref="F90:F95" si="228">D90+E90</f>
        <v>0</v>
      </c>
      <c r="G90" s="180"/>
      <c r="H90" s="180">
        <f t="shared" ref="H90:H95" si="229">F90-G90</f>
        <v>0</v>
      </c>
      <c r="I90" s="180"/>
      <c r="J90" s="180">
        <f t="shared" ref="J90:J95" si="230">F90-I90</f>
        <v>0</v>
      </c>
      <c r="K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0">
        <f t="shared" ref="AE90:AE95" si="231">AB90+AC90+AD90</f>
        <v>0</v>
      </c>
      <c r="AF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0">
        <f t="shared" ref="AI90:AI95" si="232">AF90+AG90+AH90</f>
        <v>0</v>
      </c>
      <c r="AJ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0">
        <f t="shared" ref="AM90:AM95" si="233">AJ90+AK90+AL90</f>
        <v>0</v>
      </c>
      <c r="AN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0">
        <f t="shared" ref="AQ90:AQ95" si="234">AN90+AO90+AP90</f>
        <v>0</v>
      </c>
      <c r="AR90" s="180">
        <f t="shared" ref="AR90:AR95" si="235">AE90+AI90+AM90+AQ90</f>
        <v>0</v>
      </c>
    </row>
    <row r="91" spans="2:44" x14ac:dyDescent="0.25">
      <c r="B91" s="178" t="s">
        <v>603</v>
      </c>
      <c r="C91" s="179" t="s">
        <v>604</v>
      </c>
      <c r="D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0">
        <f t="shared" si="228"/>
        <v>0</v>
      </c>
      <c r="G91" s="180"/>
      <c r="H91" s="180">
        <f t="shared" si="229"/>
        <v>0</v>
      </c>
      <c r="I91" s="180"/>
      <c r="J91" s="180">
        <f t="shared" si="230"/>
        <v>0</v>
      </c>
      <c r="K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0">
        <f t="shared" si="231"/>
        <v>0</v>
      </c>
      <c r="AF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0">
        <f t="shared" si="232"/>
        <v>0</v>
      </c>
      <c r="AJ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0">
        <f t="shared" si="233"/>
        <v>0</v>
      </c>
      <c r="AN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0">
        <f t="shared" si="234"/>
        <v>0</v>
      </c>
      <c r="AR91" s="180">
        <f t="shared" si="235"/>
        <v>0</v>
      </c>
    </row>
    <row r="92" spans="2:44" x14ac:dyDescent="0.25">
      <c r="B92" s="178" t="s">
        <v>266</v>
      </c>
      <c r="C92" s="179" t="s">
        <v>150</v>
      </c>
      <c r="D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0">
        <f t="shared" ref="F92:F93" si="236">D92+E92</f>
        <v>0</v>
      </c>
      <c r="G92" s="180"/>
      <c r="H92" s="180">
        <f t="shared" ref="H92:H93" si="237">F92-G92</f>
        <v>0</v>
      </c>
      <c r="I92" s="180"/>
      <c r="J92" s="180">
        <f t="shared" ref="J92:J93" si="238">F92-I92</f>
        <v>0</v>
      </c>
      <c r="K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0">
        <f t="shared" ref="AE92:AE93" si="239">AB92+AC92+AD92</f>
        <v>0</v>
      </c>
      <c r="AF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0">
        <f t="shared" ref="AI92:AI93" si="240">AF92+AG92+AH92</f>
        <v>0</v>
      </c>
      <c r="AJ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0">
        <f t="shared" ref="AM92:AM93" si="241">AJ92+AK92+AL92</f>
        <v>0</v>
      </c>
      <c r="AN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0">
        <f t="shared" ref="AQ92:AQ93" si="242">AN92+AO92+AP92</f>
        <v>0</v>
      </c>
      <c r="AR92" s="180">
        <f t="shared" ref="AR92:AR93" si="243">AE92+AI92+AM92+AQ92</f>
        <v>0</v>
      </c>
    </row>
    <row r="93" spans="2:44" x14ac:dyDescent="0.25">
      <c r="B93" s="178" t="s">
        <v>605</v>
      </c>
      <c r="C93" s="179" t="s">
        <v>606</v>
      </c>
      <c r="D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0">
        <f t="shared" si="236"/>
        <v>0</v>
      </c>
      <c r="G93" s="180"/>
      <c r="H93" s="180">
        <f t="shared" si="237"/>
        <v>0</v>
      </c>
      <c r="I93" s="180"/>
      <c r="J93" s="180">
        <f t="shared" si="238"/>
        <v>0</v>
      </c>
      <c r="K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0">
        <f t="shared" si="239"/>
        <v>0</v>
      </c>
      <c r="AF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0">
        <f t="shared" si="240"/>
        <v>0</v>
      </c>
      <c r="AJ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0">
        <f t="shared" si="241"/>
        <v>0</v>
      </c>
      <c r="AN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0">
        <f t="shared" si="242"/>
        <v>0</v>
      </c>
      <c r="AR93" s="180">
        <f t="shared" si="243"/>
        <v>0</v>
      </c>
    </row>
    <row r="94" spans="2:44" x14ac:dyDescent="0.25">
      <c r="B94" s="178" t="s">
        <v>607</v>
      </c>
      <c r="C94" s="179" t="s">
        <v>608</v>
      </c>
      <c r="D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0">
        <f t="shared" ref="F94" si="244">D94+E94</f>
        <v>0</v>
      </c>
      <c r="G94" s="180"/>
      <c r="H94" s="180">
        <f t="shared" ref="H94" si="245">F94-G94</f>
        <v>0</v>
      </c>
      <c r="I94" s="180"/>
      <c r="J94" s="180">
        <f t="shared" ref="J94" si="246">F94-I94</f>
        <v>0</v>
      </c>
      <c r="K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0">
        <f t="shared" ref="AE94" si="247">AB94+AC94+AD94</f>
        <v>0</v>
      </c>
      <c r="AF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0">
        <f t="shared" ref="AI94" si="248">AF94+AG94+AH94</f>
        <v>0</v>
      </c>
      <c r="AJ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0">
        <f t="shared" ref="AM94" si="249">AJ94+AK94+AL94</f>
        <v>0</v>
      </c>
      <c r="AN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0">
        <f t="shared" ref="AQ94" si="250">AN94+AO94+AP94</f>
        <v>0</v>
      </c>
      <c r="AR94" s="180">
        <f t="shared" ref="AR94" si="251">AE94+AI94+AM94+AQ94</f>
        <v>0</v>
      </c>
    </row>
    <row r="95" spans="2:44" x14ac:dyDescent="0.25">
      <c r="B95" s="178" t="s">
        <v>609</v>
      </c>
      <c r="C95" s="179" t="s">
        <v>610</v>
      </c>
      <c r="D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0">
        <f t="shared" si="228"/>
        <v>0</v>
      </c>
      <c r="G95" s="180"/>
      <c r="H95" s="180">
        <f t="shared" si="229"/>
        <v>0</v>
      </c>
      <c r="I95" s="180"/>
      <c r="J95" s="180">
        <f t="shared" si="230"/>
        <v>0</v>
      </c>
      <c r="K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0">
        <f t="shared" si="231"/>
        <v>0</v>
      </c>
      <c r="AF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0">
        <f t="shared" si="232"/>
        <v>0</v>
      </c>
      <c r="AJ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0">
        <f t="shared" si="233"/>
        <v>0</v>
      </c>
      <c r="AN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0">
        <f t="shared" si="234"/>
        <v>0</v>
      </c>
      <c r="AR95" s="180">
        <f t="shared" si="235"/>
        <v>0</v>
      </c>
    </row>
    <row r="96" spans="2:44" x14ac:dyDescent="0.25">
      <c r="B96" s="187" t="s">
        <v>267</v>
      </c>
      <c r="C96" s="188" t="s">
        <v>151</v>
      </c>
      <c r="D96" s="189">
        <f>SUM(D97:D105)</f>
        <v>0</v>
      </c>
      <c r="E96" s="189">
        <f>SUM(E97:E105)</f>
        <v>0</v>
      </c>
      <c r="F96" s="189">
        <f t="shared" si="0"/>
        <v>0</v>
      </c>
      <c r="G96" s="189">
        <f>SUM(G97:G105)</f>
        <v>0</v>
      </c>
      <c r="H96" s="189">
        <f t="shared" si="4"/>
        <v>0</v>
      </c>
      <c r="I96" s="189">
        <f>SUM(I97:I105)</f>
        <v>0</v>
      </c>
      <c r="J96" s="189">
        <f t="shared" si="5"/>
        <v>0</v>
      </c>
      <c r="K96" s="189">
        <f t="shared" ref="K96:AD96" si="252">SUM(K97:K105)</f>
        <v>0</v>
      </c>
      <c r="L96" s="189">
        <f t="shared" si="252"/>
        <v>0</v>
      </c>
      <c r="M96" s="189">
        <f t="shared" si="252"/>
        <v>0</v>
      </c>
      <c r="N96" s="189">
        <f t="shared" si="252"/>
        <v>0</v>
      </c>
      <c r="O96" s="189">
        <f t="shared" si="252"/>
        <v>0</v>
      </c>
      <c r="P96" s="189">
        <f t="shared" ref="P96:Q96" si="253">SUM(P97:P105)</f>
        <v>0</v>
      </c>
      <c r="Q96" s="189">
        <f t="shared" si="253"/>
        <v>0</v>
      </c>
      <c r="R96" s="189">
        <f t="shared" si="252"/>
        <v>0</v>
      </c>
      <c r="S96" s="189">
        <f t="shared" si="252"/>
        <v>0</v>
      </c>
      <c r="T96" s="189">
        <f t="shared" ref="T96" si="254">SUM(T97:T105)</f>
        <v>0</v>
      </c>
      <c r="U96" s="189">
        <f t="shared" si="252"/>
        <v>0</v>
      </c>
      <c r="V96" s="189">
        <f t="shared" si="252"/>
        <v>0</v>
      </c>
      <c r="W96" s="189">
        <f t="shared" ref="W96" si="255">SUM(W97:W105)</f>
        <v>0</v>
      </c>
      <c r="X96" s="189">
        <f t="shared" si="252"/>
        <v>0</v>
      </c>
      <c r="Y96" s="189">
        <f t="shared" ref="Y96:Z96" si="256">SUM(Y97:Y105)</f>
        <v>0</v>
      </c>
      <c r="Z96" s="189">
        <f t="shared" si="256"/>
        <v>0</v>
      </c>
      <c r="AA96" s="189">
        <f t="shared" si="252"/>
        <v>0</v>
      </c>
      <c r="AB96" s="189">
        <f t="shared" si="252"/>
        <v>0</v>
      </c>
      <c r="AC96" s="189">
        <f t="shared" si="252"/>
        <v>0</v>
      </c>
      <c r="AD96" s="189">
        <f t="shared" si="252"/>
        <v>0</v>
      </c>
      <c r="AE96" s="189">
        <f t="shared" si="9"/>
        <v>0</v>
      </c>
      <c r="AF96" s="189">
        <f>SUM(AF97:AF105)</f>
        <v>0</v>
      </c>
      <c r="AG96" s="189">
        <f>SUM(AG97:AG105)</f>
        <v>0</v>
      </c>
      <c r="AH96" s="189">
        <f>SUM(AH97:AH105)</f>
        <v>0</v>
      </c>
      <c r="AI96" s="189">
        <f t="shared" si="10"/>
        <v>0</v>
      </c>
      <c r="AJ96" s="189">
        <f>SUM(AJ97:AJ105)</f>
        <v>0</v>
      </c>
      <c r="AK96" s="189">
        <f>SUM(AK97:AK105)</f>
        <v>0</v>
      </c>
      <c r="AL96" s="189">
        <f>SUM(AL97:AL105)</f>
        <v>0</v>
      </c>
      <c r="AM96" s="189">
        <f t="shared" si="11"/>
        <v>0</v>
      </c>
      <c r="AN96" s="189">
        <f>SUM(AN97:AN105)</f>
        <v>0</v>
      </c>
      <c r="AO96" s="189">
        <f>SUM(AO97:AO105)</f>
        <v>0</v>
      </c>
      <c r="AP96" s="189">
        <f>SUM(AP97:AP105)</f>
        <v>0</v>
      </c>
      <c r="AQ96" s="189">
        <f t="shared" si="12"/>
        <v>0</v>
      </c>
      <c r="AR96" s="189">
        <f t="shared" si="13"/>
        <v>0</v>
      </c>
    </row>
    <row r="97" spans="2:44" x14ac:dyDescent="0.25">
      <c r="B97" s="178" t="s">
        <v>615</v>
      </c>
      <c r="C97" s="179" t="s">
        <v>616</v>
      </c>
      <c r="D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0">
        <f>D97+E97</f>
        <v>0</v>
      </c>
      <c r="G97" s="180"/>
      <c r="H97" s="180">
        <f>F97-G97</f>
        <v>0</v>
      </c>
      <c r="I97" s="180"/>
      <c r="J97" s="180">
        <f>F97-I97</f>
        <v>0</v>
      </c>
      <c r="K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0">
        <f>AB97+AC97+AD97</f>
        <v>0</v>
      </c>
      <c r="AF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0">
        <f>AF97+AG97+AH97</f>
        <v>0</v>
      </c>
      <c r="AJ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0">
        <f>AJ97+AK97+AL97</f>
        <v>0</v>
      </c>
      <c r="AN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0">
        <f>AN97+AO97+AP97</f>
        <v>0</v>
      </c>
      <c r="AR97" s="180">
        <f>AE97+AI97+AM97+AQ97</f>
        <v>0</v>
      </c>
    </row>
    <row r="98" spans="2:44" x14ac:dyDescent="0.25">
      <c r="B98" s="178" t="s">
        <v>617</v>
      </c>
      <c r="C98" s="179" t="s">
        <v>618</v>
      </c>
      <c r="D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0">
        <f t="shared" ref="F98" si="257">D98+E98</f>
        <v>0</v>
      </c>
      <c r="G98" s="180"/>
      <c r="H98" s="180">
        <f t="shared" ref="H98" si="258">F98-G98</f>
        <v>0</v>
      </c>
      <c r="I98" s="180"/>
      <c r="J98" s="180">
        <f t="shared" ref="J98" si="259">F98-I98</f>
        <v>0</v>
      </c>
      <c r="K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0">
        <f t="shared" ref="AE98" si="260">AB98+AC98+AD98</f>
        <v>0</v>
      </c>
      <c r="AF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0">
        <f t="shared" ref="AI98" si="261">AF98+AG98+AH98</f>
        <v>0</v>
      </c>
      <c r="AJ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0">
        <f t="shared" ref="AM98" si="262">AJ98+AK98+AL98</f>
        <v>0</v>
      </c>
      <c r="AN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0">
        <f t="shared" ref="AQ98" si="263">AN98+AO98+AP98</f>
        <v>0</v>
      </c>
      <c r="AR98" s="180">
        <f t="shared" ref="AR98" si="264">AE98+AI98+AM98+AQ98</f>
        <v>0</v>
      </c>
    </row>
    <row r="99" spans="2:44" x14ac:dyDescent="0.25">
      <c r="B99" s="178" t="s">
        <v>268</v>
      </c>
      <c r="C99" s="179" t="s">
        <v>152</v>
      </c>
      <c r="D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0">
        <f t="shared" ref="F99" si="265">D99+E99</f>
        <v>0</v>
      </c>
      <c r="G99" s="180"/>
      <c r="H99" s="180">
        <f t="shared" ref="H99" si="266">F99-G99</f>
        <v>0</v>
      </c>
      <c r="I99" s="180"/>
      <c r="J99" s="180">
        <f t="shared" ref="J99" si="267">F99-I99</f>
        <v>0</v>
      </c>
      <c r="K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0">
        <f t="shared" ref="AE99" si="268">AB99+AC99+AD99</f>
        <v>0</v>
      </c>
      <c r="AF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0">
        <f t="shared" ref="AI99" si="269">AF99+AG99+AH99</f>
        <v>0</v>
      </c>
      <c r="AJ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0">
        <f t="shared" ref="AM99" si="270">AJ99+AK99+AL99</f>
        <v>0</v>
      </c>
      <c r="AN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0">
        <f t="shared" ref="AQ99" si="271">AN99+AO99+AP99</f>
        <v>0</v>
      </c>
      <c r="AR99" s="180">
        <f t="shared" ref="AR99" si="272">AE99+AI99+AM99+AQ99</f>
        <v>0</v>
      </c>
    </row>
    <row r="100" spans="2:44" x14ac:dyDescent="0.25">
      <c r="B100" s="178" t="s">
        <v>611</v>
      </c>
      <c r="C100" s="179" t="s">
        <v>612</v>
      </c>
      <c r="D1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0">
        <f t="shared" ref="F100:F105" si="273">D100+E100</f>
        <v>0</v>
      </c>
      <c r="G100" s="180"/>
      <c r="H100" s="180">
        <f t="shared" ref="H100:H105" si="274">F100-G100</f>
        <v>0</v>
      </c>
      <c r="I100" s="180"/>
      <c r="J100" s="180">
        <f t="shared" ref="J100:J105" si="275">F100-I100</f>
        <v>0</v>
      </c>
      <c r="K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0">
        <f t="shared" ref="AE100:AE105" si="276">AB100+AC100+AD100</f>
        <v>0</v>
      </c>
      <c r="AF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0">
        <f t="shared" ref="AI100:AI105" si="277">AF100+AG100+AH100</f>
        <v>0</v>
      </c>
      <c r="AJ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0">
        <f t="shared" ref="AM100:AM105" si="278">AJ100+AK100+AL100</f>
        <v>0</v>
      </c>
      <c r="AN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0">
        <f t="shared" ref="AQ100:AQ105" si="279">AN100+AO100+AP100</f>
        <v>0</v>
      </c>
      <c r="AR100" s="180">
        <f t="shared" ref="AR100:AR105" si="280">AE100+AI100+AM100+AQ100</f>
        <v>0</v>
      </c>
    </row>
    <row r="101" spans="2:44" x14ac:dyDescent="0.25">
      <c r="B101" s="178" t="s">
        <v>613</v>
      </c>
      <c r="C101" s="179" t="s">
        <v>614</v>
      </c>
      <c r="D1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0">
        <f t="shared" ref="F101:F102" si="281">D101+E101</f>
        <v>0</v>
      </c>
      <c r="G101" s="180"/>
      <c r="H101" s="180">
        <f t="shared" ref="H101:H102" si="282">F101-G101</f>
        <v>0</v>
      </c>
      <c r="I101" s="180"/>
      <c r="J101" s="180">
        <f t="shared" ref="J101:J102" si="283">F101-I101</f>
        <v>0</v>
      </c>
      <c r="K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0">
        <f t="shared" ref="AE101:AE102" si="284">AB101+AC101+AD101</f>
        <v>0</v>
      </c>
      <c r="AF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0">
        <f t="shared" ref="AI101:AI102" si="285">AF101+AG101+AH101</f>
        <v>0</v>
      </c>
      <c r="AJ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0">
        <f t="shared" ref="AM101:AM102" si="286">AJ101+AK101+AL101</f>
        <v>0</v>
      </c>
      <c r="AN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0">
        <f t="shared" ref="AQ101:AQ102" si="287">AN101+AO101+AP101</f>
        <v>0</v>
      </c>
      <c r="AR101" s="180">
        <f t="shared" ref="AR101:AR102" si="288">AE101+AI101+AM101+AQ101</f>
        <v>0</v>
      </c>
    </row>
    <row r="102" spans="2:44" x14ac:dyDescent="0.25">
      <c r="B102" s="178" t="s">
        <v>269</v>
      </c>
      <c r="C102" s="179" t="s">
        <v>153</v>
      </c>
      <c r="D1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0">
        <f t="shared" si="281"/>
        <v>0</v>
      </c>
      <c r="G102" s="180"/>
      <c r="H102" s="180">
        <f t="shared" si="282"/>
        <v>0</v>
      </c>
      <c r="I102" s="180"/>
      <c r="J102" s="180">
        <f t="shared" si="283"/>
        <v>0</v>
      </c>
      <c r="K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0">
        <f t="shared" si="284"/>
        <v>0</v>
      </c>
      <c r="AF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0">
        <f t="shared" si="285"/>
        <v>0</v>
      </c>
      <c r="AJ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0">
        <f t="shared" si="286"/>
        <v>0</v>
      </c>
      <c r="AN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0">
        <f t="shared" si="287"/>
        <v>0</v>
      </c>
      <c r="AR102" s="180">
        <f t="shared" si="288"/>
        <v>0</v>
      </c>
    </row>
    <row r="103" spans="2:44" x14ac:dyDescent="0.25">
      <c r="B103" s="178" t="s">
        <v>619</v>
      </c>
      <c r="C103" s="179" t="s">
        <v>616</v>
      </c>
      <c r="D1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0">
        <f>D103+E103</f>
        <v>0</v>
      </c>
      <c r="G103" s="180"/>
      <c r="H103" s="180">
        <f>F103-G103</f>
        <v>0</v>
      </c>
      <c r="I103" s="180"/>
      <c r="J103" s="180">
        <f>F103-I103</f>
        <v>0</v>
      </c>
      <c r="K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0">
        <f>AB103+AC103+AD103</f>
        <v>0</v>
      </c>
      <c r="AF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0">
        <f>AF103+AG103+AH103</f>
        <v>0</v>
      </c>
      <c r="AJ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0">
        <f>AJ103+AK103+AL103</f>
        <v>0</v>
      </c>
      <c r="AN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0">
        <f>AN103+AO103+AP103</f>
        <v>0</v>
      </c>
      <c r="AR103" s="180">
        <f>AE103+AI103+AM103+AQ103</f>
        <v>0</v>
      </c>
    </row>
    <row r="104" spans="2:44" x14ac:dyDescent="0.25">
      <c r="B104" s="178" t="s">
        <v>270</v>
      </c>
      <c r="C104" s="179" t="s">
        <v>154</v>
      </c>
      <c r="D1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0">
        <f t="shared" ref="F104" si="289">D104+E104</f>
        <v>0</v>
      </c>
      <c r="G104" s="180"/>
      <c r="H104" s="180">
        <f t="shared" ref="H104" si="290">F104-G104</f>
        <v>0</v>
      </c>
      <c r="I104" s="180"/>
      <c r="J104" s="180">
        <f t="shared" ref="J104" si="291">F104-I104</f>
        <v>0</v>
      </c>
      <c r="K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0">
        <f t="shared" ref="AE104" si="292">AB104+AC104+AD104</f>
        <v>0</v>
      </c>
      <c r="AF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0">
        <f t="shared" ref="AI104" si="293">AF104+AG104+AH104</f>
        <v>0</v>
      </c>
      <c r="AJ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0">
        <f t="shared" ref="AM104" si="294">AJ104+AK104+AL104</f>
        <v>0</v>
      </c>
      <c r="AN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0">
        <f t="shared" ref="AQ104" si="295">AN104+AO104+AP104</f>
        <v>0</v>
      </c>
      <c r="AR104" s="180">
        <f t="shared" ref="AR104" si="296">AE104+AI104+AM104+AQ104</f>
        <v>0</v>
      </c>
    </row>
    <row r="105" spans="2:44" x14ac:dyDescent="0.25">
      <c r="B105" s="178" t="s">
        <v>620</v>
      </c>
      <c r="C105" s="179" t="s">
        <v>618</v>
      </c>
      <c r="D1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0">
        <f t="shared" si="273"/>
        <v>0</v>
      </c>
      <c r="G105" s="180"/>
      <c r="H105" s="180">
        <f t="shared" si="274"/>
        <v>0</v>
      </c>
      <c r="I105" s="180"/>
      <c r="J105" s="180">
        <f t="shared" si="275"/>
        <v>0</v>
      </c>
      <c r="K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0">
        <f t="shared" si="276"/>
        <v>0</v>
      </c>
      <c r="AF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0">
        <f t="shared" si="277"/>
        <v>0</v>
      </c>
      <c r="AJ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0">
        <f t="shared" si="278"/>
        <v>0</v>
      </c>
      <c r="AN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0">
        <f t="shared" si="279"/>
        <v>0</v>
      </c>
      <c r="AR105" s="180">
        <f t="shared" si="280"/>
        <v>0</v>
      </c>
    </row>
    <row r="106" spans="2:44" x14ac:dyDescent="0.25">
      <c r="B106" s="175" t="s">
        <v>274</v>
      </c>
      <c r="C106" s="176" t="s">
        <v>158</v>
      </c>
      <c r="D106" s="177">
        <f>D107+D118+D133+D149+D164+D190+D207+D214</f>
        <v>12251182.094999999</v>
      </c>
      <c r="E106" s="177">
        <f>E107+E118+E133+E149+E164+E190+E207+E214</f>
        <v>3819500</v>
      </c>
      <c r="F106" s="177">
        <f t="shared" si="0"/>
        <v>16070682.094999999</v>
      </c>
      <c r="G106" s="177">
        <f>G107+G118+G133+G149+G164+G190+G207+G214</f>
        <v>0</v>
      </c>
      <c r="H106" s="177">
        <f t="shared" si="4"/>
        <v>16070682.094999999</v>
      </c>
      <c r="I106" s="177">
        <f>I107+I118+I133+I149+I164+I190+I207+I214</f>
        <v>0</v>
      </c>
      <c r="J106" s="177">
        <f t="shared" si="5"/>
        <v>16070682.094999999</v>
      </c>
      <c r="K106" s="177">
        <f t="shared" ref="K106:AD106" si="297">K107+K118+K133+K149+K164+K190+K207+K214</f>
        <v>2200250</v>
      </c>
      <c r="L106" s="177">
        <f t="shared" si="297"/>
        <v>470000</v>
      </c>
      <c r="M106" s="177">
        <f t="shared" si="297"/>
        <v>0</v>
      </c>
      <c r="N106" s="177">
        <f t="shared" si="297"/>
        <v>550000</v>
      </c>
      <c r="O106" s="177">
        <f t="shared" si="297"/>
        <v>1332500</v>
      </c>
      <c r="P106" s="177">
        <f t="shared" si="297"/>
        <v>145750</v>
      </c>
      <c r="Q106" s="177">
        <f t="shared" si="297"/>
        <v>205500</v>
      </c>
      <c r="R106" s="177">
        <f t="shared" si="297"/>
        <v>209650</v>
      </c>
      <c r="S106" s="177">
        <f t="shared" si="297"/>
        <v>0</v>
      </c>
      <c r="T106" s="177">
        <f t="shared" ref="T106" si="298">T107+T118+T133+T149+T164+T190+T207+T214</f>
        <v>508699.02</v>
      </c>
      <c r="U106" s="177">
        <f t="shared" si="297"/>
        <v>9352000.0399999991</v>
      </c>
      <c r="V106" s="177">
        <f t="shared" si="297"/>
        <v>15000</v>
      </c>
      <c r="W106" s="177">
        <f t="shared" si="297"/>
        <v>11750</v>
      </c>
      <c r="X106" s="177">
        <f t="shared" si="297"/>
        <v>919583.03500000003</v>
      </c>
      <c r="Y106" s="177">
        <f t="shared" ref="Y106:Z106" si="299">Y107+Y118+Y133+Y149+Y164+Y190+Y207+Y214</f>
        <v>0</v>
      </c>
      <c r="Z106" s="177">
        <f t="shared" si="299"/>
        <v>0</v>
      </c>
      <c r="AA106" s="177">
        <f t="shared" si="297"/>
        <v>0</v>
      </c>
      <c r="AB106" s="177">
        <f t="shared" si="297"/>
        <v>3842149.375</v>
      </c>
      <c r="AC106" s="177">
        <f t="shared" si="297"/>
        <v>10267000.039999999</v>
      </c>
      <c r="AD106" s="177">
        <f t="shared" si="297"/>
        <v>720000</v>
      </c>
      <c r="AE106" s="177">
        <f t="shared" si="9"/>
        <v>14829149.414999999</v>
      </c>
      <c r="AF106" s="177">
        <f>AF107+AF118+AF133+AF149+AF164+AF190+AF207+AF214</f>
        <v>100000</v>
      </c>
      <c r="AG106" s="177">
        <f>AG107+AG118+AG133+AG149+AG164+AG190+AG207+AG214</f>
        <v>0</v>
      </c>
      <c r="AH106" s="177">
        <f>AH107+AH118+AH133+AH149+AH164+AH190+AH207+AH214</f>
        <v>0</v>
      </c>
      <c r="AI106" s="177">
        <f t="shared" si="10"/>
        <v>100000</v>
      </c>
      <c r="AJ106" s="177">
        <f>AJ107+AJ118+AJ133+AJ149+AJ164+AJ190+AJ207+AJ214</f>
        <v>30000</v>
      </c>
      <c r="AK106" s="177">
        <f>AK107+AK118+AK133+AK149+AK164+AK190+AK207+AK214</f>
        <v>0</v>
      </c>
      <c r="AL106" s="177">
        <f>AL107+AL118+AL133+AL149+AL164+AL190+AL207+AL214</f>
        <v>761532.67999999993</v>
      </c>
      <c r="AM106" s="177">
        <f t="shared" si="11"/>
        <v>791532.67999999993</v>
      </c>
      <c r="AN106" s="177">
        <f>AN107+AN118+AN133+AN149+AN164+AN190+AN207+AN214</f>
        <v>350000</v>
      </c>
      <c r="AO106" s="177">
        <f>AO107+AO118+AO133+AO149+AO164+AO190+AO207+AO214</f>
        <v>0</v>
      </c>
      <c r="AP106" s="177">
        <f>AP107+AP118+AP133+AP149+AP164+AP190+AP207+AP214</f>
        <v>0</v>
      </c>
      <c r="AQ106" s="177">
        <f t="shared" si="12"/>
        <v>350000</v>
      </c>
      <c r="AR106" s="177">
        <f t="shared" si="13"/>
        <v>16070682.094999999</v>
      </c>
    </row>
    <row r="107" spans="2:44" x14ac:dyDescent="0.25">
      <c r="B107" s="187" t="s">
        <v>275</v>
      </c>
      <c r="C107" s="188" t="s">
        <v>159</v>
      </c>
      <c r="D107" s="189">
        <f>SUM(D108:D117)</f>
        <v>8396000.0399999991</v>
      </c>
      <c r="E107" s="189">
        <f>SUM(E108:E117)</f>
        <v>0</v>
      </c>
      <c r="F107" s="189">
        <f t="shared" ref="F107:F221" si="300">D107+E107</f>
        <v>8396000.0399999991</v>
      </c>
      <c r="G107" s="189">
        <f>SUM(G108:G117)</f>
        <v>0</v>
      </c>
      <c r="H107" s="189">
        <f t="shared" si="4"/>
        <v>8396000.0399999991</v>
      </c>
      <c r="I107" s="189">
        <f>SUM(I108:I117)</f>
        <v>0</v>
      </c>
      <c r="J107" s="189">
        <f t="shared" si="5"/>
        <v>8396000.0399999991</v>
      </c>
      <c r="K107" s="189">
        <f t="shared" ref="K107:AD107" si="301">SUM(K108:K117)</f>
        <v>0</v>
      </c>
      <c r="L107" s="189">
        <f t="shared" si="301"/>
        <v>0</v>
      </c>
      <c r="M107" s="189">
        <f t="shared" si="301"/>
        <v>0</v>
      </c>
      <c r="N107" s="189">
        <f t="shared" si="301"/>
        <v>0</v>
      </c>
      <c r="O107" s="189">
        <f t="shared" si="301"/>
        <v>0</v>
      </c>
      <c r="P107" s="189">
        <f t="shared" ref="P107:Q107" si="302">SUM(P108:P117)</f>
        <v>0</v>
      </c>
      <c r="Q107" s="189">
        <f t="shared" si="302"/>
        <v>0</v>
      </c>
      <c r="R107" s="189">
        <f t="shared" si="301"/>
        <v>0</v>
      </c>
      <c r="S107" s="189">
        <f t="shared" si="301"/>
        <v>0</v>
      </c>
      <c r="T107" s="189">
        <f t="shared" ref="T107" si="303">SUM(T108:T117)</f>
        <v>0</v>
      </c>
      <c r="U107" s="189">
        <f t="shared" si="301"/>
        <v>8396000.0399999991</v>
      </c>
      <c r="V107" s="189">
        <f t="shared" si="301"/>
        <v>0</v>
      </c>
      <c r="W107" s="189">
        <f t="shared" ref="W107" si="304">SUM(W108:W117)</f>
        <v>0</v>
      </c>
      <c r="X107" s="189">
        <f t="shared" si="301"/>
        <v>0</v>
      </c>
      <c r="Y107" s="189">
        <f t="shared" ref="Y107:Z107" si="305">SUM(Y108:Y117)</f>
        <v>0</v>
      </c>
      <c r="Z107" s="189">
        <f t="shared" si="305"/>
        <v>0</v>
      </c>
      <c r="AA107" s="189">
        <f t="shared" si="301"/>
        <v>0</v>
      </c>
      <c r="AB107" s="189">
        <f t="shared" si="301"/>
        <v>0</v>
      </c>
      <c r="AC107" s="189">
        <f t="shared" si="301"/>
        <v>8396000.0399999991</v>
      </c>
      <c r="AD107" s="189">
        <f t="shared" si="301"/>
        <v>0</v>
      </c>
      <c r="AE107" s="189">
        <f t="shared" si="9"/>
        <v>8396000.0399999991</v>
      </c>
      <c r="AF107" s="189">
        <f>SUM(AF108:AF117)</f>
        <v>0</v>
      </c>
      <c r="AG107" s="189">
        <f>SUM(AG108:AG117)</f>
        <v>0</v>
      </c>
      <c r="AH107" s="189">
        <f>SUM(AH108:AH117)</f>
        <v>0</v>
      </c>
      <c r="AI107" s="189">
        <f t="shared" si="10"/>
        <v>0</v>
      </c>
      <c r="AJ107" s="189">
        <f>SUM(AJ108:AJ117)</f>
        <v>0</v>
      </c>
      <c r="AK107" s="189">
        <f>SUM(AK108:AK117)</f>
        <v>0</v>
      </c>
      <c r="AL107" s="189">
        <f>SUM(AL108:AL117)</f>
        <v>0</v>
      </c>
      <c r="AM107" s="189">
        <f t="shared" si="11"/>
        <v>0</v>
      </c>
      <c r="AN107" s="189">
        <f>SUM(AN108:AN117)</f>
        <v>0</v>
      </c>
      <c r="AO107" s="189">
        <f>SUM(AO108:AO117)</f>
        <v>0</v>
      </c>
      <c r="AP107" s="189">
        <f>SUM(AP108:AP117)</f>
        <v>0</v>
      </c>
      <c r="AQ107" s="189">
        <f t="shared" si="12"/>
        <v>0</v>
      </c>
      <c r="AR107" s="189">
        <f t="shared" si="13"/>
        <v>8396000.0399999991</v>
      </c>
    </row>
    <row r="108" spans="2:44" x14ac:dyDescent="0.25">
      <c r="B108" s="178" t="s">
        <v>621</v>
      </c>
      <c r="C108" s="179" t="s">
        <v>121</v>
      </c>
      <c r="D1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7500000</v>
      </c>
      <c r="E1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0">
        <f t="shared" si="300"/>
        <v>7500000</v>
      </c>
      <c r="G108" s="180"/>
      <c r="H108" s="180">
        <f t="shared" ref="H108:H115" si="306">F108-G108</f>
        <v>7500000</v>
      </c>
      <c r="I108" s="180"/>
      <c r="J108" s="180">
        <f t="shared" ref="J108:J115" si="307">F108-I108</f>
        <v>7500000</v>
      </c>
      <c r="K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7500000</v>
      </c>
      <c r="V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7500000</v>
      </c>
      <c r="AD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0">
        <f t="shared" ref="AE108:AE115" si="308">AB108+AC108+AD108</f>
        <v>7500000</v>
      </c>
      <c r="AF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0">
        <f t="shared" ref="AI108:AI115" si="309">AF108+AG108+AH108</f>
        <v>0</v>
      </c>
      <c r="AJ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0">
        <f t="shared" ref="AM108:AM115" si="310">AJ108+AK108+AL108</f>
        <v>0</v>
      </c>
      <c r="AN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0">
        <f t="shared" ref="AQ108:AQ115" si="311">AN108+AO108+AP108</f>
        <v>0</v>
      </c>
      <c r="AR108" s="180">
        <f t="shared" ref="AR108:AR115" si="312">AE108+AI108+AM108+AQ108</f>
        <v>7500000</v>
      </c>
    </row>
    <row r="109" spans="2:44" x14ac:dyDescent="0.25">
      <c r="B109" s="178" t="s">
        <v>622</v>
      </c>
      <c r="C109" s="179" t="s">
        <v>623</v>
      </c>
      <c r="D1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800000.04</v>
      </c>
      <c r="E1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0">
        <f t="shared" ref="F109:F112" si="313">D109+E109</f>
        <v>800000.04</v>
      </c>
      <c r="G109" s="180"/>
      <c r="H109" s="180">
        <f t="shared" si="306"/>
        <v>800000.04</v>
      </c>
      <c r="I109" s="180"/>
      <c r="J109" s="180">
        <f t="shared" si="307"/>
        <v>800000.04</v>
      </c>
      <c r="K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800000.04</v>
      </c>
      <c r="V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800000.04</v>
      </c>
      <c r="AD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0">
        <f t="shared" si="308"/>
        <v>800000.04</v>
      </c>
      <c r="AF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0">
        <f t="shared" si="309"/>
        <v>0</v>
      </c>
      <c r="AJ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0">
        <f t="shared" si="310"/>
        <v>0</v>
      </c>
      <c r="AN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0">
        <f t="shared" si="311"/>
        <v>0</v>
      </c>
      <c r="AR109" s="180">
        <f t="shared" si="312"/>
        <v>800000.04</v>
      </c>
    </row>
    <row r="110" spans="2:44" x14ac:dyDescent="0.25">
      <c r="B110" s="178" t="s">
        <v>624</v>
      </c>
      <c r="C110" s="179" t="s">
        <v>625</v>
      </c>
      <c r="D1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0">
        <f t="shared" si="313"/>
        <v>0</v>
      </c>
      <c r="G110" s="180"/>
      <c r="H110" s="180">
        <f t="shared" si="306"/>
        <v>0</v>
      </c>
      <c r="I110" s="180"/>
      <c r="J110" s="180">
        <f t="shared" si="307"/>
        <v>0</v>
      </c>
      <c r="K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0">
        <f t="shared" si="308"/>
        <v>0</v>
      </c>
      <c r="AF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0">
        <f t="shared" si="309"/>
        <v>0</v>
      </c>
      <c r="AJ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0">
        <f t="shared" si="310"/>
        <v>0</v>
      </c>
      <c r="AN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0">
        <f t="shared" si="311"/>
        <v>0</v>
      </c>
      <c r="AR110" s="180">
        <f t="shared" si="312"/>
        <v>0</v>
      </c>
    </row>
    <row r="111" spans="2:44" x14ac:dyDescent="0.25">
      <c r="B111" s="178" t="s">
        <v>276</v>
      </c>
      <c r="C111" s="179" t="s">
        <v>160</v>
      </c>
      <c r="D1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0">
        <f t="shared" si="313"/>
        <v>0</v>
      </c>
      <c r="G111" s="180"/>
      <c r="H111" s="180">
        <f t="shared" ref="H111:H112" si="314">F111-G111</f>
        <v>0</v>
      </c>
      <c r="I111" s="180"/>
      <c r="J111" s="180">
        <f t="shared" ref="J111:J112" si="315">F111-I111</f>
        <v>0</v>
      </c>
      <c r="K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0">
        <f t="shared" ref="AE111:AE112" si="316">AB111+AC111+AD111</f>
        <v>0</v>
      </c>
      <c r="AF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0">
        <f t="shared" ref="AI111:AI112" si="317">AF111+AG111+AH111</f>
        <v>0</v>
      </c>
      <c r="AJ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0">
        <f t="shared" ref="AM111:AM112" si="318">AJ111+AK111+AL111</f>
        <v>0</v>
      </c>
      <c r="AN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0">
        <f t="shared" ref="AQ111:AQ112" si="319">AN111+AO111+AP111</f>
        <v>0</v>
      </c>
      <c r="AR111" s="180">
        <f t="shared" ref="AR111:AR112" si="320">AE111+AI111+AM111+AQ111</f>
        <v>0</v>
      </c>
    </row>
    <row r="112" spans="2:44" x14ac:dyDescent="0.25">
      <c r="B112" s="178" t="s">
        <v>626</v>
      </c>
      <c r="C112" s="179" t="s">
        <v>627</v>
      </c>
      <c r="D1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0">
        <f t="shared" si="313"/>
        <v>0</v>
      </c>
      <c r="G112" s="180"/>
      <c r="H112" s="180">
        <f t="shared" si="314"/>
        <v>0</v>
      </c>
      <c r="I112" s="180"/>
      <c r="J112" s="180">
        <f t="shared" si="315"/>
        <v>0</v>
      </c>
      <c r="K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0">
        <f t="shared" si="316"/>
        <v>0</v>
      </c>
      <c r="AF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0">
        <f t="shared" si="317"/>
        <v>0</v>
      </c>
      <c r="AJ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0">
        <f t="shared" si="318"/>
        <v>0</v>
      </c>
      <c r="AN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0">
        <f t="shared" si="319"/>
        <v>0</v>
      </c>
      <c r="AR112" s="180">
        <f t="shared" si="320"/>
        <v>0</v>
      </c>
    </row>
    <row r="113" spans="2:44" x14ac:dyDescent="0.25">
      <c r="B113" s="178" t="s">
        <v>628</v>
      </c>
      <c r="C113" s="179" t="s">
        <v>629</v>
      </c>
      <c r="D1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96000</v>
      </c>
      <c r="E1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0">
        <f t="shared" si="300"/>
        <v>96000</v>
      </c>
      <c r="G113" s="180"/>
      <c r="H113" s="180">
        <f t="shared" ref="H113:H114" si="321">F113-G113</f>
        <v>96000</v>
      </c>
      <c r="I113" s="180"/>
      <c r="J113" s="180">
        <f t="shared" ref="J113:J114" si="322">F113-I113</f>
        <v>96000</v>
      </c>
      <c r="K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96000</v>
      </c>
      <c r="V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96000</v>
      </c>
      <c r="AD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0">
        <f t="shared" ref="AE113:AE114" si="323">AB113+AC113+AD113</f>
        <v>96000</v>
      </c>
      <c r="AF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0">
        <f t="shared" ref="AI113:AI114" si="324">AF113+AG113+AH113</f>
        <v>0</v>
      </c>
      <c r="AJ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0">
        <f t="shared" ref="AM113:AM114" si="325">AJ113+AK113+AL113</f>
        <v>0</v>
      </c>
      <c r="AN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0">
        <f t="shared" ref="AQ113:AQ114" si="326">AN113+AO113+AP113</f>
        <v>0</v>
      </c>
      <c r="AR113" s="180">
        <f t="shared" ref="AR113:AR114" si="327">AE113+AI113+AM113+AQ113</f>
        <v>96000</v>
      </c>
    </row>
    <row r="114" spans="2:44" x14ac:dyDescent="0.25">
      <c r="B114" s="178" t="s">
        <v>630</v>
      </c>
      <c r="C114" s="179" t="s">
        <v>631</v>
      </c>
      <c r="D1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0">
        <f t="shared" si="300"/>
        <v>0</v>
      </c>
      <c r="G114" s="180"/>
      <c r="H114" s="180">
        <f t="shared" si="321"/>
        <v>0</v>
      </c>
      <c r="I114" s="180"/>
      <c r="J114" s="180">
        <f t="shared" si="322"/>
        <v>0</v>
      </c>
      <c r="K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0">
        <f t="shared" si="323"/>
        <v>0</v>
      </c>
      <c r="AF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0">
        <f t="shared" si="324"/>
        <v>0</v>
      </c>
      <c r="AJ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0">
        <f t="shared" si="325"/>
        <v>0</v>
      </c>
      <c r="AN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0">
        <f t="shared" si="326"/>
        <v>0</v>
      </c>
      <c r="AR114" s="180">
        <f t="shared" si="327"/>
        <v>0</v>
      </c>
    </row>
    <row r="115" spans="2:44" x14ac:dyDescent="0.25">
      <c r="B115" s="178" t="s">
        <v>632</v>
      </c>
      <c r="C115" s="179" t="s">
        <v>633</v>
      </c>
      <c r="D1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0">
        <f t="shared" ref="F115" si="328">D115+E115</f>
        <v>0</v>
      </c>
      <c r="G115" s="180"/>
      <c r="H115" s="180">
        <f t="shared" si="306"/>
        <v>0</v>
      </c>
      <c r="I115" s="180"/>
      <c r="J115" s="180">
        <f t="shared" si="307"/>
        <v>0</v>
      </c>
      <c r="K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0">
        <f t="shared" si="308"/>
        <v>0</v>
      </c>
      <c r="AF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0">
        <f t="shared" si="309"/>
        <v>0</v>
      </c>
      <c r="AJ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0">
        <f t="shared" si="310"/>
        <v>0</v>
      </c>
      <c r="AN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0">
        <f t="shared" si="311"/>
        <v>0</v>
      </c>
      <c r="AR115" s="180">
        <f t="shared" si="312"/>
        <v>0</v>
      </c>
    </row>
    <row r="116" spans="2:44" x14ac:dyDescent="0.25">
      <c r="B116" s="178" t="s">
        <v>634</v>
      </c>
      <c r="C116" s="179" t="s">
        <v>635</v>
      </c>
      <c r="D1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0">
        <f t="shared" ref="F116" si="329">D116+E116</f>
        <v>0</v>
      </c>
      <c r="G116" s="180"/>
      <c r="H116" s="180">
        <f t="shared" si="4"/>
        <v>0</v>
      </c>
      <c r="I116" s="180"/>
      <c r="J116" s="180">
        <f t="shared" si="5"/>
        <v>0</v>
      </c>
      <c r="K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0">
        <f t="shared" si="9"/>
        <v>0</v>
      </c>
      <c r="AF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0">
        <f t="shared" si="10"/>
        <v>0</v>
      </c>
      <c r="AJ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0">
        <f t="shared" si="11"/>
        <v>0</v>
      </c>
      <c r="AN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0">
        <f t="shared" si="12"/>
        <v>0</v>
      </c>
      <c r="AR116" s="180">
        <f t="shared" si="13"/>
        <v>0</v>
      </c>
    </row>
    <row r="117" spans="2:44" x14ac:dyDescent="0.25">
      <c r="B117" s="178" t="s">
        <v>636</v>
      </c>
      <c r="C117" s="179" t="s">
        <v>637</v>
      </c>
      <c r="D1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0">
        <f t="shared" si="300"/>
        <v>0</v>
      </c>
      <c r="G117" s="180"/>
      <c r="H117" s="180">
        <f t="shared" ref="H117" si="330">F117-G117</f>
        <v>0</v>
      </c>
      <c r="I117" s="180"/>
      <c r="J117" s="180">
        <f t="shared" ref="J117" si="331">F117-I117</f>
        <v>0</v>
      </c>
      <c r="K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0">
        <f t="shared" ref="AE117" si="332">AB117+AC117+AD117</f>
        <v>0</v>
      </c>
      <c r="AF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0">
        <f t="shared" ref="AI117" si="333">AF117+AG117+AH117</f>
        <v>0</v>
      </c>
      <c r="AJ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0">
        <f t="shared" ref="AM117" si="334">AJ117+AK117+AL117</f>
        <v>0</v>
      </c>
      <c r="AN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0">
        <f t="shared" ref="AQ117" si="335">AN117+AO117+AP117</f>
        <v>0</v>
      </c>
      <c r="AR117" s="180">
        <f t="shared" ref="AR117" si="336">AE117+AI117+AM117+AQ117</f>
        <v>0</v>
      </c>
    </row>
    <row r="118" spans="2:44" x14ac:dyDescent="0.25">
      <c r="B118" s="187" t="s">
        <v>277</v>
      </c>
      <c r="C118" s="188" t="s">
        <v>161</v>
      </c>
      <c r="D118" s="189">
        <f>SUM(D119:D132)</f>
        <v>350000</v>
      </c>
      <c r="E118" s="189">
        <f>SUM(E119:E132)</f>
        <v>0</v>
      </c>
      <c r="F118" s="189">
        <f t="shared" si="300"/>
        <v>350000</v>
      </c>
      <c r="G118" s="189">
        <f t="shared" ref="G118:I118" si="337">SUM(G119:G132)</f>
        <v>0</v>
      </c>
      <c r="H118" s="189">
        <f t="shared" si="4"/>
        <v>350000</v>
      </c>
      <c r="I118" s="189">
        <f t="shared" si="337"/>
        <v>0</v>
      </c>
      <c r="J118" s="189">
        <f t="shared" si="5"/>
        <v>350000</v>
      </c>
      <c r="K118" s="189">
        <f t="shared" ref="K118:AP118" si="338">SUM(K119:K132)</f>
        <v>0</v>
      </c>
      <c r="L118" s="189">
        <f t="shared" si="338"/>
        <v>0</v>
      </c>
      <c r="M118" s="189">
        <f t="shared" si="338"/>
        <v>0</v>
      </c>
      <c r="N118" s="189">
        <f t="shared" si="338"/>
        <v>0</v>
      </c>
      <c r="O118" s="189">
        <f t="shared" si="338"/>
        <v>50000</v>
      </c>
      <c r="P118" s="189">
        <f t="shared" ref="P118:Q118" si="339">SUM(P119:P132)</f>
        <v>0</v>
      </c>
      <c r="Q118" s="189">
        <f t="shared" si="339"/>
        <v>35000</v>
      </c>
      <c r="R118" s="189">
        <f t="shared" si="338"/>
        <v>0</v>
      </c>
      <c r="S118" s="189">
        <f t="shared" si="338"/>
        <v>0</v>
      </c>
      <c r="T118" s="189">
        <f t="shared" ref="T118" si="340">SUM(T119:T132)</f>
        <v>0</v>
      </c>
      <c r="U118" s="189">
        <f t="shared" si="338"/>
        <v>265000</v>
      </c>
      <c r="V118" s="189">
        <f t="shared" si="338"/>
        <v>0</v>
      </c>
      <c r="W118" s="189">
        <f t="shared" ref="W118" si="341">SUM(W119:W132)</f>
        <v>0</v>
      </c>
      <c r="X118" s="189">
        <f t="shared" si="338"/>
        <v>0</v>
      </c>
      <c r="Y118" s="189">
        <f t="shared" ref="Y118:Z118" si="342">SUM(Y119:Y132)</f>
        <v>0</v>
      </c>
      <c r="Z118" s="189">
        <f t="shared" si="342"/>
        <v>0</v>
      </c>
      <c r="AA118" s="189">
        <f t="shared" si="338"/>
        <v>0</v>
      </c>
      <c r="AB118" s="189">
        <f t="shared" si="338"/>
        <v>0</v>
      </c>
      <c r="AC118" s="189">
        <f t="shared" si="338"/>
        <v>344000</v>
      </c>
      <c r="AD118" s="189">
        <f t="shared" si="338"/>
        <v>0</v>
      </c>
      <c r="AE118" s="189">
        <f t="shared" si="9"/>
        <v>344000</v>
      </c>
      <c r="AF118" s="189">
        <f t="shared" si="338"/>
        <v>0</v>
      </c>
      <c r="AG118" s="189">
        <f t="shared" si="338"/>
        <v>0</v>
      </c>
      <c r="AH118" s="189">
        <f t="shared" si="338"/>
        <v>0</v>
      </c>
      <c r="AI118" s="189">
        <f t="shared" si="10"/>
        <v>0</v>
      </c>
      <c r="AJ118" s="189">
        <f t="shared" si="338"/>
        <v>0</v>
      </c>
      <c r="AK118" s="189">
        <f t="shared" si="338"/>
        <v>0</v>
      </c>
      <c r="AL118" s="189">
        <f t="shared" si="338"/>
        <v>6000</v>
      </c>
      <c r="AM118" s="189">
        <f t="shared" si="11"/>
        <v>6000</v>
      </c>
      <c r="AN118" s="189">
        <f t="shared" si="338"/>
        <v>0</v>
      </c>
      <c r="AO118" s="189">
        <f t="shared" si="338"/>
        <v>0</v>
      </c>
      <c r="AP118" s="189">
        <f t="shared" si="338"/>
        <v>0</v>
      </c>
      <c r="AQ118" s="189">
        <f t="shared" si="12"/>
        <v>0</v>
      </c>
      <c r="AR118" s="189">
        <f t="shared" si="13"/>
        <v>350000</v>
      </c>
    </row>
    <row r="119" spans="2:44" x14ac:dyDescent="0.25">
      <c r="B119" s="178" t="s">
        <v>278</v>
      </c>
      <c r="C119" s="179" t="s">
        <v>162</v>
      </c>
      <c r="D1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v>
      </c>
      <c r="E1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0">
        <f t="shared" si="300"/>
        <v>300000</v>
      </c>
      <c r="G119" s="180"/>
      <c r="H119" s="180">
        <f t="shared" ref="H119:H132" si="343">F119-G119</f>
        <v>300000</v>
      </c>
      <c r="I119" s="180"/>
      <c r="J119" s="180">
        <f t="shared" ref="J119:J132" si="344">F119-I119</f>
        <v>300000</v>
      </c>
      <c r="K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35000</v>
      </c>
      <c r="R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265000</v>
      </c>
      <c r="V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300000</v>
      </c>
      <c r="AD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0">
        <f t="shared" ref="AE119:AE132" si="345">AB119+AC119+AD119</f>
        <v>300000</v>
      </c>
      <c r="AF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0">
        <f t="shared" ref="AI119:AI132" si="346">AF119+AG119+AH119</f>
        <v>0</v>
      </c>
      <c r="AJ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0">
        <f t="shared" ref="AM119:AM132" si="347">AJ119+AK119+AL119</f>
        <v>0</v>
      </c>
      <c r="AN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0">
        <f t="shared" ref="AQ119:AQ132" si="348">AN119+AO119+AP119</f>
        <v>0</v>
      </c>
      <c r="AR119" s="180">
        <f t="shared" ref="AR119:AR132" si="349">AE119+AI119+AM119+AQ119</f>
        <v>300000</v>
      </c>
    </row>
    <row r="120" spans="2:44" x14ac:dyDescent="0.25">
      <c r="B120" s="178" t="s">
        <v>638</v>
      </c>
      <c r="C120" s="179" t="s">
        <v>639</v>
      </c>
      <c r="D1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26000</v>
      </c>
      <c r="E1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0">
        <f t="shared" ref="F120:F125" si="350">D120+E120</f>
        <v>26000</v>
      </c>
      <c r="G120" s="180"/>
      <c r="H120" s="180">
        <f t="shared" ref="H120:H125" si="351">F120-G120</f>
        <v>26000</v>
      </c>
      <c r="I120" s="180"/>
      <c r="J120" s="180">
        <f t="shared" ref="J120:J125" si="352">F120-I120</f>
        <v>26000</v>
      </c>
      <c r="K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26000</v>
      </c>
      <c r="P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D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0">
        <f t="shared" ref="AE120:AE125" si="353">AB120+AC120+AD120</f>
        <v>20000</v>
      </c>
      <c r="AF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0">
        <f t="shared" ref="AI120:AI125" si="354">AF120+AG120+AH120</f>
        <v>0</v>
      </c>
      <c r="AJ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M120" s="180">
        <f t="shared" ref="AM120:AM125" si="355">AJ120+AK120+AL120</f>
        <v>6000</v>
      </c>
      <c r="AN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0">
        <f t="shared" ref="AQ120:AQ125" si="356">AN120+AO120+AP120</f>
        <v>0</v>
      </c>
      <c r="AR120" s="180">
        <f t="shared" ref="AR120:AR125" si="357">AE120+AI120+AM120+AQ120</f>
        <v>26000</v>
      </c>
    </row>
    <row r="121" spans="2:44" x14ac:dyDescent="0.25">
      <c r="B121" s="178" t="s">
        <v>279</v>
      </c>
      <c r="C121" s="179" t="s">
        <v>163</v>
      </c>
      <c r="D1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0">
        <f t="shared" si="350"/>
        <v>0</v>
      </c>
      <c r="G121" s="180"/>
      <c r="H121" s="180">
        <f t="shared" si="351"/>
        <v>0</v>
      </c>
      <c r="I121" s="180"/>
      <c r="J121" s="180">
        <f t="shared" si="352"/>
        <v>0</v>
      </c>
      <c r="K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0">
        <f t="shared" si="353"/>
        <v>0</v>
      </c>
      <c r="AF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0">
        <f t="shared" si="354"/>
        <v>0</v>
      </c>
      <c r="AJ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0">
        <f t="shared" si="355"/>
        <v>0</v>
      </c>
      <c r="AN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0">
        <f t="shared" si="356"/>
        <v>0</v>
      </c>
      <c r="AR121" s="180">
        <f t="shared" si="357"/>
        <v>0</v>
      </c>
    </row>
    <row r="122" spans="2:44" x14ac:dyDescent="0.25">
      <c r="B122" s="178" t="s">
        <v>640</v>
      </c>
      <c r="C122" s="179" t="s">
        <v>641</v>
      </c>
      <c r="D1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0">
        <f t="shared" si="350"/>
        <v>0</v>
      </c>
      <c r="G122" s="180"/>
      <c r="H122" s="180">
        <f t="shared" si="351"/>
        <v>0</v>
      </c>
      <c r="I122" s="180"/>
      <c r="J122" s="180">
        <f t="shared" si="352"/>
        <v>0</v>
      </c>
      <c r="K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0">
        <f t="shared" si="353"/>
        <v>0</v>
      </c>
      <c r="AF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0">
        <f t="shared" si="354"/>
        <v>0</v>
      </c>
      <c r="AJ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0">
        <f t="shared" si="355"/>
        <v>0</v>
      </c>
      <c r="AN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0">
        <f t="shared" si="356"/>
        <v>0</v>
      </c>
      <c r="AR122" s="180">
        <f t="shared" si="357"/>
        <v>0</v>
      </c>
    </row>
    <row r="123" spans="2:44" x14ac:dyDescent="0.25">
      <c r="B123" s="178" t="s">
        <v>642</v>
      </c>
      <c r="C123" s="179" t="s">
        <v>643</v>
      </c>
      <c r="D1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0">
        <f t="shared" si="350"/>
        <v>0</v>
      </c>
      <c r="G123" s="180"/>
      <c r="H123" s="180">
        <f t="shared" si="351"/>
        <v>0</v>
      </c>
      <c r="I123" s="180"/>
      <c r="J123" s="180">
        <f t="shared" si="352"/>
        <v>0</v>
      </c>
      <c r="K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0">
        <f t="shared" si="353"/>
        <v>0</v>
      </c>
      <c r="AF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0">
        <f t="shared" si="354"/>
        <v>0</v>
      </c>
      <c r="AJ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0">
        <f t="shared" si="355"/>
        <v>0</v>
      </c>
      <c r="AN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0">
        <f t="shared" si="356"/>
        <v>0</v>
      </c>
      <c r="AR123" s="180">
        <f t="shared" si="357"/>
        <v>0</v>
      </c>
    </row>
    <row r="124" spans="2:44" x14ac:dyDescent="0.25">
      <c r="B124" s="178" t="s">
        <v>644</v>
      </c>
      <c r="C124" s="179" t="s">
        <v>645</v>
      </c>
      <c r="D1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0">
        <f t="shared" si="350"/>
        <v>0</v>
      </c>
      <c r="G124" s="180"/>
      <c r="H124" s="180">
        <f t="shared" si="351"/>
        <v>0</v>
      </c>
      <c r="I124" s="180"/>
      <c r="J124" s="180">
        <f t="shared" si="352"/>
        <v>0</v>
      </c>
      <c r="K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0">
        <f t="shared" si="353"/>
        <v>0</v>
      </c>
      <c r="AF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0">
        <f t="shared" si="354"/>
        <v>0</v>
      </c>
      <c r="AJ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0">
        <f t="shared" si="355"/>
        <v>0</v>
      </c>
      <c r="AN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0">
        <f t="shared" si="356"/>
        <v>0</v>
      </c>
      <c r="AR124" s="180">
        <f t="shared" si="357"/>
        <v>0</v>
      </c>
    </row>
    <row r="125" spans="2:44" x14ac:dyDescent="0.25">
      <c r="B125" s="178" t="s">
        <v>646</v>
      </c>
      <c r="C125" s="179" t="s">
        <v>647</v>
      </c>
      <c r="D1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0">
        <f t="shared" si="350"/>
        <v>0</v>
      </c>
      <c r="G125" s="180"/>
      <c r="H125" s="180">
        <f t="shared" si="351"/>
        <v>0</v>
      </c>
      <c r="I125" s="180"/>
      <c r="J125" s="180">
        <f t="shared" si="352"/>
        <v>0</v>
      </c>
      <c r="K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0">
        <f t="shared" si="353"/>
        <v>0</v>
      </c>
      <c r="AF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0">
        <f t="shared" si="354"/>
        <v>0</v>
      </c>
      <c r="AJ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0">
        <f t="shared" si="355"/>
        <v>0</v>
      </c>
      <c r="AN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0">
        <f t="shared" si="356"/>
        <v>0</v>
      </c>
      <c r="AR125" s="180">
        <f t="shared" si="357"/>
        <v>0</v>
      </c>
    </row>
    <row r="126" spans="2:44" x14ac:dyDescent="0.25">
      <c r="B126" s="178" t="s">
        <v>648</v>
      </c>
      <c r="C126" s="179" t="s">
        <v>649</v>
      </c>
      <c r="D1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0">
        <f t="shared" si="300"/>
        <v>0</v>
      </c>
      <c r="G126" s="180"/>
      <c r="H126" s="180">
        <f t="shared" si="343"/>
        <v>0</v>
      </c>
      <c r="I126" s="180"/>
      <c r="J126" s="180">
        <f t="shared" si="344"/>
        <v>0</v>
      </c>
      <c r="K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0">
        <f t="shared" si="345"/>
        <v>0</v>
      </c>
      <c r="AF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0">
        <f t="shared" si="346"/>
        <v>0</v>
      </c>
      <c r="AJ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0">
        <f t="shared" si="347"/>
        <v>0</v>
      </c>
      <c r="AN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0">
        <f t="shared" si="348"/>
        <v>0</v>
      </c>
      <c r="AR126" s="180">
        <f t="shared" si="349"/>
        <v>0</v>
      </c>
    </row>
    <row r="127" spans="2:44" x14ac:dyDescent="0.25">
      <c r="B127" s="178" t="s">
        <v>650</v>
      </c>
      <c r="C127" s="179" t="s">
        <v>651</v>
      </c>
      <c r="D1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24000</v>
      </c>
      <c r="E1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0">
        <f t="shared" si="300"/>
        <v>24000</v>
      </c>
      <c r="G127" s="180"/>
      <c r="H127" s="180">
        <f t="shared" si="343"/>
        <v>24000</v>
      </c>
      <c r="I127" s="180"/>
      <c r="J127" s="180">
        <f t="shared" si="344"/>
        <v>24000</v>
      </c>
      <c r="K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v>
      </c>
      <c r="P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v>
      </c>
      <c r="AD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0">
        <f t="shared" si="345"/>
        <v>24000</v>
      </c>
      <c r="AF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0">
        <f t="shared" si="346"/>
        <v>0</v>
      </c>
      <c r="AJ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0">
        <f t="shared" si="347"/>
        <v>0</v>
      </c>
      <c r="AN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0">
        <f t="shared" si="348"/>
        <v>0</v>
      </c>
      <c r="AR127" s="180">
        <f t="shared" si="349"/>
        <v>24000</v>
      </c>
    </row>
    <row r="128" spans="2:44" x14ac:dyDescent="0.25">
      <c r="B128" s="178" t="s">
        <v>652</v>
      </c>
      <c r="C128" s="179" t="s">
        <v>653</v>
      </c>
      <c r="D1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0">
        <f t="shared" ref="F128" si="358">D128+E128</f>
        <v>0</v>
      </c>
      <c r="G128" s="180"/>
      <c r="H128" s="180">
        <f t="shared" ref="H128" si="359">F128-G128</f>
        <v>0</v>
      </c>
      <c r="I128" s="180"/>
      <c r="J128" s="180">
        <f t="shared" ref="J128" si="360">F128-I128</f>
        <v>0</v>
      </c>
      <c r="K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0">
        <f t="shared" ref="AE128" si="361">AB128+AC128+AD128</f>
        <v>0</v>
      </c>
      <c r="AF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0">
        <f t="shared" ref="AI128" si="362">AF128+AG128+AH128</f>
        <v>0</v>
      </c>
      <c r="AJ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0">
        <f t="shared" ref="AM128" si="363">AJ128+AK128+AL128</f>
        <v>0</v>
      </c>
      <c r="AN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0">
        <f t="shared" ref="AQ128" si="364">AN128+AO128+AP128</f>
        <v>0</v>
      </c>
      <c r="AR128" s="180">
        <f t="shared" ref="AR128" si="365">AE128+AI128+AM128+AQ128</f>
        <v>0</v>
      </c>
    </row>
    <row r="129" spans="2:44" x14ac:dyDescent="0.25">
      <c r="B129" s="178" t="s">
        <v>280</v>
      </c>
      <c r="C129" s="179" t="s">
        <v>164</v>
      </c>
      <c r="D1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0">
        <f t="shared" ref="F129:F130" si="366">D129+E129</f>
        <v>0</v>
      </c>
      <c r="G129" s="180"/>
      <c r="H129" s="180">
        <f t="shared" ref="H129:H130" si="367">F129-G129</f>
        <v>0</v>
      </c>
      <c r="I129" s="180"/>
      <c r="J129" s="180">
        <f t="shared" ref="J129:J130" si="368">F129-I129</f>
        <v>0</v>
      </c>
      <c r="K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0">
        <f t="shared" ref="AE129:AE130" si="369">AB129+AC129+AD129</f>
        <v>0</v>
      </c>
      <c r="AF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0">
        <f t="shared" ref="AI129:AI130" si="370">AF129+AG129+AH129</f>
        <v>0</v>
      </c>
      <c r="AJ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0">
        <f t="shared" ref="AM129:AM130" si="371">AJ129+AK129+AL129</f>
        <v>0</v>
      </c>
      <c r="AN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0">
        <f t="shared" ref="AQ129:AQ130" si="372">AN129+AO129+AP129</f>
        <v>0</v>
      </c>
      <c r="AR129" s="180">
        <f t="shared" ref="AR129:AR130" si="373">AE129+AI129+AM129+AQ129</f>
        <v>0</v>
      </c>
    </row>
    <row r="130" spans="2:44" x14ac:dyDescent="0.25">
      <c r="B130" s="178" t="s">
        <v>654</v>
      </c>
      <c r="C130" s="179" t="s">
        <v>655</v>
      </c>
      <c r="D1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0">
        <f t="shared" si="366"/>
        <v>0</v>
      </c>
      <c r="G130" s="180"/>
      <c r="H130" s="180">
        <f t="shared" si="367"/>
        <v>0</v>
      </c>
      <c r="I130" s="180"/>
      <c r="J130" s="180">
        <f t="shared" si="368"/>
        <v>0</v>
      </c>
      <c r="K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0">
        <f t="shared" si="369"/>
        <v>0</v>
      </c>
      <c r="AF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0">
        <f t="shared" si="370"/>
        <v>0</v>
      </c>
      <c r="AJ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0">
        <f t="shared" si="371"/>
        <v>0</v>
      </c>
      <c r="AN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0">
        <f t="shared" si="372"/>
        <v>0</v>
      </c>
      <c r="AR130" s="180">
        <f t="shared" si="373"/>
        <v>0</v>
      </c>
    </row>
    <row r="131" spans="2:44" x14ac:dyDescent="0.25">
      <c r="B131" s="178" t="s">
        <v>656</v>
      </c>
      <c r="C131" s="179" t="s">
        <v>657</v>
      </c>
      <c r="D1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0">
        <f t="shared" si="300"/>
        <v>0</v>
      </c>
      <c r="G131" s="180"/>
      <c r="H131" s="180">
        <f t="shared" si="343"/>
        <v>0</v>
      </c>
      <c r="I131" s="180"/>
      <c r="J131" s="180">
        <f t="shared" si="344"/>
        <v>0</v>
      </c>
      <c r="K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0">
        <f t="shared" si="345"/>
        <v>0</v>
      </c>
      <c r="AF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0">
        <f t="shared" si="346"/>
        <v>0</v>
      </c>
      <c r="AJ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0">
        <f t="shared" si="347"/>
        <v>0</v>
      </c>
      <c r="AN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0">
        <f t="shared" si="348"/>
        <v>0</v>
      </c>
      <c r="AR131" s="180">
        <f t="shared" si="349"/>
        <v>0</v>
      </c>
    </row>
    <row r="132" spans="2:44" x14ac:dyDescent="0.25">
      <c r="B132" s="178" t="s">
        <v>658</v>
      </c>
      <c r="C132" s="179" t="s">
        <v>659</v>
      </c>
      <c r="D1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0">
        <f t="shared" si="300"/>
        <v>0</v>
      </c>
      <c r="G132" s="180"/>
      <c r="H132" s="180">
        <f t="shared" si="343"/>
        <v>0</v>
      </c>
      <c r="I132" s="180"/>
      <c r="J132" s="180">
        <f t="shared" si="344"/>
        <v>0</v>
      </c>
      <c r="K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0">
        <f t="shared" si="345"/>
        <v>0</v>
      </c>
      <c r="AF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0">
        <f t="shared" si="346"/>
        <v>0</v>
      </c>
      <c r="AJ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0">
        <f t="shared" si="347"/>
        <v>0</v>
      </c>
      <c r="AN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0">
        <f t="shared" si="348"/>
        <v>0</v>
      </c>
      <c r="AR132" s="180">
        <f t="shared" si="349"/>
        <v>0</v>
      </c>
    </row>
    <row r="133" spans="2:44" x14ac:dyDescent="0.25">
      <c r="B133" s="187" t="s">
        <v>281</v>
      </c>
      <c r="C133" s="188" t="s">
        <v>165</v>
      </c>
      <c r="D133" s="189">
        <f>SUM(D134:D148)</f>
        <v>0</v>
      </c>
      <c r="E133" s="189">
        <f>SUM(E134:E148)</f>
        <v>0</v>
      </c>
      <c r="F133" s="189">
        <f t="shared" si="300"/>
        <v>0</v>
      </c>
      <c r="G133" s="189">
        <f t="shared" ref="G133:I133" si="374">SUM(G134:G148)</f>
        <v>0</v>
      </c>
      <c r="H133" s="189">
        <f t="shared" si="4"/>
        <v>0</v>
      </c>
      <c r="I133" s="189">
        <f t="shared" si="374"/>
        <v>0</v>
      </c>
      <c r="J133" s="189">
        <f t="shared" si="5"/>
        <v>0</v>
      </c>
      <c r="K133" s="189">
        <f t="shared" ref="K133:AP133" si="375">SUM(K134:K148)</f>
        <v>0</v>
      </c>
      <c r="L133" s="189">
        <f t="shared" si="375"/>
        <v>0</v>
      </c>
      <c r="M133" s="189">
        <f t="shared" si="375"/>
        <v>0</v>
      </c>
      <c r="N133" s="189">
        <f t="shared" si="375"/>
        <v>0</v>
      </c>
      <c r="O133" s="189">
        <f t="shared" si="375"/>
        <v>0</v>
      </c>
      <c r="P133" s="189">
        <f t="shared" ref="P133:Q133" si="376">SUM(P134:P148)</f>
        <v>0</v>
      </c>
      <c r="Q133" s="189">
        <f t="shared" si="376"/>
        <v>0</v>
      </c>
      <c r="R133" s="189">
        <f t="shared" si="375"/>
        <v>0</v>
      </c>
      <c r="S133" s="189">
        <f t="shared" si="375"/>
        <v>0</v>
      </c>
      <c r="T133" s="189">
        <f t="shared" ref="T133" si="377">SUM(T134:T148)</f>
        <v>0</v>
      </c>
      <c r="U133" s="189">
        <f t="shared" si="375"/>
        <v>0</v>
      </c>
      <c r="V133" s="189">
        <f t="shared" si="375"/>
        <v>0</v>
      </c>
      <c r="W133" s="189">
        <f t="shared" ref="W133" si="378">SUM(W134:W148)</f>
        <v>0</v>
      </c>
      <c r="X133" s="189">
        <f t="shared" si="375"/>
        <v>0</v>
      </c>
      <c r="Y133" s="189">
        <f t="shared" ref="Y133:Z133" si="379">SUM(Y134:Y148)</f>
        <v>0</v>
      </c>
      <c r="Z133" s="189">
        <f t="shared" si="379"/>
        <v>0</v>
      </c>
      <c r="AA133" s="189">
        <f t="shared" si="375"/>
        <v>0</v>
      </c>
      <c r="AB133" s="189">
        <f t="shared" si="375"/>
        <v>0</v>
      </c>
      <c r="AC133" s="189">
        <f t="shared" si="375"/>
        <v>0</v>
      </c>
      <c r="AD133" s="189">
        <f t="shared" si="375"/>
        <v>0</v>
      </c>
      <c r="AE133" s="189">
        <f t="shared" si="9"/>
        <v>0</v>
      </c>
      <c r="AF133" s="189">
        <f t="shared" si="375"/>
        <v>0</v>
      </c>
      <c r="AG133" s="189">
        <f t="shared" si="375"/>
        <v>0</v>
      </c>
      <c r="AH133" s="189">
        <f t="shared" si="375"/>
        <v>0</v>
      </c>
      <c r="AI133" s="189">
        <f t="shared" si="10"/>
        <v>0</v>
      </c>
      <c r="AJ133" s="189">
        <f t="shared" si="375"/>
        <v>0</v>
      </c>
      <c r="AK133" s="189">
        <f t="shared" si="375"/>
        <v>0</v>
      </c>
      <c r="AL133" s="189">
        <f t="shared" si="375"/>
        <v>0</v>
      </c>
      <c r="AM133" s="189">
        <f t="shared" si="11"/>
        <v>0</v>
      </c>
      <c r="AN133" s="189">
        <f t="shared" si="375"/>
        <v>0</v>
      </c>
      <c r="AO133" s="189">
        <f t="shared" si="375"/>
        <v>0</v>
      </c>
      <c r="AP133" s="189">
        <f t="shared" si="375"/>
        <v>0</v>
      </c>
      <c r="AQ133" s="189">
        <f t="shared" si="12"/>
        <v>0</v>
      </c>
      <c r="AR133" s="189">
        <f t="shared" si="13"/>
        <v>0</v>
      </c>
    </row>
    <row r="134" spans="2:44" x14ac:dyDescent="0.25">
      <c r="B134" s="178" t="s">
        <v>660</v>
      </c>
      <c r="C134" s="179" t="s">
        <v>661</v>
      </c>
      <c r="D1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0">
        <f t="shared" si="300"/>
        <v>0</v>
      </c>
      <c r="G134" s="180"/>
      <c r="H134" s="180">
        <f t="shared" ref="H134:H148" si="380">F134-G134</f>
        <v>0</v>
      </c>
      <c r="I134" s="180"/>
      <c r="J134" s="180">
        <f t="shared" ref="J134:J148" si="381">F134-I134</f>
        <v>0</v>
      </c>
      <c r="K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0">
        <f t="shared" ref="AE134:AE148" si="382">AB134+AC134+AD134</f>
        <v>0</v>
      </c>
      <c r="AF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0">
        <f t="shared" ref="AI134:AI148" si="383">AF134+AG134+AH134</f>
        <v>0</v>
      </c>
      <c r="AJ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0">
        <f t="shared" ref="AM134:AM148" si="384">AJ134+AK134+AL134</f>
        <v>0</v>
      </c>
      <c r="AN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0">
        <f t="shared" ref="AQ134:AQ148" si="385">AN134+AO134+AP134</f>
        <v>0</v>
      </c>
      <c r="AR134" s="180">
        <f t="shared" ref="AR134:AR148" si="386">AE134+AI134+AM134+AQ134</f>
        <v>0</v>
      </c>
    </row>
    <row r="135" spans="2:44" x14ac:dyDescent="0.25">
      <c r="B135" s="178" t="s">
        <v>282</v>
      </c>
      <c r="C135" s="179" t="s">
        <v>166</v>
      </c>
      <c r="D1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0">
        <f t="shared" si="300"/>
        <v>0</v>
      </c>
      <c r="G135" s="180"/>
      <c r="H135" s="180">
        <f t="shared" si="380"/>
        <v>0</v>
      </c>
      <c r="I135" s="180"/>
      <c r="J135" s="180">
        <f t="shared" si="381"/>
        <v>0</v>
      </c>
      <c r="K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0">
        <f t="shared" si="382"/>
        <v>0</v>
      </c>
      <c r="AF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0">
        <f t="shared" si="383"/>
        <v>0</v>
      </c>
      <c r="AJ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0">
        <f t="shared" si="384"/>
        <v>0</v>
      </c>
      <c r="AN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0">
        <f t="shared" si="385"/>
        <v>0</v>
      </c>
      <c r="AR135" s="180">
        <f t="shared" si="386"/>
        <v>0</v>
      </c>
    </row>
    <row r="136" spans="2:44" x14ac:dyDescent="0.25">
      <c r="B136" s="178" t="s">
        <v>662</v>
      </c>
      <c r="C136" s="179" t="s">
        <v>663</v>
      </c>
      <c r="D1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0">
        <f t="shared" si="300"/>
        <v>0</v>
      </c>
      <c r="G136" s="180"/>
      <c r="H136" s="180">
        <f t="shared" si="380"/>
        <v>0</v>
      </c>
      <c r="I136" s="180"/>
      <c r="J136" s="180">
        <f t="shared" si="381"/>
        <v>0</v>
      </c>
      <c r="K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0">
        <f t="shared" si="382"/>
        <v>0</v>
      </c>
      <c r="AF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0">
        <f t="shared" si="383"/>
        <v>0</v>
      </c>
      <c r="AJ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0">
        <f t="shared" si="384"/>
        <v>0</v>
      </c>
      <c r="AN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0">
        <f t="shared" si="385"/>
        <v>0</v>
      </c>
      <c r="AR136" s="180">
        <f t="shared" si="386"/>
        <v>0</v>
      </c>
    </row>
    <row r="137" spans="2:44" x14ac:dyDescent="0.25">
      <c r="B137" s="178" t="s">
        <v>283</v>
      </c>
      <c r="C137" s="179" t="s">
        <v>167</v>
      </c>
      <c r="D1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0">
        <f t="shared" si="300"/>
        <v>0</v>
      </c>
      <c r="G137" s="180"/>
      <c r="H137" s="180">
        <f t="shared" si="380"/>
        <v>0</v>
      </c>
      <c r="I137" s="180"/>
      <c r="J137" s="180">
        <f t="shared" si="381"/>
        <v>0</v>
      </c>
      <c r="K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0">
        <f t="shared" si="382"/>
        <v>0</v>
      </c>
      <c r="AF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0">
        <f t="shared" si="383"/>
        <v>0</v>
      </c>
      <c r="AJ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0">
        <f t="shared" si="384"/>
        <v>0</v>
      </c>
      <c r="AN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0">
        <f t="shared" si="385"/>
        <v>0</v>
      </c>
      <c r="AR137" s="180">
        <f t="shared" si="386"/>
        <v>0</v>
      </c>
    </row>
    <row r="138" spans="2:44" x14ac:dyDescent="0.25">
      <c r="B138" s="178" t="s">
        <v>664</v>
      </c>
      <c r="C138" s="179" t="s">
        <v>665</v>
      </c>
      <c r="D1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0">
        <f t="shared" ref="F138:F143" si="387">D138+E138</f>
        <v>0</v>
      </c>
      <c r="G138" s="180"/>
      <c r="H138" s="180">
        <f t="shared" ref="H138:H143" si="388">F138-G138</f>
        <v>0</v>
      </c>
      <c r="I138" s="180"/>
      <c r="J138" s="180">
        <f t="shared" ref="J138:J143" si="389">F138-I138</f>
        <v>0</v>
      </c>
      <c r="K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0">
        <f t="shared" ref="AE138:AE143" si="390">AB138+AC138+AD138</f>
        <v>0</v>
      </c>
      <c r="AF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0">
        <f t="shared" ref="AI138:AI143" si="391">AF138+AG138+AH138</f>
        <v>0</v>
      </c>
      <c r="AJ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0">
        <f t="shared" ref="AM138:AM143" si="392">AJ138+AK138+AL138</f>
        <v>0</v>
      </c>
      <c r="AN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0">
        <f t="shared" ref="AQ138:AQ143" si="393">AN138+AO138+AP138</f>
        <v>0</v>
      </c>
      <c r="AR138" s="180">
        <f t="shared" ref="AR138:AR143" si="394">AE138+AI138+AM138+AQ138</f>
        <v>0</v>
      </c>
    </row>
    <row r="139" spans="2:44" x14ac:dyDescent="0.25">
      <c r="B139" s="178" t="s">
        <v>666</v>
      </c>
      <c r="C139" s="179" t="s">
        <v>667</v>
      </c>
      <c r="D1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0">
        <f t="shared" ref="F139:F140" si="395">D139+E139</f>
        <v>0</v>
      </c>
      <c r="G139" s="180"/>
      <c r="H139" s="180">
        <f t="shared" ref="H139:H140" si="396">F139-G139</f>
        <v>0</v>
      </c>
      <c r="I139" s="180"/>
      <c r="J139" s="180">
        <f t="shared" ref="J139:J140" si="397">F139-I139</f>
        <v>0</v>
      </c>
      <c r="K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0">
        <f t="shared" ref="AE139:AE140" si="398">AB139+AC139+AD139</f>
        <v>0</v>
      </c>
      <c r="AF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0">
        <f t="shared" ref="AI139:AI140" si="399">AF139+AG139+AH139</f>
        <v>0</v>
      </c>
      <c r="AJ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0">
        <f t="shared" ref="AM139:AM140" si="400">AJ139+AK139+AL139</f>
        <v>0</v>
      </c>
      <c r="AN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0">
        <f t="shared" ref="AQ139:AQ140" si="401">AN139+AO139+AP139</f>
        <v>0</v>
      </c>
      <c r="AR139" s="180">
        <f t="shared" ref="AR139:AR140" si="402">AE139+AI139+AM139+AQ139</f>
        <v>0</v>
      </c>
    </row>
    <row r="140" spans="2:44" x14ac:dyDescent="0.25">
      <c r="B140" s="178" t="s">
        <v>668</v>
      </c>
      <c r="C140" s="179" t="s">
        <v>669</v>
      </c>
      <c r="D1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0">
        <f t="shared" si="395"/>
        <v>0</v>
      </c>
      <c r="G140" s="180"/>
      <c r="H140" s="180">
        <f t="shared" si="396"/>
        <v>0</v>
      </c>
      <c r="I140" s="180"/>
      <c r="J140" s="180">
        <f t="shared" si="397"/>
        <v>0</v>
      </c>
      <c r="K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0">
        <f t="shared" si="398"/>
        <v>0</v>
      </c>
      <c r="AF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0">
        <f t="shared" si="399"/>
        <v>0</v>
      </c>
      <c r="AJ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0">
        <f t="shared" si="400"/>
        <v>0</v>
      </c>
      <c r="AN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0">
        <f t="shared" si="401"/>
        <v>0</v>
      </c>
      <c r="AR140" s="180">
        <f t="shared" si="402"/>
        <v>0</v>
      </c>
    </row>
    <row r="141" spans="2:44" x14ac:dyDescent="0.25">
      <c r="B141" s="178" t="s">
        <v>670</v>
      </c>
      <c r="C141" s="179" t="s">
        <v>671</v>
      </c>
      <c r="D1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0">
        <f t="shared" si="387"/>
        <v>0</v>
      </c>
      <c r="G141" s="180"/>
      <c r="H141" s="180">
        <f t="shared" si="388"/>
        <v>0</v>
      </c>
      <c r="I141" s="180"/>
      <c r="J141" s="180">
        <f t="shared" si="389"/>
        <v>0</v>
      </c>
      <c r="K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0">
        <f t="shared" si="390"/>
        <v>0</v>
      </c>
      <c r="AF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0">
        <f t="shared" si="391"/>
        <v>0</v>
      </c>
      <c r="AJ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0">
        <f t="shared" si="392"/>
        <v>0</v>
      </c>
      <c r="AN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0">
        <f t="shared" si="393"/>
        <v>0</v>
      </c>
      <c r="AR141" s="180">
        <f t="shared" si="394"/>
        <v>0</v>
      </c>
    </row>
    <row r="142" spans="2:44" x14ac:dyDescent="0.25">
      <c r="B142" s="178" t="s">
        <v>672</v>
      </c>
      <c r="C142" s="179" t="s">
        <v>673</v>
      </c>
      <c r="D1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0">
        <f t="shared" si="387"/>
        <v>0</v>
      </c>
      <c r="G142" s="180"/>
      <c r="H142" s="180">
        <f t="shared" si="388"/>
        <v>0</v>
      </c>
      <c r="I142" s="180"/>
      <c r="J142" s="180">
        <f t="shared" si="389"/>
        <v>0</v>
      </c>
      <c r="K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0">
        <f t="shared" si="390"/>
        <v>0</v>
      </c>
      <c r="AF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0">
        <f t="shared" si="391"/>
        <v>0</v>
      </c>
      <c r="AJ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0">
        <f t="shared" si="392"/>
        <v>0</v>
      </c>
      <c r="AN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0">
        <f t="shared" si="393"/>
        <v>0</v>
      </c>
      <c r="AR142" s="180">
        <f t="shared" si="394"/>
        <v>0</v>
      </c>
    </row>
    <row r="143" spans="2:44" x14ac:dyDescent="0.25">
      <c r="B143" s="178" t="s">
        <v>674</v>
      </c>
      <c r="C143" s="179" t="s">
        <v>675</v>
      </c>
      <c r="D1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0">
        <f t="shared" si="387"/>
        <v>0</v>
      </c>
      <c r="G143" s="180"/>
      <c r="H143" s="180">
        <f t="shared" si="388"/>
        <v>0</v>
      </c>
      <c r="I143" s="180"/>
      <c r="J143" s="180">
        <f t="shared" si="389"/>
        <v>0</v>
      </c>
      <c r="K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0">
        <f t="shared" si="390"/>
        <v>0</v>
      </c>
      <c r="AF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0">
        <f t="shared" si="391"/>
        <v>0</v>
      </c>
      <c r="AJ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0">
        <f t="shared" si="392"/>
        <v>0</v>
      </c>
      <c r="AN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0">
        <f t="shared" si="393"/>
        <v>0</v>
      </c>
      <c r="AR143" s="180">
        <f t="shared" si="394"/>
        <v>0</v>
      </c>
    </row>
    <row r="144" spans="2:44" x14ac:dyDescent="0.25">
      <c r="B144" s="178" t="s">
        <v>676</v>
      </c>
      <c r="C144" s="179" t="s">
        <v>677</v>
      </c>
      <c r="D1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0">
        <f t="shared" si="300"/>
        <v>0</v>
      </c>
      <c r="G144" s="180"/>
      <c r="H144" s="180">
        <f t="shared" si="380"/>
        <v>0</v>
      </c>
      <c r="I144" s="180"/>
      <c r="J144" s="180">
        <f t="shared" si="381"/>
        <v>0</v>
      </c>
      <c r="K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0">
        <f t="shared" si="382"/>
        <v>0</v>
      </c>
      <c r="AF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0">
        <f t="shared" si="383"/>
        <v>0</v>
      </c>
      <c r="AJ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0">
        <f t="shared" si="384"/>
        <v>0</v>
      </c>
      <c r="AN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0">
        <f t="shared" si="385"/>
        <v>0</v>
      </c>
      <c r="AR144" s="180">
        <f t="shared" si="386"/>
        <v>0</v>
      </c>
    </row>
    <row r="145" spans="2:44" x14ac:dyDescent="0.25">
      <c r="B145" s="178" t="s">
        <v>678</v>
      </c>
      <c r="C145" s="179" t="s">
        <v>679</v>
      </c>
      <c r="D1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0">
        <f t="shared" si="300"/>
        <v>0</v>
      </c>
      <c r="G145" s="180"/>
      <c r="H145" s="180">
        <f t="shared" si="380"/>
        <v>0</v>
      </c>
      <c r="I145" s="180"/>
      <c r="J145" s="180">
        <f t="shared" si="381"/>
        <v>0</v>
      </c>
      <c r="K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0">
        <f t="shared" si="382"/>
        <v>0</v>
      </c>
      <c r="AF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0">
        <f t="shared" si="383"/>
        <v>0</v>
      </c>
      <c r="AJ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0">
        <f t="shared" si="384"/>
        <v>0</v>
      </c>
      <c r="AN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0">
        <f t="shared" si="385"/>
        <v>0</v>
      </c>
      <c r="AR145" s="180">
        <f t="shared" si="386"/>
        <v>0</v>
      </c>
    </row>
    <row r="146" spans="2:44" x14ac:dyDescent="0.25">
      <c r="B146" s="178" t="s">
        <v>680</v>
      </c>
      <c r="C146" s="179" t="s">
        <v>681</v>
      </c>
      <c r="D1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0">
        <f t="shared" ref="F146" si="403">D146+E146</f>
        <v>0</v>
      </c>
      <c r="G146" s="180"/>
      <c r="H146" s="180">
        <f t="shared" ref="H146" si="404">F146-G146</f>
        <v>0</v>
      </c>
      <c r="I146" s="180"/>
      <c r="J146" s="180">
        <f t="shared" ref="J146" si="405">F146-I146</f>
        <v>0</v>
      </c>
      <c r="K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0">
        <f t="shared" ref="AE146" si="406">AB146+AC146+AD146</f>
        <v>0</v>
      </c>
      <c r="AF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0">
        <f t="shared" ref="AI146" si="407">AF146+AG146+AH146</f>
        <v>0</v>
      </c>
      <c r="AJ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0">
        <f t="shared" ref="AM146" si="408">AJ146+AK146+AL146</f>
        <v>0</v>
      </c>
      <c r="AN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0">
        <f t="shared" ref="AQ146" si="409">AN146+AO146+AP146</f>
        <v>0</v>
      </c>
      <c r="AR146" s="180">
        <f t="shared" ref="AR146" si="410">AE146+AI146+AM146+AQ146</f>
        <v>0</v>
      </c>
    </row>
    <row r="147" spans="2:44" x14ac:dyDescent="0.25">
      <c r="B147" s="178" t="s">
        <v>682</v>
      </c>
      <c r="C147" s="179" t="s">
        <v>683</v>
      </c>
      <c r="D1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0">
        <f t="shared" ref="F147" si="411">D147+E147</f>
        <v>0</v>
      </c>
      <c r="G147" s="180"/>
      <c r="H147" s="180">
        <f t="shared" ref="H147" si="412">F147-G147</f>
        <v>0</v>
      </c>
      <c r="I147" s="180"/>
      <c r="J147" s="180">
        <f t="shared" ref="J147" si="413">F147-I147</f>
        <v>0</v>
      </c>
      <c r="K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0">
        <f t="shared" ref="AE147" si="414">AB147+AC147+AD147</f>
        <v>0</v>
      </c>
      <c r="AF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0">
        <f t="shared" ref="AI147" si="415">AF147+AG147+AH147</f>
        <v>0</v>
      </c>
      <c r="AJ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0">
        <f t="shared" ref="AM147" si="416">AJ147+AK147+AL147</f>
        <v>0</v>
      </c>
      <c r="AN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0">
        <f t="shared" ref="AQ147" si="417">AN147+AO147+AP147</f>
        <v>0</v>
      </c>
      <c r="AR147" s="180">
        <f t="shared" ref="AR147" si="418">AE147+AI147+AM147+AQ147</f>
        <v>0</v>
      </c>
    </row>
    <row r="148" spans="2:44" x14ac:dyDescent="0.25">
      <c r="B148" s="178" t="s">
        <v>684</v>
      </c>
      <c r="C148" s="179" t="s">
        <v>685</v>
      </c>
      <c r="D1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0">
        <f t="shared" si="300"/>
        <v>0</v>
      </c>
      <c r="G148" s="180"/>
      <c r="H148" s="180">
        <f t="shared" si="380"/>
        <v>0</v>
      </c>
      <c r="I148" s="180"/>
      <c r="J148" s="180">
        <f t="shared" si="381"/>
        <v>0</v>
      </c>
      <c r="K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0">
        <f t="shared" si="382"/>
        <v>0</v>
      </c>
      <c r="AF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0">
        <f t="shared" si="383"/>
        <v>0</v>
      </c>
      <c r="AJ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0">
        <f t="shared" si="384"/>
        <v>0</v>
      </c>
      <c r="AN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0">
        <f t="shared" si="385"/>
        <v>0</v>
      </c>
      <c r="AR148" s="180">
        <f t="shared" si="386"/>
        <v>0</v>
      </c>
    </row>
    <row r="149" spans="2:44" x14ac:dyDescent="0.25">
      <c r="B149" s="187" t="s">
        <v>284</v>
      </c>
      <c r="C149" s="188" t="s">
        <v>168</v>
      </c>
      <c r="D149" s="189">
        <f>SUM(D150:D163)</f>
        <v>580000</v>
      </c>
      <c r="E149" s="189">
        <f>SUM(E150:E163)</f>
        <v>3397500</v>
      </c>
      <c r="F149" s="189">
        <f t="shared" si="300"/>
        <v>3977500</v>
      </c>
      <c r="G149" s="189">
        <f>SUM(G150:G163)</f>
        <v>0</v>
      </c>
      <c r="H149" s="189">
        <f t="shared" si="4"/>
        <v>3977500</v>
      </c>
      <c r="I149" s="189">
        <f>SUM(I150:I163)</f>
        <v>0</v>
      </c>
      <c r="J149" s="189">
        <f t="shared" si="5"/>
        <v>3977500</v>
      </c>
      <c r="K149" s="189">
        <f t="shared" ref="K149:AD149" si="419">SUM(K150:K163)</f>
        <v>2137500</v>
      </c>
      <c r="L149" s="189">
        <f t="shared" si="419"/>
        <v>20000</v>
      </c>
      <c r="M149" s="189">
        <f t="shared" si="419"/>
        <v>0</v>
      </c>
      <c r="N149" s="189">
        <f t="shared" si="419"/>
        <v>450000</v>
      </c>
      <c r="O149" s="189">
        <f t="shared" si="419"/>
        <v>810000</v>
      </c>
      <c r="P149" s="189">
        <f t="shared" ref="P149:Q149" si="420">SUM(P150:P163)</f>
        <v>120000</v>
      </c>
      <c r="Q149" s="189">
        <f t="shared" si="420"/>
        <v>140000</v>
      </c>
      <c r="R149" s="189">
        <f t="shared" si="419"/>
        <v>0</v>
      </c>
      <c r="S149" s="189">
        <f t="shared" si="419"/>
        <v>0</v>
      </c>
      <c r="T149" s="189">
        <f t="shared" ref="T149" si="421">SUM(T150:T163)</f>
        <v>300000</v>
      </c>
      <c r="U149" s="189">
        <f t="shared" si="419"/>
        <v>0</v>
      </c>
      <c r="V149" s="189">
        <f t="shared" si="419"/>
        <v>0</v>
      </c>
      <c r="W149" s="189">
        <f t="shared" ref="W149" si="422">SUM(W150:W163)</f>
        <v>0</v>
      </c>
      <c r="X149" s="189">
        <f t="shared" si="419"/>
        <v>0</v>
      </c>
      <c r="Y149" s="189">
        <f t="shared" ref="Y149:Z149" si="423">SUM(Y150:Y163)</f>
        <v>0</v>
      </c>
      <c r="Z149" s="189">
        <f t="shared" si="423"/>
        <v>0</v>
      </c>
      <c r="AA149" s="189">
        <f t="shared" si="419"/>
        <v>0</v>
      </c>
      <c r="AB149" s="189">
        <f t="shared" si="419"/>
        <v>3107500</v>
      </c>
      <c r="AC149" s="189">
        <f t="shared" si="419"/>
        <v>120000</v>
      </c>
      <c r="AD149" s="189">
        <f t="shared" si="419"/>
        <v>720000</v>
      </c>
      <c r="AE149" s="189">
        <f t="shared" si="9"/>
        <v>3947500</v>
      </c>
      <c r="AF149" s="189">
        <f>SUM(AF150:AF163)</f>
        <v>0</v>
      </c>
      <c r="AG149" s="189">
        <f>SUM(AG150:AG163)</f>
        <v>0</v>
      </c>
      <c r="AH149" s="189">
        <f>SUM(AH150:AH163)</f>
        <v>0</v>
      </c>
      <c r="AI149" s="189">
        <f t="shared" si="10"/>
        <v>0</v>
      </c>
      <c r="AJ149" s="189">
        <f>SUM(AJ150:AJ163)</f>
        <v>30000</v>
      </c>
      <c r="AK149" s="189">
        <f>SUM(AK150:AK163)</f>
        <v>0</v>
      </c>
      <c r="AL149" s="189">
        <f>SUM(AL150:AL163)</f>
        <v>0</v>
      </c>
      <c r="AM149" s="189">
        <f t="shared" si="11"/>
        <v>30000</v>
      </c>
      <c r="AN149" s="189">
        <f>SUM(AN150:AN163)</f>
        <v>0</v>
      </c>
      <c r="AO149" s="189">
        <f>SUM(AO150:AO163)</f>
        <v>0</v>
      </c>
      <c r="AP149" s="189">
        <f>SUM(AP150:AP163)</f>
        <v>0</v>
      </c>
      <c r="AQ149" s="189">
        <f t="shared" si="12"/>
        <v>0</v>
      </c>
      <c r="AR149" s="189">
        <f t="shared" si="13"/>
        <v>3977500</v>
      </c>
    </row>
    <row r="150" spans="2:44" x14ac:dyDescent="0.25">
      <c r="B150" s="178" t="s">
        <v>686</v>
      </c>
      <c r="C150" s="179" t="s">
        <v>687</v>
      </c>
      <c r="D1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0">
        <f t="shared" si="300"/>
        <v>0</v>
      </c>
      <c r="G150" s="180"/>
      <c r="H150" s="180">
        <f t="shared" ref="H150:H163" si="424">F150-G150</f>
        <v>0</v>
      </c>
      <c r="I150" s="180"/>
      <c r="J150" s="180">
        <f t="shared" ref="J150:J163" si="425">F150-I150</f>
        <v>0</v>
      </c>
      <c r="K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0">
        <f t="shared" ref="AE150:AE163" si="426">AB150+AC150+AD150</f>
        <v>0</v>
      </c>
      <c r="AF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0">
        <f t="shared" ref="AI150:AI163" si="427">AF150+AG150+AH150</f>
        <v>0</v>
      </c>
      <c r="AJ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0">
        <f t="shared" ref="AM150:AM163" si="428">AJ150+AK150+AL150</f>
        <v>0</v>
      </c>
      <c r="AN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0">
        <f t="shared" ref="AQ150:AQ163" si="429">AN150+AO150+AP150</f>
        <v>0</v>
      </c>
      <c r="AR150" s="180">
        <f t="shared" ref="AR150:AR163" si="430">AE150+AI150+AM150+AQ150</f>
        <v>0</v>
      </c>
    </row>
    <row r="151" spans="2:44" x14ac:dyDescent="0.25">
      <c r="B151" s="178" t="s">
        <v>285</v>
      </c>
      <c r="C151" s="179" t="s">
        <v>169</v>
      </c>
      <c r="D1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v>
      </c>
      <c r="E1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0">
        <f t="shared" si="300"/>
        <v>120000</v>
      </c>
      <c r="G151" s="180"/>
      <c r="H151" s="180">
        <f t="shared" si="424"/>
        <v>120000</v>
      </c>
      <c r="I151" s="180"/>
      <c r="J151" s="180">
        <f t="shared" si="425"/>
        <v>120000</v>
      </c>
      <c r="K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120000</v>
      </c>
      <c r="Q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D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0">
        <f t="shared" si="426"/>
        <v>120000</v>
      </c>
      <c r="AF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0">
        <f t="shared" si="427"/>
        <v>0</v>
      </c>
      <c r="AJ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0">
        <f t="shared" si="428"/>
        <v>0</v>
      </c>
      <c r="AN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0">
        <f t="shared" si="429"/>
        <v>0</v>
      </c>
      <c r="AR151" s="180">
        <f t="shared" si="430"/>
        <v>120000</v>
      </c>
    </row>
    <row r="152" spans="2:44" x14ac:dyDescent="0.25">
      <c r="B152" s="178" t="s">
        <v>688</v>
      </c>
      <c r="C152" s="179" t="s">
        <v>689</v>
      </c>
      <c r="D1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0">
        <f t="shared" si="300"/>
        <v>0</v>
      </c>
      <c r="G152" s="180"/>
      <c r="H152" s="180">
        <f t="shared" si="424"/>
        <v>0</v>
      </c>
      <c r="I152" s="180"/>
      <c r="J152" s="180">
        <f t="shared" si="425"/>
        <v>0</v>
      </c>
      <c r="K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0">
        <f t="shared" si="426"/>
        <v>0</v>
      </c>
      <c r="AF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0">
        <f t="shared" si="427"/>
        <v>0</v>
      </c>
      <c r="AJ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0">
        <f t="shared" si="428"/>
        <v>0</v>
      </c>
      <c r="AN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0">
        <f t="shared" si="429"/>
        <v>0</v>
      </c>
      <c r="AR152" s="180">
        <f t="shared" si="430"/>
        <v>0</v>
      </c>
    </row>
    <row r="153" spans="2:44" x14ac:dyDescent="0.25">
      <c r="B153" s="178" t="s">
        <v>690</v>
      </c>
      <c r="C153" s="179" t="s">
        <v>691</v>
      </c>
      <c r="D1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0">
        <f t="shared" si="300"/>
        <v>0</v>
      </c>
      <c r="G153" s="180"/>
      <c r="H153" s="180">
        <f t="shared" si="424"/>
        <v>0</v>
      </c>
      <c r="I153" s="180"/>
      <c r="J153" s="180">
        <f t="shared" si="425"/>
        <v>0</v>
      </c>
      <c r="K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0">
        <f t="shared" si="426"/>
        <v>0</v>
      </c>
      <c r="AF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0">
        <f t="shared" si="427"/>
        <v>0</v>
      </c>
      <c r="AJ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0">
        <f t="shared" si="428"/>
        <v>0</v>
      </c>
      <c r="AN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0">
        <f t="shared" si="429"/>
        <v>0</v>
      </c>
      <c r="AR153" s="180">
        <f t="shared" si="430"/>
        <v>0</v>
      </c>
    </row>
    <row r="154" spans="2:44" x14ac:dyDescent="0.25">
      <c r="B154" s="178" t="s">
        <v>286</v>
      </c>
      <c r="C154" s="179" t="s">
        <v>170</v>
      </c>
      <c r="D1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0">
        <f t="shared" ref="F154:F158" si="431">D154+E154</f>
        <v>0</v>
      </c>
      <c r="G154" s="180"/>
      <c r="H154" s="180">
        <f t="shared" ref="H154:H158" si="432">F154-G154</f>
        <v>0</v>
      </c>
      <c r="I154" s="180"/>
      <c r="J154" s="180">
        <f t="shared" ref="J154:J158" si="433">F154-I154</f>
        <v>0</v>
      </c>
      <c r="K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0">
        <f t="shared" ref="AE154:AE158" si="434">AB154+AC154+AD154</f>
        <v>0</v>
      </c>
      <c r="AF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0">
        <f t="shared" ref="AI154:AI158" si="435">AF154+AG154+AH154</f>
        <v>0</v>
      </c>
      <c r="AJ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0">
        <f t="shared" ref="AM154:AM158" si="436">AJ154+AK154+AL154</f>
        <v>0</v>
      </c>
      <c r="AN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0">
        <f t="shared" ref="AQ154:AQ158" si="437">AN154+AO154+AP154</f>
        <v>0</v>
      </c>
      <c r="AR154" s="180">
        <f t="shared" ref="AR154:AR158" si="438">AE154+AI154+AM154+AQ154</f>
        <v>0</v>
      </c>
    </row>
    <row r="155" spans="2:44" x14ac:dyDescent="0.25">
      <c r="B155" s="178" t="s">
        <v>692</v>
      </c>
      <c r="C155" s="179" t="s">
        <v>693</v>
      </c>
      <c r="D1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0">
        <f t="shared" si="431"/>
        <v>0</v>
      </c>
      <c r="G155" s="180"/>
      <c r="H155" s="180">
        <f t="shared" si="432"/>
        <v>0</v>
      </c>
      <c r="I155" s="180"/>
      <c r="J155" s="180">
        <f t="shared" si="433"/>
        <v>0</v>
      </c>
      <c r="K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0">
        <f t="shared" si="434"/>
        <v>0</v>
      </c>
      <c r="AF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0">
        <f t="shared" si="435"/>
        <v>0</v>
      </c>
      <c r="AJ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0">
        <f t="shared" si="436"/>
        <v>0</v>
      </c>
      <c r="AN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0">
        <f t="shared" si="437"/>
        <v>0</v>
      </c>
      <c r="AR155" s="180">
        <f t="shared" si="438"/>
        <v>0</v>
      </c>
    </row>
    <row r="156" spans="2:44" x14ac:dyDescent="0.25">
      <c r="B156" s="178" t="s">
        <v>694</v>
      </c>
      <c r="C156" s="179" t="s">
        <v>695</v>
      </c>
      <c r="D1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0">
        <f t="shared" si="431"/>
        <v>0</v>
      </c>
      <c r="G156" s="180"/>
      <c r="H156" s="180">
        <f t="shared" si="432"/>
        <v>0</v>
      </c>
      <c r="I156" s="180"/>
      <c r="J156" s="180">
        <f t="shared" si="433"/>
        <v>0</v>
      </c>
      <c r="K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0">
        <f t="shared" si="434"/>
        <v>0</v>
      </c>
      <c r="AF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0">
        <f t="shared" si="435"/>
        <v>0</v>
      </c>
      <c r="AJ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0">
        <f t="shared" si="436"/>
        <v>0</v>
      </c>
      <c r="AN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0">
        <f t="shared" si="437"/>
        <v>0</v>
      </c>
      <c r="AR156" s="180">
        <f t="shared" si="438"/>
        <v>0</v>
      </c>
    </row>
    <row r="157" spans="2:44" x14ac:dyDescent="0.25">
      <c r="B157" s="178" t="s">
        <v>287</v>
      </c>
      <c r="C157" s="179" t="s">
        <v>171</v>
      </c>
      <c r="D1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0">
        <f t="shared" si="431"/>
        <v>0</v>
      </c>
      <c r="G157" s="180"/>
      <c r="H157" s="180">
        <f t="shared" si="432"/>
        <v>0</v>
      </c>
      <c r="I157" s="180"/>
      <c r="J157" s="180">
        <f t="shared" si="433"/>
        <v>0</v>
      </c>
      <c r="K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0">
        <f t="shared" si="434"/>
        <v>0</v>
      </c>
      <c r="AF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0">
        <f t="shared" si="435"/>
        <v>0</v>
      </c>
      <c r="AJ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0">
        <f t="shared" si="436"/>
        <v>0</v>
      </c>
      <c r="AN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0">
        <f t="shared" si="437"/>
        <v>0</v>
      </c>
      <c r="AR157" s="180">
        <f t="shared" si="438"/>
        <v>0</v>
      </c>
    </row>
    <row r="158" spans="2:44" x14ac:dyDescent="0.25">
      <c r="B158" s="178" t="s">
        <v>696</v>
      </c>
      <c r="C158" s="179" t="s">
        <v>697</v>
      </c>
      <c r="D1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460000</v>
      </c>
      <c r="E1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2587500</v>
      </c>
      <c r="F158" s="180">
        <f t="shared" si="431"/>
        <v>3047500</v>
      </c>
      <c r="G158" s="180"/>
      <c r="H158" s="180">
        <f t="shared" si="432"/>
        <v>3047500</v>
      </c>
      <c r="I158" s="180"/>
      <c r="J158" s="180">
        <f t="shared" si="433"/>
        <v>3047500</v>
      </c>
      <c r="K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2137500</v>
      </c>
      <c r="L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M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450000</v>
      </c>
      <c r="O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140000</v>
      </c>
      <c r="R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300000</v>
      </c>
      <c r="U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3047500</v>
      </c>
      <c r="AC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0">
        <f t="shared" si="434"/>
        <v>3047500</v>
      </c>
      <c r="AF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0">
        <f t="shared" si="435"/>
        <v>0</v>
      </c>
      <c r="AJ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0">
        <f t="shared" si="436"/>
        <v>0</v>
      </c>
      <c r="AN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0">
        <f t="shared" si="437"/>
        <v>0</v>
      </c>
      <c r="AR158" s="180">
        <f t="shared" si="438"/>
        <v>3047500</v>
      </c>
    </row>
    <row r="159" spans="2:44" x14ac:dyDescent="0.25">
      <c r="B159" s="178" t="s">
        <v>698</v>
      </c>
      <c r="C159" s="179" t="s">
        <v>699</v>
      </c>
      <c r="D1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0">
        <f t="shared" ref="F159:F161" si="439">D159+E159</f>
        <v>0</v>
      </c>
      <c r="G159" s="180"/>
      <c r="H159" s="180">
        <f t="shared" ref="H159:H161" si="440">F159-G159</f>
        <v>0</v>
      </c>
      <c r="I159" s="180"/>
      <c r="J159" s="180">
        <f t="shared" ref="J159:J161" si="441">F159-I159</f>
        <v>0</v>
      </c>
      <c r="K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0">
        <f t="shared" ref="AE159:AE161" si="442">AB159+AC159+AD159</f>
        <v>0</v>
      </c>
      <c r="AF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0">
        <f t="shared" ref="AI159:AI161" si="443">AF159+AG159+AH159</f>
        <v>0</v>
      </c>
      <c r="AJ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0">
        <f t="shared" ref="AM159:AM161" si="444">AJ159+AK159+AL159</f>
        <v>0</v>
      </c>
      <c r="AN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0">
        <f t="shared" ref="AQ159:AQ161" si="445">AN159+AO159+AP159</f>
        <v>0</v>
      </c>
      <c r="AR159" s="180">
        <f t="shared" ref="AR159:AR161" si="446">AE159+AI159+AM159+AQ159</f>
        <v>0</v>
      </c>
    </row>
    <row r="160" spans="2:44" x14ac:dyDescent="0.25">
      <c r="B160" s="178" t="s">
        <v>700</v>
      </c>
      <c r="C160" s="179" t="s">
        <v>701</v>
      </c>
      <c r="D1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0">
        <f t="shared" si="439"/>
        <v>0</v>
      </c>
      <c r="G160" s="180"/>
      <c r="H160" s="180">
        <f t="shared" si="440"/>
        <v>0</v>
      </c>
      <c r="I160" s="180"/>
      <c r="J160" s="180">
        <f t="shared" si="441"/>
        <v>0</v>
      </c>
      <c r="K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0">
        <f t="shared" si="442"/>
        <v>0</v>
      </c>
      <c r="AF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0">
        <f t="shared" si="443"/>
        <v>0</v>
      </c>
      <c r="AJ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0">
        <f t="shared" si="444"/>
        <v>0</v>
      </c>
      <c r="AN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0">
        <f t="shared" si="445"/>
        <v>0</v>
      </c>
      <c r="AR160" s="180">
        <f t="shared" si="446"/>
        <v>0</v>
      </c>
    </row>
    <row r="161" spans="2:44" x14ac:dyDescent="0.25">
      <c r="B161" s="178" t="s">
        <v>288</v>
      </c>
      <c r="C161" s="179" t="s">
        <v>172</v>
      </c>
      <c r="D1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0">
        <f t="shared" si="439"/>
        <v>0</v>
      </c>
      <c r="G161" s="180"/>
      <c r="H161" s="180">
        <f t="shared" si="440"/>
        <v>0</v>
      </c>
      <c r="I161" s="180"/>
      <c r="J161" s="180">
        <f t="shared" si="441"/>
        <v>0</v>
      </c>
      <c r="K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0">
        <f t="shared" si="442"/>
        <v>0</v>
      </c>
      <c r="AF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0">
        <f t="shared" si="443"/>
        <v>0</v>
      </c>
      <c r="AJ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0">
        <f t="shared" si="444"/>
        <v>0</v>
      </c>
      <c r="AN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0">
        <f t="shared" si="445"/>
        <v>0</v>
      </c>
      <c r="AR161" s="180">
        <f t="shared" si="446"/>
        <v>0</v>
      </c>
    </row>
    <row r="162" spans="2:44" x14ac:dyDescent="0.25">
      <c r="B162" s="178" t="s">
        <v>702</v>
      </c>
      <c r="C162" s="179" t="s">
        <v>703</v>
      </c>
      <c r="D1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810000</v>
      </c>
      <c r="F162" s="180">
        <f t="shared" si="300"/>
        <v>810000</v>
      </c>
      <c r="G162" s="180"/>
      <c r="H162" s="180">
        <f t="shared" si="424"/>
        <v>810000</v>
      </c>
      <c r="I162" s="180"/>
      <c r="J162" s="180">
        <f t="shared" si="425"/>
        <v>810000</v>
      </c>
      <c r="K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810000</v>
      </c>
      <c r="P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C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720000</v>
      </c>
      <c r="AE162" s="180">
        <f t="shared" si="426"/>
        <v>780000</v>
      </c>
      <c r="AF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0">
        <f t="shared" si="427"/>
        <v>0</v>
      </c>
      <c r="AJ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K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0">
        <f t="shared" si="428"/>
        <v>30000</v>
      </c>
      <c r="AN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0">
        <f t="shared" si="429"/>
        <v>0</v>
      </c>
      <c r="AR162" s="180">
        <f t="shared" si="430"/>
        <v>810000</v>
      </c>
    </row>
    <row r="163" spans="2:44" x14ac:dyDescent="0.25">
      <c r="B163" s="178" t="s">
        <v>704</v>
      </c>
      <c r="C163" s="179" t="s">
        <v>705</v>
      </c>
      <c r="D1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0">
        <f t="shared" si="300"/>
        <v>0</v>
      </c>
      <c r="G163" s="180"/>
      <c r="H163" s="180">
        <f t="shared" si="424"/>
        <v>0</v>
      </c>
      <c r="I163" s="180"/>
      <c r="J163" s="180">
        <f t="shared" si="425"/>
        <v>0</v>
      </c>
      <c r="K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0">
        <f t="shared" si="426"/>
        <v>0</v>
      </c>
      <c r="AF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0">
        <f t="shared" si="427"/>
        <v>0</v>
      </c>
      <c r="AJ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0">
        <f t="shared" si="428"/>
        <v>0</v>
      </c>
      <c r="AN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0">
        <f t="shared" si="429"/>
        <v>0</v>
      </c>
      <c r="AR163" s="180">
        <f t="shared" si="430"/>
        <v>0</v>
      </c>
    </row>
    <row r="164" spans="2:44" x14ac:dyDescent="0.25">
      <c r="B164" s="187" t="s">
        <v>289</v>
      </c>
      <c r="C164" s="188" t="s">
        <v>173</v>
      </c>
      <c r="D164" s="189">
        <f>SUM(D165:D189)</f>
        <v>1221400</v>
      </c>
      <c r="E164" s="189">
        <f>SUM(E165:E189)</f>
        <v>292000</v>
      </c>
      <c r="F164" s="189">
        <f t="shared" si="300"/>
        <v>1513400</v>
      </c>
      <c r="G164" s="189">
        <f>SUM(G165:G189)</f>
        <v>0</v>
      </c>
      <c r="H164" s="189">
        <f t="shared" si="4"/>
        <v>1513400</v>
      </c>
      <c r="I164" s="189">
        <f>SUM(I165:I189)</f>
        <v>0</v>
      </c>
      <c r="J164" s="189">
        <f t="shared" si="5"/>
        <v>1513400</v>
      </c>
      <c r="K164" s="189">
        <f t="shared" ref="K164:AD164" si="447">SUM(K165:K189)</f>
        <v>62750</v>
      </c>
      <c r="L164" s="189">
        <f t="shared" si="447"/>
        <v>0</v>
      </c>
      <c r="M164" s="189">
        <f t="shared" si="447"/>
        <v>0</v>
      </c>
      <c r="N164" s="189">
        <f t="shared" si="447"/>
        <v>0</v>
      </c>
      <c r="O164" s="189">
        <f t="shared" si="447"/>
        <v>366000</v>
      </c>
      <c r="P164" s="189">
        <f t="shared" ref="P164:Q164" si="448">SUM(P165:P189)</f>
        <v>1750</v>
      </c>
      <c r="Q164" s="189">
        <f t="shared" si="448"/>
        <v>30500</v>
      </c>
      <c r="R164" s="189">
        <f t="shared" si="447"/>
        <v>109650</v>
      </c>
      <c r="S164" s="189">
        <f t="shared" si="447"/>
        <v>0</v>
      </c>
      <c r="T164" s="189">
        <f t="shared" ref="T164" si="449">SUM(T165:T189)</f>
        <v>0</v>
      </c>
      <c r="U164" s="189">
        <f t="shared" si="447"/>
        <v>661000</v>
      </c>
      <c r="V164" s="189">
        <f t="shared" si="447"/>
        <v>15000</v>
      </c>
      <c r="W164" s="189">
        <f t="shared" ref="W164" si="450">SUM(W165:W189)</f>
        <v>11750</v>
      </c>
      <c r="X164" s="189">
        <f t="shared" si="447"/>
        <v>255000</v>
      </c>
      <c r="Y164" s="189">
        <f t="shared" ref="Y164:Z164" si="451">SUM(Y165:Y189)</f>
        <v>0</v>
      </c>
      <c r="Z164" s="189">
        <f t="shared" si="451"/>
        <v>0</v>
      </c>
      <c r="AA164" s="189">
        <f t="shared" si="447"/>
        <v>0</v>
      </c>
      <c r="AB164" s="189">
        <f t="shared" si="447"/>
        <v>0</v>
      </c>
      <c r="AC164" s="189">
        <f t="shared" si="447"/>
        <v>1076500</v>
      </c>
      <c r="AD164" s="189">
        <f t="shared" si="447"/>
        <v>0</v>
      </c>
      <c r="AE164" s="189">
        <f t="shared" si="9"/>
        <v>1076500</v>
      </c>
      <c r="AF164" s="189">
        <f>SUM(AF165:AF189)</f>
        <v>0</v>
      </c>
      <c r="AG164" s="189">
        <f>SUM(AG165:AG189)</f>
        <v>0</v>
      </c>
      <c r="AH164" s="189">
        <f>SUM(AH165:AH189)</f>
        <v>0</v>
      </c>
      <c r="AI164" s="189">
        <f t="shared" si="10"/>
        <v>0</v>
      </c>
      <c r="AJ164" s="189">
        <f>SUM(AJ165:AJ189)</f>
        <v>0</v>
      </c>
      <c r="AK164" s="189">
        <f>SUM(AK165:AK189)</f>
        <v>0</v>
      </c>
      <c r="AL164" s="189">
        <f>SUM(AL165:AL189)</f>
        <v>436900</v>
      </c>
      <c r="AM164" s="189">
        <f t="shared" si="11"/>
        <v>436900</v>
      </c>
      <c r="AN164" s="189">
        <f>SUM(AN165:AN189)</f>
        <v>0</v>
      </c>
      <c r="AO164" s="189">
        <f>SUM(AO165:AO189)</f>
        <v>0</v>
      </c>
      <c r="AP164" s="189">
        <f>SUM(AP165:AP189)</f>
        <v>0</v>
      </c>
      <c r="AQ164" s="189">
        <f t="shared" si="12"/>
        <v>0</v>
      </c>
      <c r="AR164" s="189">
        <f t="shared" si="13"/>
        <v>1513400</v>
      </c>
    </row>
    <row r="165" spans="2:44" x14ac:dyDescent="0.25">
      <c r="B165" s="178" t="s">
        <v>290</v>
      </c>
      <c r="C165" s="179" t="s">
        <v>174</v>
      </c>
      <c r="D1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0">
        <f t="shared" si="300"/>
        <v>0</v>
      </c>
      <c r="G165" s="180"/>
      <c r="H165" s="180">
        <f t="shared" ref="H165:H168" si="452">F165-G165</f>
        <v>0</v>
      </c>
      <c r="I165" s="180"/>
      <c r="J165" s="180">
        <f t="shared" ref="J165:J168" si="453">F165-I165</f>
        <v>0</v>
      </c>
      <c r="K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0">
        <f t="shared" ref="AE165:AE168" si="454">AB165+AC165+AD165</f>
        <v>0</v>
      </c>
      <c r="AF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0">
        <f t="shared" ref="AI165:AI168" si="455">AF165+AG165+AH165</f>
        <v>0</v>
      </c>
      <c r="AJ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0">
        <f t="shared" ref="AM165:AM168" si="456">AJ165+AK165+AL165</f>
        <v>0</v>
      </c>
      <c r="AN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0">
        <f t="shared" ref="AQ165:AQ168" si="457">AN165+AO165+AP165</f>
        <v>0</v>
      </c>
      <c r="AR165" s="180">
        <f t="shared" ref="AR165:AR168" si="458">AE165+AI165+AM165+AQ165</f>
        <v>0</v>
      </c>
    </row>
    <row r="166" spans="2:44" x14ac:dyDescent="0.25">
      <c r="B166" s="178" t="s">
        <v>706</v>
      </c>
      <c r="C166" s="179" t="s">
        <v>707</v>
      </c>
      <c r="D1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0">
        <f t="shared" si="300"/>
        <v>0</v>
      </c>
      <c r="G166" s="180"/>
      <c r="H166" s="180">
        <f t="shared" si="452"/>
        <v>0</v>
      </c>
      <c r="I166" s="180"/>
      <c r="J166" s="180">
        <f t="shared" si="453"/>
        <v>0</v>
      </c>
      <c r="K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0">
        <f t="shared" si="454"/>
        <v>0</v>
      </c>
      <c r="AF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0">
        <f t="shared" si="455"/>
        <v>0</v>
      </c>
      <c r="AJ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0">
        <f t="shared" si="456"/>
        <v>0</v>
      </c>
      <c r="AN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0">
        <f t="shared" si="457"/>
        <v>0</v>
      </c>
      <c r="AR166" s="180">
        <f t="shared" si="458"/>
        <v>0</v>
      </c>
    </row>
    <row r="167" spans="2:44" x14ac:dyDescent="0.25">
      <c r="B167" s="178" t="s">
        <v>708</v>
      </c>
      <c r="C167" s="179" t="s">
        <v>709</v>
      </c>
      <c r="D1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0">
        <f t="shared" ref="F167" si="459">D167+E167</f>
        <v>0</v>
      </c>
      <c r="G167" s="180"/>
      <c r="H167" s="180">
        <f t="shared" ref="H167" si="460">F167-G167</f>
        <v>0</v>
      </c>
      <c r="I167" s="180"/>
      <c r="J167" s="180">
        <f t="shared" ref="J167" si="461">F167-I167</f>
        <v>0</v>
      </c>
      <c r="K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0">
        <f t="shared" ref="AE167" si="462">AB167+AC167+AD167</f>
        <v>0</v>
      </c>
      <c r="AF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0">
        <f t="shared" ref="AI167" si="463">AF167+AG167+AH167</f>
        <v>0</v>
      </c>
      <c r="AJ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0">
        <f t="shared" ref="AM167" si="464">AJ167+AK167+AL167</f>
        <v>0</v>
      </c>
      <c r="AN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0">
        <f t="shared" ref="AQ167" si="465">AN167+AO167+AP167</f>
        <v>0</v>
      </c>
      <c r="AR167" s="180">
        <f t="shared" ref="AR167" si="466">AE167+AI167+AM167+AQ167</f>
        <v>0</v>
      </c>
    </row>
    <row r="168" spans="2:44" x14ac:dyDescent="0.25">
      <c r="B168" s="178" t="s">
        <v>710</v>
      </c>
      <c r="C168" s="179" t="s">
        <v>711</v>
      </c>
      <c r="D1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0">
        <f t="shared" si="300"/>
        <v>0</v>
      </c>
      <c r="G168" s="180"/>
      <c r="H168" s="180">
        <f t="shared" si="452"/>
        <v>0</v>
      </c>
      <c r="I168" s="180"/>
      <c r="J168" s="180">
        <f t="shared" si="453"/>
        <v>0</v>
      </c>
      <c r="K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0">
        <f t="shared" si="454"/>
        <v>0</v>
      </c>
      <c r="AF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0">
        <f t="shared" si="455"/>
        <v>0</v>
      </c>
      <c r="AJ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0">
        <f t="shared" si="456"/>
        <v>0</v>
      </c>
      <c r="AN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0">
        <f t="shared" si="457"/>
        <v>0</v>
      </c>
      <c r="AR168" s="180">
        <f t="shared" si="458"/>
        <v>0</v>
      </c>
    </row>
    <row r="169" spans="2:44" x14ac:dyDescent="0.25">
      <c r="B169" s="178" t="s">
        <v>712</v>
      </c>
      <c r="C169" s="179" t="s">
        <v>713</v>
      </c>
      <c r="D1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0">
        <f t="shared" ref="F169:F177" si="467">D169+E169</f>
        <v>0</v>
      </c>
      <c r="G169" s="180"/>
      <c r="H169" s="180">
        <f t="shared" ref="H169:H177" si="468">F169-G169</f>
        <v>0</v>
      </c>
      <c r="I169" s="180"/>
      <c r="J169" s="180">
        <f t="shared" ref="J169:J177" si="469">F169-I169</f>
        <v>0</v>
      </c>
      <c r="K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0">
        <f t="shared" ref="AE169:AE177" si="470">AB169+AC169+AD169</f>
        <v>0</v>
      </c>
      <c r="AF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0">
        <f t="shared" ref="AI169:AI177" si="471">AF169+AG169+AH169</f>
        <v>0</v>
      </c>
      <c r="AJ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0">
        <f t="shared" ref="AM169:AM177" si="472">AJ169+AK169+AL169</f>
        <v>0</v>
      </c>
      <c r="AN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0">
        <f t="shared" ref="AQ169:AQ177" si="473">AN169+AO169+AP169</f>
        <v>0</v>
      </c>
      <c r="AR169" s="180">
        <f t="shared" ref="AR169:AR177" si="474">AE169+AI169+AM169+AQ169</f>
        <v>0</v>
      </c>
    </row>
    <row r="170" spans="2:44" x14ac:dyDescent="0.25">
      <c r="B170" s="178" t="s">
        <v>291</v>
      </c>
      <c r="C170" s="179" t="s">
        <v>175</v>
      </c>
      <c r="D1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0">
        <f t="shared" si="467"/>
        <v>0</v>
      </c>
      <c r="G170" s="180"/>
      <c r="H170" s="180">
        <f t="shared" si="468"/>
        <v>0</v>
      </c>
      <c r="I170" s="180"/>
      <c r="J170" s="180">
        <f t="shared" si="469"/>
        <v>0</v>
      </c>
      <c r="K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0">
        <f t="shared" si="470"/>
        <v>0</v>
      </c>
      <c r="AF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0">
        <f t="shared" si="471"/>
        <v>0</v>
      </c>
      <c r="AJ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0">
        <f t="shared" si="472"/>
        <v>0</v>
      </c>
      <c r="AN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0">
        <f t="shared" si="473"/>
        <v>0</v>
      </c>
      <c r="AR170" s="180">
        <f t="shared" si="474"/>
        <v>0</v>
      </c>
    </row>
    <row r="171" spans="2:44" x14ac:dyDescent="0.25">
      <c r="B171" s="178" t="s">
        <v>714</v>
      </c>
      <c r="C171" s="179" t="s">
        <v>715</v>
      </c>
      <c r="D1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112750</v>
      </c>
      <c r="E1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F171" s="180">
        <f t="shared" si="467"/>
        <v>142750</v>
      </c>
      <c r="G171" s="180"/>
      <c r="H171" s="180">
        <f t="shared" si="468"/>
        <v>142750</v>
      </c>
      <c r="I171" s="180"/>
      <c r="J171" s="180">
        <f t="shared" si="469"/>
        <v>142750</v>
      </c>
      <c r="K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62750</v>
      </c>
      <c r="L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v>
      </c>
      <c r="P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1750</v>
      </c>
      <c r="Q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30500</v>
      </c>
      <c r="R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11750</v>
      </c>
      <c r="X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142750</v>
      </c>
      <c r="AD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0">
        <f t="shared" si="470"/>
        <v>142750</v>
      </c>
      <c r="AF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0">
        <f t="shared" si="471"/>
        <v>0</v>
      </c>
      <c r="AJ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0">
        <f t="shared" si="472"/>
        <v>0</v>
      </c>
      <c r="AN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0">
        <f t="shared" si="473"/>
        <v>0</v>
      </c>
      <c r="AR171" s="180">
        <f t="shared" si="474"/>
        <v>142750</v>
      </c>
    </row>
    <row r="172" spans="2:44" x14ac:dyDescent="0.25">
      <c r="B172" s="178" t="s">
        <v>716</v>
      </c>
      <c r="C172" s="179" t="s">
        <v>717</v>
      </c>
      <c r="D1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0">
        <f t="shared" si="467"/>
        <v>0</v>
      </c>
      <c r="G172" s="180"/>
      <c r="H172" s="180">
        <f t="shared" si="468"/>
        <v>0</v>
      </c>
      <c r="I172" s="180"/>
      <c r="J172" s="180">
        <f t="shared" si="469"/>
        <v>0</v>
      </c>
      <c r="K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0">
        <f t="shared" si="470"/>
        <v>0</v>
      </c>
      <c r="AF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0">
        <f t="shared" si="471"/>
        <v>0</v>
      </c>
      <c r="AJ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0">
        <f t="shared" si="472"/>
        <v>0</v>
      </c>
      <c r="AN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0">
        <f t="shared" si="473"/>
        <v>0</v>
      </c>
      <c r="AR172" s="180">
        <f t="shared" si="474"/>
        <v>0</v>
      </c>
    </row>
    <row r="173" spans="2:44" x14ac:dyDescent="0.25">
      <c r="B173" s="178" t="s">
        <v>718</v>
      </c>
      <c r="C173" s="179" t="s">
        <v>719</v>
      </c>
      <c r="D1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0">
        <f t="shared" si="467"/>
        <v>0</v>
      </c>
      <c r="G173" s="180"/>
      <c r="H173" s="180">
        <f t="shared" si="468"/>
        <v>0</v>
      </c>
      <c r="I173" s="180"/>
      <c r="J173" s="180">
        <f t="shared" si="469"/>
        <v>0</v>
      </c>
      <c r="K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0">
        <f t="shared" si="470"/>
        <v>0</v>
      </c>
      <c r="AF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0">
        <f t="shared" si="471"/>
        <v>0</v>
      </c>
      <c r="AJ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0">
        <f t="shared" si="472"/>
        <v>0</v>
      </c>
      <c r="AN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0">
        <f t="shared" si="473"/>
        <v>0</v>
      </c>
      <c r="AR173" s="180">
        <f t="shared" si="474"/>
        <v>0</v>
      </c>
    </row>
    <row r="174" spans="2:44" x14ac:dyDescent="0.25">
      <c r="B174" s="178" t="s">
        <v>720</v>
      </c>
      <c r="C174" s="179" t="s">
        <v>721</v>
      </c>
      <c r="D1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0">
        <f t="shared" si="467"/>
        <v>0</v>
      </c>
      <c r="G174" s="180"/>
      <c r="H174" s="180">
        <f t="shared" si="468"/>
        <v>0</v>
      </c>
      <c r="I174" s="180"/>
      <c r="J174" s="180">
        <f t="shared" si="469"/>
        <v>0</v>
      </c>
      <c r="K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0">
        <f t="shared" si="470"/>
        <v>0</v>
      </c>
      <c r="AF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0">
        <f t="shared" si="471"/>
        <v>0</v>
      </c>
      <c r="AJ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0">
        <f t="shared" si="472"/>
        <v>0</v>
      </c>
      <c r="AN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0">
        <f t="shared" si="473"/>
        <v>0</v>
      </c>
      <c r="AR174" s="180">
        <f t="shared" si="474"/>
        <v>0</v>
      </c>
    </row>
    <row r="175" spans="2:44" x14ac:dyDescent="0.25">
      <c r="B175" s="178" t="s">
        <v>722</v>
      </c>
      <c r="C175" s="179" t="s">
        <v>723</v>
      </c>
      <c r="D1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0">
        <f t="shared" si="467"/>
        <v>0</v>
      </c>
      <c r="G175" s="180"/>
      <c r="H175" s="180">
        <f t="shared" si="468"/>
        <v>0</v>
      </c>
      <c r="I175" s="180"/>
      <c r="J175" s="180">
        <f t="shared" si="469"/>
        <v>0</v>
      </c>
      <c r="K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0">
        <f t="shared" si="470"/>
        <v>0</v>
      </c>
      <c r="AF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0">
        <f t="shared" si="471"/>
        <v>0</v>
      </c>
      <c r="AJ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0">
        <f t="shared" si="472"/>
        <v>0</v>
      </c>
      <c r="AN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0">
        <f t="shared" si="473"/>
        <v>0</v>
      </c>
      <c r="AR175" s="180">
        <f t="shared" si="474"/>
        <v>0</v>
      </c>
    </row>
    <row r="176" spans="2:44" x14ac:dyDescent="0.25">
      <c r="B176" s="178" t="s">
        <v>292</v>
      </c>
      <c r="C176" s="179" t="s">
        <v>724</v>
      </c>
      <c r="D1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0">
        <f t="shared" si="467"/>
        <v>0</v>
      </c>
      <c r="G176" s="180"/>
      <c r="H176" s="180">
        <f t="shared" si="468"/>
        <v>0</v>
      </c>
      <c r="I176" s="180"/>
      <c r="J176" s="180">
        <f t="shared" si="469"/>
        <v>0</v>
      </c>
      <c r="K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0">
        <f t="shared" si="470"/>
        <v>0</v>
      </c>
      <c r="AF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0">
        <f t="shared" si="471"/>
        <v>0</v>
      </c>
      <c r="AJ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0">
        <f t="shared" si="472"/>
        <v>0</v>
      </c>
      <c r="AN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0">
        <f t="shared" si="473"/>
        <v>0</v>
      </c>
      <c r="AR176" s="180">
        <f t="shared" si="474"/>
        <v>0</v>
      </c>
    </row>
    <row r="177" spans="2:44" x14ac:dyDescent="0.25">
      <c r="B177" s="178" t="s">
        <v>725</v>
      </c>
      <c r="C177" s="179" t="s">
        <v>726</v>
      </c>
      <c r="D1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0">
        <f t="shared" si="467"/>
        <v>0</v>
      </c>
      <c r="G177" s="180"/>
      <c r="H177" s="180">
        <f t="shared" si="468"/>
        <v>0</v>
      </c>
      <c r="I177" s="180"/>
      <c r="J177" s="180">
        <f t="shared" si="469"/>
        <v>0</v>
      </c>
      <c r="K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0">
        <f t="shared" si="470"/>
        <v>0</v>
      </c>
      <c r="AF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0">
        <f t="shared" si="471"/>
        <v>0</v>
      </c>
      <c r="AJ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0">
        <f t="shared" si="472"/>
        <v>0</v>
      </c>
      <c r="AN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0">
        <f t="shared" si="473"/>
        <v>0</v>
      </c>
      <c r="AR177" s="180">
        <f t="shared" si="474"/>
        <v>0</v>
      </c>
    </row>
    <row r="178" spans="2:44" x14ac:dyDescent="0.25">
      <c r="B178" s="178" t="s">
        <v>293</v>
      </c>
      <c r="C178" s="179" t="s">
        <v>727</v>
      </c>
      <c r="D1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0">
        <f t="shared" ref="F178:F185" si="475">D178+E178</f>
        <v>0</v>
      </c>
      <c r="G178" s="180"/>
      <c r="H178" s="180">
        <f t="shared" ref="H178:H185" si="476">F178-G178</f>
        <v>0</v>
      </c>
      <c r="I178" s="180"/>
      <c r="J178" s="180">
        <f t="shared" ref="J178:J185" si="477">F178-I178</f>
        <v>0</v>
      </c>
      <c r="K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0">
        <f t="shared" ref="AE178:AE185" si="478">AB178+AC178+AD178</f>
        <v>0</v>
      </c>
      <c r="AF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0">
        <f t="shared" ref="AI178:AI185" si="479">AF178+AG178+AH178</f>
        <v>0</v>
      </c>
      <c r="AJ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0">
        <f t="shared" ref="AM178:AM185" si="480">AJ178+AK178+AL178</f>
        <v>0</v>
      </c>
      <c r="AN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0">
        <f t="shared" ref="AQ178:AQ185" si="481">AN178+AO178+AP178</f>
        <v>0</v>
      </c>
      <c r="AR178" s="180">
        <f t="shared" ref="AR178:AR185" si="482">AE178+AI178+AM178+AQ178</f>
        <v>0</v>
      </c>
    </row>
    <row r="179" spans="2:44" x14ac:dyDescent="0.25">
      <c r="B179" s="178" t="s">
        <v>728</v>
      </c>
      <c r="C179" s="179" t="s">
        <v>727</v>
      </c>
      <c r="D1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0">
        <f t="shared" si="475"/>
        <v>0</v>
      </c>
      <c r="G179" s="180"/>
      <c r="H179" s="180">
        <f t="shared" si="476"/>
        <v>0</v>
      </c>
      <c r="I179" s="180"/>
      <c r="J179" s="180">
        <f t="shared" si="477"/>
        <v>0</v>
      </c>
      <c r="K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0">
        <f t="shared" si="478"/>
        <v>0</v>
      </c>
      <c r="AF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0">
        <f t="shared" si="479"/>
        <v>0</v>
      </c>
      <c r="AJ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0">
        <f t="shared" si="480"/>
        <v>0</v>
      </c>
      <c r="AN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0">
        <f t="shared" si="481"/>
        <v>0</v>
      </c>
      <c r="AR179" s="180">
        <f t="shared" si="482"/>
        <v>0</v>
      </c>
    </row>
    <row r="180" spans="2:44" x14ac:dyDescent="0.25">
      <c r="B180" s="178" t="s">
        <v>729</v>
      </c>
      <c r="C180" s="179" t="s">
        <v>730</v>
      </c>
      <c r="D1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0">
        <f t="shared" si="475"/>
        <v>0</v>
      </c>
      <c r="G180" s="180"/>
      <c r="H180" s="180">
        <f t="shared" si="476"/>
        <v>0</v>
      </c>
      <c r="I180" s="180"/>
      <c r="J180" s="180">
        <f t="shared" si="477"/>
        <v>0</v>
      </c>
      <c r="K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0">
        <f t="shared" si="478"/>
        <v>0</v>
      </c>
      <c r="AF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0">
        <f t="shared" si="479"/>
        <v>0</v>
      </c>
      <c r="AJ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0">
        <f t="shared" si="480"/>
        <v>0</v>
      </c>
      <c r="AN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0">
        <f t="shared" si="481"/>
        <v>0</v>
      </c>
      <c r="AR180" s="180">
        <f t="shared" si="482"/>
        <v>0</v>
      </c>
    </row>
    <row r="181" spans="2:44" x14ac:dyDescent="0.25">
      <c r="B181" s="178" t="s">
        <v>731</v>
      </c>
      <c r="C181" s="179" t="s">
        <v>732</v>
      </c>
      <c r="D1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0">
        <f t="shared" si="475"/>
        <v>0</v>
      </c>
      <c r="G181" s="180"/>
      <c r="H181" s="180">
        <f t="shared" si="476"/>
        <v>0</v>
      </c>
      <c r="I181" s="180"/>
      <c r="J181" s="180">
        <f t="shared" si="477"/>
        <v>0</v>
      </c>
      <c r="K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0">
        <f t="shared" si="478"/>
        <v>0</v>
      </c>
      <c r="AF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0">
        <f t="shared" si="479"/>
        <v>0</v>
      </c>
      <c r="AJ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0">
        <f t="shared" si="480"/>
        <v>0</v>
      </c>
      <c r="AN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0">
        <f t="shared" si="481"/>
        <v>0</v>
      </c>
      <c r="AR181" s="180">
        <f t="shared" si="482"/>
        <v>0</v>
      </c>
    </row>
    <row r="182" spans="2:44" x14ac:dyDescent="0.25">
      <c r="B182" s="178" t="s">
        <v>294</v>
      </c>
      <c r="C182" s="179" t="s">
        <v>733</v>
      </c>
      <c r="D1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0">
        <f t="shared" si="475"/>
        <v>0</v>
      </c>
      <c r="G182" s="180"/>
      <c r="H182" s="180">
        <f t="shared" si="476"/>
        <v>0</v>
      </c>
      <c r="I182" s="180"/>
      <c r="J182" s="180">
        <f t="shared" si="477"/>
        <v>0</v>
      </c>
      <c r="K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0">
        <f t="shared" si="478"/>
        <v>0</v>
      </c>
      <c r="AF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0">
        <f t="shared" si="479"/>
        <v>0</v>
      </c>
      <c r="AJ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0">
        <f t="shared" si="480"/>
        <v>0</v>
      </c>
      <c r="AN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0">
        <f t="shared" si="481"/>
        <v>0</v>
      </c>
      <c r="AR182" s="180">
        <f t="shared" si="482"/>
        <v>0</v>
      </c>
    </row>
    <row r="183" spans="2:44" x14ac:dyDescent="0.25">
      <c r="B183" s="178" t="s">
        <v>734</v>
      </c>
      <c r="C183" s="179" t="s">
        <v>733</v>
      </c>
      <c r="D1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0">
        <f t="shared" si="475"/>
        <v>0</v>
      </c>
      <c r="G183" s="180"/>
      <c r="H183" s="180">
        <f t="shared" si="476"/>
        <v>0</v>
      </c>
      <c r="I183" s="180"/>
      <c r="J183" s="180">
        <f t="shared" si="477"/>
        <v>0</v>
      </c>
      <c r="K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0">
        <f t="shared" si="478"/>
        <v>0</v>
      </c>
      <c r="AF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0">
        <f t="shared" si="479"/>
        <v>0</v>
      </c>
      <c r="AJ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0">
        <f t="shared" si="480"/>
        <v>0</v>
      </c>
      <c r="AN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0">
        <f t="shared" si="481"/>
        <v>0</v>
      </c>
      <c r="AR183" s="180">
        <f t="shared" si="482"/>
        <v>0</v>
      </c>
    </row>
    <row r="184" spans="2:44" x14ac:dyDescent="0.25">
      <c r="B184" s="178" t="s">
        <v>735</v>
      </c>
      <c r="C184" s="179" t="s">
        <v>736</v>
      </c>
      <c r="D1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0">
        <f t="shared" si="475"/>
        <v>0</v>
      </c>
      <c r="G184" s="180"/>
      <c r="H184" s="180">
        <f t="shared" si="476"/>
        <v>0</v>
      </c>
      <c r="I184" s="180"/>
      <c r="J184" s="180">
        <f t="shared" si="477"/>
        <v>0</v>
      </c>
      <c r="K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0">
        <f t="shared" si="478"/>
        <v>0</v>
      </c>
      <c r="AF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0">
        <f t="shared" si="479"/>
        <v>0</v>
      </c>
      <c r="AJ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0">
        <f t="shared" si="480"/>
        <v>0</v>
      </c>
      <c r="AN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0">
        <f t="shared" si="481"/>
        <v>0</v>
      </c>
      <c r="AR184" s="180">
        <f t="shared" si="482"/>
        <v>0</v>
      </c>
    </row>
    <row r="185" spans="2:44" x14ac:dyDescent="0.25">
      <c r="B185" s="178" t="s">
        <v>737</v>
      </c>
      <c r="C185" s="179" t="s">
        <v>738</v>
      </c>
      <c r="D1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0">
        <f t="shared" si="475"/>
        <v>0</v>
      </c>
      <c r="G185" s="180"/>
      <c r="H185" s="180">
        <f t="shared" si="476"/>
        <v>0</v>
      </c>
      <c r="I185" s="180"/>
      <c r="J185" s="180">
        <f t="shared" si="477"/>
        <v>0</v>
      </c>
      <c r="K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0">
        <f t="shared" si="478"/>
        <v>0</v>
      </c>
      <c r="AF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0">
        <f t="shared" si="479"/>
        <v>0</v>
      </c>
      <c r="AJ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0">
        <f t="shared" si="480"/>
        <v>0</v>
      </c>
      <c r="AN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0">
        <f t="shared" si="481"/>
        <v>0</v>
      </c>
      <c r="AR185" s="180">
        <f t="shared" si="482"/>
        <v>0</v>
      </c>
    </row>
    <row r="186" spans="2:44" x14ac:dyDescent="0.25">
      <c r="B186" s="178" t="s">
        <v>295</v>
      </c>
      <c r="C186" s="179" t="s">
        <v>739</v>
      </c>
      <c r="D1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1108650</v>
      </c>
      <c r="E1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230000</v>
      </c>
      <c r="F186" s="180">
        <f t="shared" ref="F186:F189" si="483">D186+E186</f>
        <v>1338650</v>
      </c>
      <c r="G186" s="180"/>
      <c r="H186" s="180">
        <f t="shared" ref="H186:H189" si="484">F186-G186</f>
        <v>1338650</v>
      </c>
      <c r="I186" s="180"/>
      <c r="J186" s="180">
        <f t="shared" ref="J186:J189" si="485">F186-I186</f>
        <v>1338650</v>
      </c>
      <c r="K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330000</v>
      </c>
      <c r="P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109650</v>
      </c>
      <c r="S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629000</v>
      </c>
      <c r="V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W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255000</v>
      </c>
      <c r="Y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901750</v>
      </c>
      <c r="AD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0">
        <f t="shared" ref="AE186:AE189" si="486">AB186+AC186+AD186</f>
        <v>901750</v>
      </c>
      <c r="AF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0">
        <f t="shared" ref="AI186:AI189" si="487">AF186+AG186+AH186</f>
        <v>0</v>
      </c>
      <c r="AJ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436900</v>
      </c>
      <c r="AM186" s="180">
        <f t="shared" ref="AM186:AM189" si="488">AJ186+AK186+AL186</f>
        <v>436900</v>
      </c>
      <c r="AN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0">
        <f t="shared" ref="AQ186:AQ189" si="489">AN186+AO186+AP186</f>
        <v>0</v>
      </c>
      <c r="AR186" s="180">
        <f t="shared" ref="AR186:AR189" si="490">AE186+AI186+AM186+AQ186</f>
        <v>1338650</v>
      </c>
    </row>
    <row r="187" spans="2:44" x14ac:dyDescent="0.25">
      <c r="B187" s="178" t="s">
        <v>740</v>
      </c>
      <c r="C187" s="179" t="s">
        <v>741</v>
      </c>
      <c r="D1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32000</v>
      </c>
      <c r="F187" s="180">
        <f t="shared" si="483"/>
        <v>32000</v>
      </c>
      <c r="G187" s="180"/>
      <c r="H187" s="180">
        <f t="shared" si="484"/>
        <v>32000</v>
      </c>
      <c r="I187" s="180"/>
      <c r="J187" s="180">
        <f t="shared" si="485"/>
        <v>32000</v>
      </c>
      <c r="K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32000</v>
      </c>
      <c r="V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32000</v>
      </c>
      <c r="AD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0">
        <f t="shared" si="486"/>
        <v>32000</v>
      </c>
      <c r="AF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0">
        <f t="shared" si="487"/>
        <v>0</v>
      </c>
      <c r="AJ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0">
        <f t="shared" si="488"/>
        <v>0</v>
      </c>
      <c r="AN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0">
        <f t="shared" si="489"/>
        <v>0</v>
      </c>
      <c r="AR187" s="180">
        <f t="shared" si="490"/>
        <v>32000</v>
      </c>
    </row>
    <row r="188" spans="2:44" x14ac:dyDescent="0.25">
      <c r="B188" s="178" t="s">
        <v>742</v>
      </c>
      <c r="C188" s="179" t="s">
        <v>743</v>
      </c>
      <c r="D1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0">
        <f t="shared" si="483"/>
        <v>0</v>
      </c>
      <c r="G188" s="180"/>
      <c r="H188" s="180">
        <f t="shared" si="484"/>
        <v>0</v>
      </c>
      <c r="I188" s="180"/>
      <c r="J188" s="180">
        <f t="shared" si="485"/>
        <v>0</v>
      </c>
      <c r="K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0">
        <f t="shared" si="486"/>
        <v>0</v>
      </c>
      <c r="AF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0">
        <f t="shared" si="487"/>
        <v>0</v>
      </c>
      <c r="AJ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0">
        <f t="shared" si="488"/>
        <v>0</v>
      </c>
      <c r="AN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0">
        <f t="shared" si="489"/>
        <v>0</v>
      </c>
      <c r="AR188" s="180">
        <f t="shared" si="490"/>
        <v>0</v>
      </c>
    </row>
    <row r="189" spans="2:44" x14ac:dyDescent="0.25">
      <c r="B189" s="178" t="s">
        <v>744</v>
      </c>
      <c r="C189" s="179" t="s">
        <v>745</v>
      </c>
      <c r="D18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0">
        <f t="shared" si="483"/>
        <v>0</v>
      </c>
      <c r="G189" s="180"/>
      <c r="H189" s="180">
        <f t="shared" si="484"/>
        <v>0</v>
      </c>
      <c r="I189" s="180"/>
      <c r="J189" s="180">
        <f t="shared" si="485"/>
        <v>0</v>
      </c>
      <c r="K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0">
        <f t="shared" si="486"/>
        <v>0</v>
      </c>
      <c r="AF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0">
        <f t="shared" si="487"/>
        <v>0</v>
      </c>
      <c r="AJ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0">
        <f t="shared" si="488"/>
        <v>0</v>
      </c>
      <c r="AN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0">
        <f t="shared" si="489"/>
        <v>0</v>
      </c>
      <c r="AR189" s="180">
        <f t="shared" si="490"/>
        <v>0</v>
      </c>
    </row>
    <row r="190" spans="2:44" x14ac:dyDescent="0.25">
      <c r="B190" s="187" t="s">
        <v>296</v>
      </c>
      <c r="C190" s="188" t="s">
        <v>176</v>
      </c>
      <c r="D190" s="189">
        <f>D191+D199</f>
        <v>1087782.0550000002</v>
      </c>
      <c r="E190" s="189">
        <f>E191+E199</f>
        <v>100000</v>
      </c>
      <c r="F190" s="189">
        <f t="shared" si="300"/>
        <v>1187782.0550000002</v>
      </c>
      <c r="G190" s="189">
        <f>G191+G199</f>
        <v>0</v>
      </c>
      <c r="H190" s="189">
        <f t="shared" si="4"/>
        <v>1187782.0550000002</v>
      </c>
      <c r="I190" s="189">
        <f>I191+I199</f>
        <v>0</v>
      </c>
      <c r="J190" s="189">
        <f t="shared" si="5"/>
        <v>1187782.0550000002</v>
      </c>
      <c r="K190" s="189">
        <f>K191+K199</f>
        <v>0</v>
      </c>
      <c r="L190" s="189">
        <f t="shared" ref="L190:AA190" si="491">L191+L199</f>
        <v>0</v>
      </c>
      <c r="M190" s="189">
        <f t="shared" si="491"/>
        <v>0</v>
      </c>
      <c r="N190" s="189">
        <f t="shared" si="491"/>
        <v>100000</v>
      </c>
      <c r="O190" s="189">
        <f t="shared" si="491"/>
        <v>40500</v>
      </c>
      <c r="P190" s="189">
        <f t="shared" si="491"/>
        <v>24000</v>
      </c>
      <c r="Q190" s="189">
        <f t="shared" si="491"/>
        <v>0</v>
      </c>
      <c r="R190" s="189">
        <f t="shared" si="491"/>
        <v>0</v>
      </c>
      <c r="S190" s="189">
        <f t="shared" si="491"/>
        <v>0</v>
      </c>
      <c r="T190" s="189">
        <f t="shared" si="491"/>
        <v>208699.02000000002</v>
      </c>
      <c r="U190" s="189">
        <f t="shared" si="491"/>
        <v>0</v>
      </c>
      <c r="V190" s="189">
        <f t="shared" si="491"/>
        <v>0</v>
      </c>
      <c r="W190" s="189">
        <f t="shared" si="491"/>
        <v>0</v>
      </c>
      <c r="X190" s="189">
        <f t="shared" si="491"/>
        <v>664583.03500000003</v>
      </c>
      <c r="Y190" s="189">
        <f t="shared" ref="Y190:Z190" si="492">Y191+Y199</f>
        <v>0</v>
      </c>
      <c r="Z190" s="189">
        <f t="shared" si="492"/>
        <v>0</v>
      </c>
      <c r="AA190" s="189">
        <f t="shared" si="491"/>
        <v>0</v>
      </c>
      <c r="AB190" s="189">
        <f t="shared" ref="AB190" si="493">AB191+AB199</f>
        <v>734649.375</v>
      </c>
      <c r="AC190" s="189">
        <f t="shared" ref="AC190" si="494">AC191+AC199</f>
        <v>195500</v>
      </c>
      <c r="AD190" s="189">
        <f t="shared" ref="AD190" si="495">AD191+AD199</f>
        <v>0</v>
      </c>
      <c r="AE190" s="189">
        <f t="shared" si="9"/>
        <v>930149.375</v>
      </c>
      <c r="AF190" s="189">
        <f t="shared" ref="AF190" si="496">AF191+AF199</f>
        <v>0</v>
      </c>
      <c r="AG190" s="189">
        <f t="shared" ref="AG190" si="497">AG191+AG199</f>
        <v>0</v>
      </c>
      <c r="AH190" s="189">
        <f t="shared" ref="AH190" si="498">AH191+AH199</f>
        <v>0</v>
      </c>
      <c r="AI190" s="189">
        <f t="shared" si="10"/>
        <v>0</v>
      </c>
      <c r="AJ190" s="189">
        <f t="shared" ref="AJ190" si="499">AJ191+AJ199</f>
        <v>0</v>
      </c>
      <c r="AK190" s="189">
        <f t="shared" ref="AK190" si="500">AK191+AK199</f>
        <v>0</v>
      </c>
      <c r="AL190" s="189">
        <f t="shared" ref="AL190" si="501">AL191+AL199</f>
        <v>257632.68</v>
      </c>
      <c r="AM190" s="189">
        <f t="shared" si="11"/>
        <v>257632.68</v>
      </c>
      <c r="AN190" s="189">
        <f t="shared" ref="AN190" si="502">AN191+AN199</f>
        <v>0</v>
      </c>
      <c r="AO190" s="189">
        <f t="shared" ref="AO190" si="503">AO191+AO199</f>
        <v>0</v>
      </c>
      <c r="AP190" s="189">
        <f t="shared" ref="AP190" si="504">AP191+AP199</f>
        <v>0</v>
      </c>
      <c r="AQ190" s="189">
        <f t="shared" si="12"/>
        <v>0</v>
      </c>
      <c r="AR190" s="189">
        <f t="shared" si="13"/>
        <v>1187782.0549999999</v>
      </c>
    </row>
    <row r="191" spans="2:44" x14ac:dyDescent="0.25">
      <c r="B191" s="187" t="s">
        <v>297</v>
      </c>
      <c r="C191" s="188" t="s">
        <v>177</v>
      </c>
      <c r="D191" s="189">
        <f>SUM(D192:D198)</f>
        <v>1087782.0550000002</v>
      </c>
      <c r="E191" s="189">
        <f>SUM(E192:E198)</f>
        <v>100000</v>
      </c>
      <c r="F191" s="189">
        <f>D191+E191</f>
        <v>1187782.0550000002</v>
      </c>
      <c r="G191" s="189">
        <f>SUM(G192:G198)</f>
        <v>0</v>
      </c>
      <c r="H191" s="189">
        <f>F191-G191</f>
        <v>1187782.0550000002</v>
      </c>
      <c r="I191" s="189">
        <f>SUM(I192:I198)</f>
        <v>0</v>
      </c>
      <c r="J191" s="189">
        <f>F191-I191</f>
        <v>1187782.0550000002</v>
      </c>
      <c r="K191" s="189">
        <f t="shared" ref="K191:AD191" si="505">SUM(K192:K198)</f>
        <v>0</v>
      </c>
      <c r="L191" s="189">
        <f t="shared" si="505"/>
        <v>0</v>
      </c>
      <c r="M191" s="189">
        <f t="shared" si="505"/>
        <v>0</v>
      </c>
      <c r="N191" s="189">
        <f t="shared" si="505"/>
        <v>100000</v>
      </c>
      <c r="O191" s="189">
        <f t="shared" si="505"/>
        <v>40500</v>
      </c>
      <c r="P191" s="189">
        <f t="shared" ref="P191:Q191" si="506">SUM(P192:P198)</f>
        <v>24000</v>
      </c>
      <c r="Q191" s="189">
        <f t="shared" si="506"/>
        <v>0</v>
      </c>
      <c r="R191" s="189">
        <f t="shared" si="505"/>
        <v>0</v>
      </c>
      <c r="S191" s="189">
        <f t="shared" si="505"/>
        <v>0</v>
      </c>
      <c r="T191" s="189">
        <f t="shared" ref="T191" si="507">SUM(T192:T198)</f>
        <v>208699.02000000002</v>
      </c>
      <c r="U191" s="189">
        <f t="shared" si="505"/>
        <v>0</v>
      </c>
      <c r="V191" s="189">
        <f t="shared" si="505"/>
        <v>0</v>
      </c>
      <c r="W191" s="189">
        <f t="shared" ref="W191" si="508">SUM(W192:W198)</f>
        <v>0</v>
      </c>
      <c r="X191" s="189">
        <f t="shared" si="505"/>
        <v>664583.03500000003</v>
      </c>
      <c r="Y191" s="189">
        <f t="shared" ref="Y191:Z191" si="509">SUM(Y192:Y198)</f>
        <v>0</v>
      </c>
      <c r="Z191" s="189">
        <f t="shared" si="509"/>
        <v>0</v>
      </c>
      <c r="AA191" s="189">
        <f t="shared" si="505"/>
        <v>0</v>
      </c>
      <c r="AB191" s="189">
        <f t="shared" si="505"/>
        <v>734649.375</v>
      </c>
      <c r="AC191" s="189">
        <f t="shared" si="505"/>
        <v>195500</v>
      </c>
      <c r="AD191" s="189">
        <f t="shared" si="505"/>
        <v>0</v>
      </c>
      <c r="AE191" s="189">
        <f>AB191+AC191+AD191</f>
        <v>930149.375</v>
      </c>
      <c r="AF191" s="189">
        <f>SUM(AF192:AF198)</f>
        <v>0</v>
      </c>
      <c r="AG191" s="189">
        <f>SUM(AG192:AG198)</f>
        <v>0</v>
      </c>
      <c r="AH191" s="189">
        <f>SUM(AH192:AH198)</f>
        <v>0</v>
      </c>
      <c r="AI191" s="189">
        <f>AF191+AG191+AH191</f>
        <v>0</v>
      </c>
      <c r="AJ191" s="189">
        <f>SUM(AJ192:AJ198)</f>
        <v>0</v>
      </c>
      <c r="AK191" s="189">
        <f>SUM(AK192:AK198)</f>
        <v>0</v>
      </c>
      <c r="AL191" s="189">
        <f>SUM(AL192:AL198)</f>
        <v>257632.68</v>
      </c>
      <c r="AM191" s="189">
        <f>AJ191+AK191+AL191</f>
        <v>257632.68</v>
      </c>
      <c r="AN191" s="189">
        <f>SUM(AN192:AN198)</f>
        <v>0</v>
      </c>
      <c r="AO191" s="189">
        <f>SUM(AO192:AO198)</f>
        <v>0</v>
      </c>
      <c r="AP191" s="189">
        <f>SUM(AP192:AP198)</f>
        <v>0</v>
      </c>
      <c r="AQ191" s="189">
        <f>AN191+AO191+AP191</f>
        <v>0</v>
      </c>
      <c r="AR191" s="189">
        <f>AE191+AI191+AM191+AQ191</f>
        <v>1187782.0549999999</v>
      </c>
    </row>
    <row r="192" spans="2:44" x14ac:dyDescent="0.25">
      <c r="B192" s="178" t="s">
        <v>303</v>
      </c>
      <c r="C192" s="179" t="s">
        <v>183</v>
      </c>
      <c r="D1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214500</v>
      </c>
      <c r="E1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192" s="180">
        <f t="shared" ref="F192:F194" si="510">D192+E192</f>
        <v>314500</v>
      </c>
      <c r="G192" s="180"/>
      <c r="H192" s="180">
        <f>F192-G192</f>
        <v>314500</v>
      </c>
      <c r="I192" s="180"/>
      <c r="J192" s="180">
        <f>F192-I192</f>
        <v>314500</v>
      </c>
      <c r="K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O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40500</v>
      </c>
      <c r="P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v>
      </c>
      <c r="Q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214500</v>
      </c>
      <c r="AC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D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0">
        <f>AB192+AC192+AD192</f>
        <v>314500</v>
      </c>
      <c r="AF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0">
        <f>AF192+AG192+AH192</f>
        <v>0</v>
      </c>
      <c r="AJ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0">
        <f>AJ192+AK192+AL192</f>
        <v>0</v>
      </c>
      <c r="AN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0">
        <f>AN192+AO192+AP192</f>
        <v>0</v>
      </c>
      <c r="AR192" s="180">
        <f>AE192+AI192+AM192+AQ192</f>
        <v>314500</v>
      </c>
    </row>
    <row r="193" spans="2:44" x14ac:dyDescent="0.25">
      <c r="B193" s="178" t="s">
        <v>746</v>
      </c>
      <c r="C193" s="179" t="s">
        <v>747</v>
      </c>
      <c r="D1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0">
        <f t="shared" ref="F193" si="511">D193+E193</f>
        <v>0</v>
      </c>
      <c r="G193" s="180"/>
      <c r="H193" s="180">
        <f t="shared" ref="H193" si="512">F193-G193</f>
        <v>0</v>
      </c>
      <c r="I193" s="180"/>
      <c r="J193" s="180">
        <f t="shared" ref="J193" si="513">F193-I193</f>
        <v>0</v>
      </c>
      <c r="K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0">
        <f t="shared" ref="AE193" si="514">AB193+AC193+AD193</f>
        <v>0</v>
      </c>
      <c r="AF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0">
        <f t="shared" ref="AI193" si="515">AF193+AG193+AH193</f>
        <v>0</v>
      </c>
      <c r="AJ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0">
        <f t="shared" ref="AM193" si="516">AJ193+AK193+AL193</f>
        <v>0</v>
      </c>
      <c r="AN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0">
        <f t="shared" ref="AQ193" si="517">AN193+AO193+AP193</f>
        <v>0</v>
      </c>
      <c r="AR193" s="180">
        <f t="shared" ref="AR193" si="518">AE193+AI193+AM193+AQ193</f>
        <v>0</v>
      </c>
    </row>
    <row r="194" spans="2:44" x14ac:dyDescent="0.25">
      <c r="B194" s="178" t="s">
        <v>748</v>
      </c>
      <c r="C194" s="179" t="s">
        <v>749</v>
      </c>
      <c r="D1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0">
        <f t="shared" si="510"/>
        <v>0</v>
      </c>
      <c r="G194" s="180"/>
      <c r="H194" s="180">
        <f>F194-G194</f>
        <v>0</v>
      </c>
      <c r="I194" s="180"/>
      <c r="J194" s="180">
        <f>F194-I194</f>
        <v>0</v>
      </c>
      <c r="K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0">
        <f>AB194+AC194+AD194</f>
        <v>0</v>
      </c>
      <c r="AF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0">
        <f>AF194+AG194+AH194</f>
        <v>0</v>
      </c>
      <c r="AJ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0">
        <f>AJ194+AK194+AL194</f>
        <v>0</v>
      </c>
      <c r="AN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0">
        <f>AN194+AO194+AP194</f>
        <v>0</v>
      </c>
      <c r="AR194" s="180">
        <f>AE194+AI194+AM194+AQ194</f>
        <v>0</v>
      </c>
    </row>
    <row r="195" spans="2:44" x14ac:dyDescent="0.25">
      <c r="B195" s="178" t="s">
        <v>750</v>
      </c>
      <c r="C195" s="179" t="s">
        <v>751</v>
      </c>
      <c r="D1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0">
        <f>D195+E195</f>
        <v>0</v>
      </c>
      <c r="G195" s="180"/>
      <c r="H195" s="180">
        <f t="shared" ref="H195:H196" si="519">F195-G195</f>
        <v>0</v>
      </c>
      <c r="I195" s="180"/>
      <c r="J195" s="180">
        <f t="shared" ref="J195:J196" si="520">F195-I195</f>
        <v>0</v>
      </c>
      <c r="K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0">
        <f t="shared" ref="AE195:AE196" si="521">AB195+AC195+AD195</f>
        <v>0</v>
      </c>
      <c r="AF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0">
        <f t="shared" ref="AI195:AI196" si="522">AF195+AG195+AH195</f>
        <v>0</v>
      </c>
      <c r="AJ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0">
        <f t="shared" ref="AM195:AM196" si="523">AJ195+AK195+AL195</f>
        <v>0</v>
      </c>
      <c r="AN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0">
        <f t="shared" ref="AQ195:AQ196" si="524">AN195+AO195+AP195</f>
        <v>0</v>
      </c>
      <c r="AR195" s="180">
        <f t="shared" ref="AR195:AR196" si="525">AE195+AI195+AM195+AQ195</f>
        <v>0</v>
      </c>
    </row>
    <row r="196" spans="2:44" x14ac:dyDescent="0.25">
      <c r="B196" s="178" t="s">
        <v>752</v>
      </c>
      <c r="C196" s="179" t="s">
        <v>753</v>
      </c>
      <c r="D1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873282.05500000005</v>
      </c>
      <c r="E1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0">
        <f t="shared" ref="F196" si="526">D196+E196</f>
        <v>873282.05500000005</v>
      </c>
      <c r="G196" s="180"/>
      <c r="H196" s="180">
        <f t="shared" si="519"/>
        <v>873282.05500000005</v>
      </c>
      <c r="I196" s="180"/>
      <c r="J196" s="180">
        <f t="shared" si="520"/>
        <v>873282.05500000005</v>
      </c>
      <c r="K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208699.02000000002</v>
      </c>
      <c r="U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664583.03500000003</v>
      </c>
      <c r="Y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520149.37500000006</v>
      </c>
      <c r="AC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95500</v>
      </c>
      <c r="AD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0">
        <f t="shared" si="521"/>
        <v>615649.375</v>
      </c>
      <c r="AF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0">
        <f t="shared" si="522"/>
        <v>0</v>
      </c>
      <c r="AJ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257632.68</v>
      </c>
      <c r="AM196" s="180">
        <f t="shared" si="523"/>
        <v>257632.68</v>
      </c>
      <c r="AN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0">
        <f t="shared" si="524"/>
        <v>0</v>
      </c>
      <c r="AR196" s="180">
        <f t="shared" si="525"/>
        <v>873282.05499999993</v>
      </c>
    </row>
    <row r="197" spans="2:44" x14ac:dyDescent="0.25">
      <c r="B197" s="178" t="s">
        <v>754</v>
      </c>
      <c r="C197" s="179" t="s">
        <v>755</v>
      </c>
      <c r="D1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0">
        <f t="shared" ref="F197" si="527">D197+E197</f>
        <v>0</v>
      </c>
      <c r="G197" s="180"/>
      <c r="H197" s="180">
        <f>F197-G197</f>
        <v>0</v>
      </c>
      <c r="I197" s="180"/>
      <c r="J197" s="180">
        <f>F197-I197</f>
        <v>0</v>
      </c>
      <c r="K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0">
        <f>AB197+AC197+AD197</f>
        <v>0</v>
      </c>
      <c r="AF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0">
        <f>AF197+AG197+AH197</f>
        <v>0</v>
      </c>
      <c r="AJ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0">
        <f>AJ197+AK197+AL197</f>
        <v>0</v>
      </c>
      <c r="AN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0">
        <f>AN197+AO197+AP197</f>
        <v>0</v>
      </c>
      <c r="AR197" s="180">
        <f>AE197+AI197+AM197+AQ197</f>
        <v>0</v>
      </c>
    </row>
    <row r="198" spans="2:44" x14ac:dyDescent="0.25">
      <c r="B198" s="178" t="s">
        <v>756</v>
      </c>
      <c r="C198" s="179" t="s">
        <v>757</v>
      </c>
      <c r="D1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0">
        <f>D198+E198</f>
        <v>0</v>
      </c>
      <c r="G198" s="180"/>
      <c r="H198" s="180">
        <f t="shared" ref="H198" si="528">F198-G198</f>
        <v>0</v>
      </c>
      <c r="I198" s="180"/>
      <c r="J198" s="180">
        <f t="shared" ref="J198" si="529">F198-I198</f>
        <v>0</v>
      </c>
      <c r="K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0">
        <f t="shared" ref="AE198" si="530">AB198+AC198+AD198</f>
        <v>0</v>
      </c>
      <c r="AF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0">
        <f t="shared" ref="AI198" si="531">AF198+AG198+AH198</f>
        <v>0</v>
      </c>
      <c r="AJ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0">
        <f t="shared" ref="AM198" si="532">AJ198+AK198+AL198</f>
        <v>0</v>
      </c>
      <c r="AN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0">
        <f t="shared" ref="AQ198" si="533">AN198+AO198+AP198</f>
        <v>0</v>
      </c>
      <c r="AR198" s="180">
        <f t="shared" ref="AR198" si="534">AE198+AI198+AM198+AQ198</f>
        <v>0</v>
      </c>
    </row>
    <row r="199" spans="2:44" x14ac:dyDescent="0.25">
      <c r="B199" s="187" t="s">
        <v>298</v>
      </c>
      <c r="C199" s="188" t="s">
        <v>178</v>
      </c>
      <c r="D199" s="189">
        <f>SUM(D200:D206)</f>
        <v>0</v>
      </c>
      <c r="E199" s="189">
        <f>SUM(E200:E206)</f>
        <v>0</v>
      </c>
      <c r="F199" s="189">
        <f>D199+E199</f>
        <v>0</v>
      </c>
      <c r="G199" s="189">
        <f t="shared" ref="G199:I199" si="535">SUM(G200:G206)</f>
        <v>0</v>
      </c>
      <c r="H199" s="189">
        <f>F199-G199</f>
        <v>0</v>
      </c>
      <c r="I199" s="189">
        <f t="shared" si="535"/>
        <v>0</v>
      </c>
      <c r="J199" s="189">
        <f>F199-I199</f>
        <v>0</v>
      </c>
      <c r="K199" s="189">
        <f t="shared" ref="K199:AP199" si="536">SUM(K200:K206)</f>
        <v>0</v>
      </c>
      <c r="L199" s="189">
        <f t="shared" si="536"/>
        <v>0</v>
      </c>
      <c r="M199" s="189">
        <f t="shared" si="536"/>
        <v>0</v>
      </c>
      <c r="N199" s="189">
        <f t="shared" si="536"/>
        <v>0</v>
      </c>
      <c r="O199" s="189">
        <f t="shared" si="536"/>
        <v>0</v>
      </c>
      <c r="P199" s="189">
        <f t="shared" ref="P199:Q199" si="537">SUM(P200:P206)</f>
        <v>0</v>
      </c>
      <c r="Q199" s="189">
        <f t="shared" si="537"/>
        <v>0</v>
      </c>
      <c r="R199" s="189">
        <f t="shared" si="536"/>
        <v>0</v>
      </c>
      <c r="S199" s="189">
        <f t="shared" si="536"/>
        <v>0</v>
      </c>
      <c r="T199" s="189">
        <f t="shared" ref="T199" si="538">SUM(T200:T206)</f>
        <v>0</v>
      </c>
      <c r="U199" s="189">
        <f t="shared" si="536"/>
        <v>0</v>
      </c>
      <c r="V199" s="189">
        <f t="shared" si="536"/>
        <v>0</v>
      </c>
      <c r="W199" s="189">
        <f t="shared" ref="W199" si="539">SUM(W200:W206)</f>
        <v>0</v>
      </c>
      <c r="X199" s="189">
        <f t="shared" si="536"/>
        <v>0</v>
      </c>
      <c r="Y199" s="189">
        <f t="shared" ref="Y199:Z199" si="540">SUM(Y200:Y206)</f>
        <v>0</v>
      </c>
      <c r="Z199" s="189">
        <f t="shared" si="540"/>
        <v>0</v>
      </c>
      <c r="AA199" s="189">
        <f t="shared" si="536"/>
        <v>0</v>
      </c>
      <c r="AB199" s="189">
        <f t="shared" si="536"/>
        <v>0</v>
      </c>
      <c r="AC199" s="189">
        <f t="shared" si="536"/>
        <v>0</v>
      </c>
      <c r="AD199" s="189">
        <f t="shared" si="536"/>
        <v>0</v>
      </c>
      <c r="AE199" s="189">
        <f>AB199+AC199+AD199</f>
        <v>0</v>
      </c>
      <c r="AF199" s="189">
        <f t="shared" si="536"/>
        <v>0</v>
      </c>
      <c r="AG199" s="189">
        <f t="shared" si="536"/>
        <v>0</v>
      </c>
      <c r="AH199" s="189">
        <f t="shared" si="536"/>
        <v>0</v>
      </c>
      <c r="AI199" s="189">
        <f>AF199+AG199+AH199</f>
        <v>0</v>
      </c>
      <c r="AJ199" s="189">
        <f t="shared" si="536"/>
        <v>0</v>
      </c>
      <c r="AK199" s="189">
        <f t="shared" si="536"/>
        <v>0</v>
      </c>
      <c r="AL199" s="189">
        <f t="shared" si="536"/>
        <v>0</v>
      </c>
      <c r="AM199" s="189">
        <f>AJ199+AK199+AL199</f>
        <v>0</v>
      </c>
      <c r="AN199" s="189">
        <f t="shared" si="536"/>
        <v>0</v>
      </c>
      <c r="AO199" s="189">
        <f t="shared" si="536"/>
        <v>0</v>
      </c>
      <c r="AP199" s="189">
        <f t="shared" si="536"/>
        <v>0</v>
      </c>
      <c r="AQ199" s="189">
        <f>AN199+AO199+AP199</f>
        <v>0</v>
      </c>
      <c r="AR199" s="189">
        <f>AE199+AI199+AM199+AQ199</f>
        <v>0</v>
      </c>
    </row>
    <row r="200" spans="2:44" x14ac:dyDescent="0.25">
      <c r="B200" s="178" t="s">
        <v>304</v>
      </c>
      <c r="C200" s="179" t="s">
        <v>184</v>
      </c>
      <c r="D2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0">
        <f>D200+E200</f>
        <v>0</v>
      </c>
      <c r="G200" s="180"/>
      <c r="H200" s="180">
        <f t="shared" ref="H200:H206" si="541">F200-G200</f>
        <v>0</v>
      </c>
      <c r="I200" s="180"/>
      <c r="J200" s="180">
        <f t="shared" ref="J200:J206" si="542">F200-I200</f>
        <v>0</v>
      </c>
      <c r="K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0">
        <f t="shared" ref="AE200:AE206" si="543">AB200+AC200+AD200</f>
        <v>0</v>
      </c>
      <c r="AF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0">
        <f t="shared" ref="AI200:AI206" si="544">AF200+AG200+AH200</f>
        <v>0</v>
      </c>
      <c r="AJ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0">
        <f t="shared" ref="AM200:AM206" si="545">AJ200+AK200+AL200</f>
        <v>0</v>
      </c>
      <c r="AN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0">
        <f t="shared" ref="AQ200:AQ206" si="546">AN200+AO200+AP200</f>
        <v>0</v>
      </c>
      <c r="AR200" s="180">
        <f t="shared" ref="AR200:AR206" si="547">AE200+AI200+AM200+AQ200</f>
        <v>0</v>
      </c>
    </row>
    <row r="201" spans="2:44" x14ac:dyDescent="0.25">
      <c r="B201" s="178" t="s">
        <v>758</v>
      </c>
      <c r="C201" s="179" t="s">
        <v>759</v>
      </c>
      <c r="D2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0">
        <f>D201+E201</f>
        <v>0</v>
      </c>
      <c r="G201" s="180"/>
      <c r="H201" s="180">
        <f t="shared" si="541"/>
        <v>0</v>
      </c>
      <c r="I201" s="180"/>
      <c r="J201" s="180">
        <f t="shared" si="542"/>
        <v>0</v>
      </c>
      <c r="K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0">
        <f t="shared" si="543"/>
        <v>0</v>
      </c>
      <c r="AF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0">
        <f t="shared" si="544"/>
        <v>0</v>
      </c>
      <c r="AJ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0">
        <f t="shared" si="545"/>
        <v>0</v>
      </c>
      <c r="AN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0">
        <f t="shared" si="546"/>
        <v>0</v>
      </c>
      <c r="AR201" s="180">
        <f t="shared" si="547"/>
        <v>0</v>
      </c>
    </row>
    <row r="202" spans="2:44" x14ac:dyDescent="0.25">
      <c r="B202" s="178" t="s">
        <v>760</v>
      </c>
      <c r="C202" s="179" t="s">
        <v>759</v>
      </c>
      <c r="D2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0">
        <f t="shared" ref="F202:F204" si="548">D202+E202</f>
        <v>0</v>
      </c>
      <c r="G202" s="180"/>
      <c r="H202" s="180">
        <f t="shared" ref="H202:H204" si="549">F202-G202</f>
        <v>0</v>
      </c>
      <c r="I202" s="180"/>
      <c r="J202" s="180">
        <f t="shared" ref="J202:J204" si="550">F202-I202</f>
        <v>0</v>
      </c>
      <c r="K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0">
        <f t="shared" ref="AE202:AE204" si="551">AB202+AC202+AD202</f>
        <v>0</v>
      </c>
      <c r="AF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0">
        <f t="shared" ref="AI202:AI204" si="552">AF202+AG202+AH202</f>
        <v>0</v>
      </c>
      <c r="AJ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0">
        <f t="shared" ref="AM202:AM204" si="553">AJ202+AK202+AL202</f>
        <v>0</v>
      </c>
      <c r="AN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0">
        <f t="shared" ref="AQ202:AQ204" si="554">AN202+AO202+AP202</f>
        <v>0</v>
      </c>
      <c r="AR202" s="180">
        <f t="shared" ref="AR202:AR204" si="555">AE202+AI202+AM202+AQ202</f>
        <v>0</v>
      </c>
    </row>
    <row r="203" spans="2:44" x14ac:dyDescent="0.25">
      <c r="B203" s="178" t="s">
        <v>761</v>
      </c>
      <c r="C203" s="179" t="s">
        <v>762</v>
      </c>
      <c r="D2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0">
        <f t="shared" si="548"/>
        <v>0</v>
      </c>
      <c r="G203" s="180"/>
      <c r="H203" s="180">
        <f t="shared" si="549"/>
        <v>0</v>
      </c>
      <c r="I203" s="180"/>
      <c r="J203" s="180">
        <f t="shared" si="550"/>
        <v>0</v>
      </c>
      <c r="K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0">
        <f t="shared" si="551"/>
        <v>0</v>
      </c>
      <c r="AF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0">
        <f t="shared" si="552"/>
        <v>0</v>
      </c>
      <c r="AJ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0">
        <f t="shared" si="553"/>
        <v>0</v>
      </c>
      <c r="AN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0">
        <f t="shared" si="554"/>
        <v>0</v>
      </c>
      <c r="AR203" s="180">
        <f t="shared" si="555"/>
        <v>0</v>
      </c>
    </row>
    <row r="204" spans="2:44" x14ac:dyDescent="0.25">
      <c r="B204" s="178" t="s">
        <v>305</v>
      </c>
      <c r="C204" s="179" t="s">
        <v>763</v>
      </c>
      <c r="D2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0">
        <f t="shared" si="548"/>
        <v>0</v>
      </c>
      <c r="G204" s="180"/>
      <c r="H204" s="180">
        <f t="shared" si="549"/>
        <v>0</v>
      </c>
      <c r="I204" s="180"/>
      <c r="J204" s="180">
        <f t="shared" si="550"/>
        <v>0</v>
      </c>
      <c r="K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0">
        <f t="shared" si="551"/>
        <v>0</v>
      </c>
      <c r="AF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0">
        <f t="shared" si="552"/>
        <v>0</v>
      </c>
      <c r="AJ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0">
        <f t="shared" si="553"/>
        <v>0</v>
      </c>
      <c r="AN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0">
        <f t="shared" si="554"/>
        <v>0</v>
      </c>
      <c r="AR204" s="180">
        <f t="shared" si="555"/>
        <v>0</v>
      </c>
    </row>
    <row r="205" spans="2:44" x14ac:dyDescent="0.25">
      <c r="B205" s="178" t="s">
        <v>764</v>
      </c>
      <c r="C205" s="179" t="s">
        <v>763</v>
      </c>
      <c r="D2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0">
        <f t="shared" ref="F205" si="556">D205+E205</f>
        <v>0</v>
      </c>
      <c r="G205" s="180"/>
      <c r="H205" s="180">
        <f t="shared" ref="H205" si="557">F205-G205</f>
        <v>0</v>
      </c>
      <c r="I205" s="180"/>
      <c r="J205" s="180">
        <f t="shared" ref="J205" si="558">F205-I205</f>
        <v>0</v>
      </c>
      <c r="K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0">
        <f t="shared" ref="AE205" si="559">AB205+AC205+AD205</f>
        <v>0</v>
      </c>
      <c r="AF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0">
        <f t="shared" ref="AI205" si="560">AF205+AG205+AH205</f>
        <v>0</v>
      </c>
      <c r="AJ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0">
        <f t="shared" ref="AM205" si="561">AJ205+AK205+AL205</f>
        <v>0</v>
      </c>
      <c r="AN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0">
        <f t="shared" ref="AQ205" si="562">AN205+AO205+AP205</f>
        <v>0</v>
      </c>
      <c r="AR205" s="180">
        <f t="shared" ref="AR205" si="563">AE205+AI205+AM205+AQ205</f>
        <v>0</v>
      </c>
    </row>
    <row r="206" spans="2:44" x14ac:dyDescent="0.25">
      <c r="B206" s="178" t="s">
        <v>765</v>
      </c>
      <c r="C206" s="179" t="s">
        <v>766</v>
      </c>
      <c r="D2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0">
        <f>D206+E206</f>
        <v>0</v>
      </c>
      <c r="G206" s="180"/>
      <c r="H206" s="180">
        <f t="shared" si="541"/>
        <v>0</v>
      </c>
      <c r="I206" s="180"/>
      <c r="J206" s="180">
        <f t="shared" si="542"/>
        <v>0</v>
      </c>
      <c r="K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0">
        <f t="shared" si="543"/>
        <v>0</v>
      </c>
      <c r="AF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0">
        <f t="shared" si="544"/>
        <v>0</v>
      </c>
      <c r="AJ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0">
        <f t="shared" si="545"/>
        <v>0</v>
      </c>
      <c r="AN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0">
        <f t="shared" si="546"/>
        <v>0</v>
      </c>
      <c r="AR206" s="180">
        <f t="shared" si="547"/>
        <v>0</v>
      </c>
    </row>
    <row r="207" spans="2:44" x14ac:dyDescent="0.25">
      <c r="B207" s="187" t="s">
        <v>299</v>
      </c>
      <c r="C207" s="188" t="s">
        <v>179</v>
      </c>
      <c r="D207" s="189">
        <f>SUM(D208:D213)</f>
        <v>0</v>
      </c>
      <c r="E207" s="189">
        <f>SUM(E208:E213)</f>
        <v>0</v>
      </c>
      <c r="F207" s="189">
        <f t="shared" si="300"/>
        <v>0</v>
      </c>
      <c r="G207" s="189">
        <f>SUM(G208:G213)</f>
        <v>0</v>
      </c>
      <c r="H207" s="189">
        <f t="shared" si="4"/>
        <v>0</v>
      </c>
      <c r="I207" s="189">
        <f>SUM(I208:I213)</f>
        <v>0</v>
      </c>
      <c r="J207" s="189">
        <f t="shared" si="5"/>
        <v>0</v>
      </c>
      <c r="K207" s="189">
        <f t="shared" ref="K207:AD207" si="564">SUM(K208:K213)</f>
        <v>0</v>
      </c>
      <c r="L207" s="189">
        <f t="shared" si="564"/>
        <v>0</v>
      </c>
      <c r="M207" s="189">
        <f t="shared" si="564"/>
        <v>0</v>
      </c>
      <c r="N207" s="189">
        <f t="shared" si="564"/>
        <v>0</v>
      </c>
      <c r="O207" s="189">
        <f t="shared" si="564"/>
        <v>0</v>
      </c>
      <c r="P207" s="189">
        <f t="shared" ref="P207:Q207" si="565">SUM(P208:P213)</f>
        <v>0</v>
      </c>
      <c r="Q207" s="189">
        <f t="shared" si="565"/>
        <v>0</v>
      </c>
      <c r="R207" s="189">
        <f t="shared" si="564"/>
        <v>0</v>
      </c>
      <c r="S207" s="189">
        <f t="shared" si="564"/>
        <v>0</v>
      </c>
      <c r="T207" s="189">
        <f t="shared" ref="T207" si="566">SUM(T208:T213)</f>
        <v>0</v>
      </c>
      <c r="U207" s="189">
        <f t="shared" si="564"/>
        <v>0</v>
      </c>
      <c r="V207" s="189">
        <f t="shared" si="564"/>
        <v>0</v>
      </c>
      <c r="W207" s="189">
        <f t="shared" ref="W207" si="567">SUM(W208:W213)</f>
        <v>0</v>
      </c>
      <c r="X207" s="189">
        <f t="shared" si="564"/>
        <v>0</v>
      </c>
      <c r="Y207" s="189">
        <f t="shared" ref="Y207:Z207" si="568">SUM(Y208:Y213)</f>
        <v>0</v>
      </c>
      <c r="Z207" s="189">
        <f t="shared" si="568"/>
        <v>0</v>
      </c>
      <c r="AA207" s="189">
        <f t="shared" si="564"/>
        <v>0</v>
      </c>
      <c r="AB207" s="189">
        <f t="shared" si="564"/>
        <v>0</v>
      </c>
      <c r="AC207" s="189">
        <f t="shared" si="564"/>
        <v>0</v>
      </c>
      <c r="AD207" s="189">
        <f t="shared" si="564"/>
        <v>0</v>
      </c>
      <c r="AE207" s="189">
        <f t="shared" si="9"/>
        <v>0</v>
      </c>
      <c r="AF207" s="189">
        <f>SUM(AF208:AF213)</f>
        <v>0</v>
      </c>
      <c r="AG207" s="189">
        <f>SUM(AG208:AG213)</f>
        <v>0</v>
      </c>
      <c r="AH207" s="189">
        <f>SUM(AH208:AH213)</f>
        <v>0</v>
      </c>
      <c r="AI207" s="189">
        <f t="shared" si="10"/>
        <v>0</v>
      </c>
      <c r="AJ207" s="189">
        <f>SUM(AJ208:AJ213)</f>
        <v>0</v>
      </c>
      <c r="AK207" s="189">
        <f>SUM(AK208:AK213)</f>
        <v>0</v>
      </c>
      <c r="AL207" s="189">
        <f>SUM(AL208:AL213)</f>
        <v>0</v>
      </c>
      <c r="AM207" s="189">
        <f t="shared" si="11"/>
        <v>0</v>
      </c>
      <c r="AN207" s="189">
        <f>SUM(AN208:AN213)</f>
        <v>0</v>
      </c>
      <c r="AO207" s="189">
        <f>SUM(AO208:AO213)</f>
        <v>0</v>
      </c>
      <c r="AP207" s="189">
        <f>SUM(AP208:AP213)</f>
        <v>0</v>
      </c>
      <c r="AQ207" s="189">
        <f t="shared" si="12"/>
        <v>0</v>
      </c>
      <c r="AR207" s="189">
        <f t="shared" si="13"/>
        <v>0</v>
      </c>
    </row>
    <row r="208" spans="2:44" x14ac:dyDescent="0.25">
      <c r="B208" s="178" t="s">
        <v>300</v>
      </c>
      <c r="C208" s="179" t="s">
        <v>180</v>
      </c>
      <c r="D2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0">
        <f t="shared" si="300"/>
        <v>0</v>
      </c>
      <c r="G208" s="180"/>
      <c r="H208" s="180">
        <f t="shared" ref="H208:H211" si="569">F208-G208</f>
        <v>0</v>
      </c>
      <c r="I208" s="180"/>
      <c r="J208" s="180">
        <f t="shared" ref="J208:J211" si="570">F208-I208</f>
        <v>0</v>
      </c>
      <c r="K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0">
        <f t="shared" ref="AE208:AE211" si="571">AB208+AC208+AD208</f>
        <v>0</v>
      </c>
      <c r="AF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0">
        <f t="shared" ref="AI208:AI211" si="572">AF208+AG208+AH208</f>
        <v>0</v>
      </c>
      <c r="AJ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0">
        <f t="shared" ref="AM208:AM211" si="573">AJ208+AK208+AL208</f>
        <v>0</v>
      </c>
      <c r="AN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0">
        <f t="shared" ref="AQ208:AQ211" si="574">AN208+AO208+AP208</f>
        <v>0</v>
      </c>
      <c r="AR208" s="180">
        <f t="shared" ref="AR208:AR211" si="575">AE208+AI208+AM208+AQ208</f>
        <v>0</v>
      </c>
    </row>
    <row r="209" spans="2:44" x14ac:dyDescent="0.25">
      <c r="B209" s="178" t="s">
        <v>767</v>
      </c>
      <c r="C209" s="179" t="s">
        <v>768</v>
      </c>
      <c r="D2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0">
        <f t="shared" ref="F209" si="576">D209+E209</f>
        <v>0</v>
      </c>
      <c r="G209" s="180"/>
      <c r="H209" s="180">
        <f t="shared" si="569"/>
        <v>0</v>
      </c>
      <c r="I209" s="180"/>
      <c r="J209" s="180">
        <f t="shared" si="570"/>
        <v>0</v>
      </c>
      <c r="K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0">
        <f t="shared" si="571"/>
        <v>0</v>
      </c>
      <c r="AF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0">
        <f t="shared" si="572"/>
        <v>0</v>
      </c>
      <c r="AJ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0">
        <f t="shared" si="573"/>
        <v>0</v>
      </c>
      <c r="AN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0">
        <f t="shared" si="574"/>
        <v>0</v>
      </c>
      <c r="AR209" s="180">
        <f t="shared" si="575"/>
        <v>0</v>
      </c>
    </row>
    <row r="210" spans="2:44" x14ac:dyDescent="0.25">
      <c r="B210" s="178" t="s">
        <v>769</v>
      </c>
      <c r="C210" s="179" t="s">
        <v>770</v>
      </c>
      <c r="D2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0">
        <f t="shared" si="300"/>
        <v>0</v>
      </c>
      <c r="G210" s="180"/>
      <c r="H210" s="180">
        <f t="shared" ref="H210" si="577">F210-G210</f>
        <v>0</v>
      </c>
      <c r="I210" s="180"/>
      <c r="J210" s="180">
        <f t="shared" ref="J210" si="578">F210-I210</f>
        <v>0</v>
      </c>
      <c r="K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0">
        <f t="shared" ref="AE210" si="579">AB210+AC210+AD210</f>
        <v>0</v>
      </c>
      <c r="AF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0">
        <f t="shared" ref="AI210" si="580">AF210+AG210+AH210</f>
        <v>0</v>
      </c>
      <c r="AJ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0">
        <f t="shared" ref="AM210" si="581">AJ210+AK210+AL210</f>
        <v>0</v>
      </c>
      <c r="AN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0">
        <f t="shared" ref="AQ210" si="582">AN210+AO210+AP210</f>
        <v>0</v>
      </c>
      <c r="AR210" s="180">
        <f t="shared" ref="AR210" si="583">AE210+AI210+AM210+AQ210</f>
        <v>0</v>
      </c>
    </row>
    <row r="211" spans="2:44" x14ac:dyDescent="0.25">
      <c r="B211" s="178" t="s">
        <v>771</v>
      </c>
      <c r="C211" s="179" t="s">
        <v>772</v>
      </c>
      <c r="D2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0">
        <f t="shared" ref="F211" si="584">D211+E211</f>
        <v>0</v>
      </c>
      <c r="G211" s="180"/>
      <c r="H211" s="180">
        <f t="shared" si="569"/>
        <v>0</v>
      </c>
      <c r="I211" s="180"/>
      <c r="J211" s="180">
        <f t="shared" si="570"/>
        <v>0</v>
      </c>
      <c r="K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0">
        <f t="shared" si="571"/>
        <v>0</v>
      </c>
      <c r="AF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0">
        <f t="shared" si="572"/>
        <v>0</v>
      </c>
      <c r="AJ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0">
        <f t="shared" si="573"/>
        <v>0</v>
      </c>
      <c r="AN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0">
        <f t="shared" si="574"/>
        <v>0</v>
      </c>
      <c r="AR211" s="180">
        <f t="shared" si="575"/>
        <v>0</v>
      </c>
    </row>
    <row r="212" spans="2:44" x14ac:dyDescent="0.25">
      <c r="B212" s="178" t="s">
        <v>773</v>
      </c>
      <c r="C212" s="179" t="s">
        <v>774</v>
      </c>
      <c r="D2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0">
        <f t="shared" ref="F212" si="585">D212+E212</f>
        <v>0</v>
      </c>
      <c r="G212" s="180"/>
      <c r="H212" s="180">
        <f t="shared" si="4"/>
        <v>0</v>
      </c>
      <c r="I212" s="180"/>
      <c r="J212" s="180">
        <f t="shared" si="5"/>
        <v>0</v>
      </c>
      <c r="K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0">
        <f t="shared" si="9"/>
        <v>0</v>
      </c>
      <c r="AF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0">
        <f t="shared" si="10"/>
        <v>0</v>
      </c>
      <c r="AJ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0">
        <f t="shared" si="11"/>
        <v>0</v>
      </c>
      <c r="AN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0">
        <f t="shared" si="12"/>
        <v>0</v>
      </c>
      <c r="AR212" s="180">
        <f t="shared" si="13"/>
        <v>0</v>
      </c>
    </row>
    <row r="213" spans="2:44" x14ac:dyDescent="0.25">
      <c r="B213" s="178" t="s">
        <v>775</v>
      </c>
      <c r="C213" s="179" t="s">
        <v>776</v>
      </c>
      <c r="D2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0">
        <f t="shared" si="300"/>
        <v>0</v>
      </c>
      <c r="G213" s="180"/>
      <c r="H213" s="180">
        <f t="shared" ref="H213" si="586">F213-G213</f>
        <v>0</v>
      </c>
      <c r="I213" s="180"/>
      <c r="J213" s="180">
        <f t="shared" ref="J213" si="587">F213-I213</f>
        <v>0</v>
      </c>
      <c r="K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0">
        <f t="shared" ref="AE213" si="588">AB213+AC213+AD213</f>
        <v>0</v>
      </c>
      <c r="AF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0">
        <f t="shared" ref="AI213" si="589">AF213+AG213+AH213</f>
        <v>0</v>
      </c>
      <c r="AJ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0">
        <f t="shared" ref="AM213" si="590">AJ213+AK213+AL213</f>
        <v>0</v>
      </c>
      <c r="AN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0">
        <f t="shared" ref="AQ213" si="591">AN213+AO213+AP213</f>
        <v>0</v>
      </c>
      <c r="AR213" s="180">
        <f t="shared" ref="AR213" si="592">AE213+AI213+AM213+AQ213</f>
        <v>0</v>
      </c>
    </row>
    <row r="214" spans="2:44" x14ac:dyDescent="0.25">
      <c r="B214" s="187" t="s">
        <v>301</v>
      </c>
      <c r="C214" s="188" t="s">
        <v>181</v>
      </c>
      <c r="D214" s="189">
        <f>SUM(D215:D221)</f>
        <v>616000</v>
      </c>
      <c r="E214" s="189">
        <f>SUM(E215:E221)</f>
        <v>30000</v>
      </c>
      <c r="F214" s="189">
        <f t="shared" si="300"/>
        <v>646000</v>
      </c>
      <c r="G214" s="189">
        <f>SUM(G215:G221)</f>
        <v>0</v>
      </c>
      <c r="H214" s="189">
        <f t="shared" si="4"/>
        <v>646000</v>
      </c>
      <c r="I214" s="189">
        <f>SUM(I215:I221)</f>
        <v>0</v>
      </c>
      <c r="J214" s="189">
        <f t="shared" si="5"/>
        <v>646000</v>
      </c>
      <c r="K214" s="189">
        <f t="shared" ref="K214:AD214" si="593">SUM(K215:K221)</f>
        <v>0</v>
      </c>
      <c r="L214" s="189">
        <f t="shared" si="593"/>
        <v>450000</v>
      </c>
      <c r="M214" s="189">
        <f t="shared" si="593"/>
        <v>0</v>
      </c>
      <c r="N214" s="189">
        <f t="shared" si="593"/>
        <v>0</v>
      </c>
      <c r="O214" s="189">
        <f t="shared" si="593"/>
        <v>66000</v>
      </c>
      <c r="P214" s="189">
        <f t="shared" ref="P214:Q214" si="594">SUM(P215:P221)</f>
        <v>0</v>
      </c>
      <c r="Q214" s="189">
        <f t="shared" si="594"/>
        <v>0</v>
      </c>
      <c r="R214" s="189">
        <f t="shared" si="593"/>
        <v>100000</v>
      </c>
      <c r="S214" s="189">
        <f t="shared" si="593"/>
        <v>0</v>
      </c>
      <c r="T214" s="189">
        <f t="shared" ref="T214" si="595">SUM(T215:T221)</f>
        <v>0</v>
      </c>
      <c r="U214" s="189">
        <f t="shared" si="593"/>
        <v>30000</v>
      </c>
      <c r="V214" s="189">
        <f t="shared" si="593"/>
        <v>0</v>
      </c>
      <c r="W214" s="189">
        <f t="shared" ref="W214" si="596">SUM(W215:W221)</f>
        <v>0</v>
      </c>
      <c r="X214" s="189">
        <f t="shared" si="593"/>
        <v>0</v>
      </c>
      <c r="Y214" s="189">
        <f t="shared" ref="Y214:Z214" si="597">SUM(Y215:Y221)</f>
        <v>0</v>
      </c>
      <c r="Z214" s="189">
        <f t="shared" si="597"/>
        <v>0</v>
      </c>
      <c r="AA214" s="189">
        <f t="shared" si="593"/>
        <v>0</v>
      </c>
      <c r="AB214" s="189">
        <f t="shared" si="593"/>
        <v>0</v>
      </c>
      <c r="AC214" s="189">
        <f t="shared" si="593"/>
        <v>135000</v>
      </c>
      <c r="AD214" s="189">
        <f t="shared" si="593"/>
        <v>0</v>
      </c>
      <c r="AE214" s="189">
        <f t="shared" si="9"/>
        <v>135000</v>
      </c>
      <c r="AF214" s="189">
        <f>SUM(AF215:AF221)</f>
        <v>100000</v>
      </c>
      <c r="AG214" s="189">
        <f>SUM(AG215:AG221)</f>
        <v>0</v>
      </c>
      <c r="AH214" s="189">
        <f>SUM(AH215:AH221)</f>
        <v>0</v>
      </c>
      <c r="AI214" s="189">
        <f t="shared" si="10"/>
        <v>100000</v>
      </c>
      <c r="AJ214" s="189">
        <f>SUM(AJ215:AJ221)</f>
        <v>0</v>
      </c>
      <c r="AK214" s="189">
        <f>SUM(AK215:AK221)</f>
        <v>0</v>
      </c>
      <c r="AL214" s="189">
        <f>SUM(AL215:AL221)</f>
        <v>61000</v>
      </c>
      <c r="AM214" s="189">
        <f t="shared" si="11"/>
        <v>61000</v>
      </c>
      <c r="AN214" s="189">
        <f>SUM(AN215:AN221)</f>
        <v>350000</v>
      </c>
      <c r="AO214" s="189">
        <f>SUM(AO215:AO221)</f>
        <v>0</v>
      </c>
      <c r="AP214" s="189">
        <f>SUM(AP215:AP221)</f>
        <v>0</v>
      </c>
      <c r="AQ214" s="189">
        <f t="shared" si="12"/>
        <v>350000</v>
      </c>
      <c r="AR214" s="189">
        <f t="shared" si="13"/>
        <v>646000</v>
      </c>
    </row>
    <row r="215" spans="2:44" x14ac:dyDescent="0.25">
      <c r="B215" s="178" t="s">
        <v>302</v>
      </c>
      <c r="C215" s="179" t="s">
        <v>182</v>
      </c>
      <c r="D2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510000</v>
      </c>
      <c r="E2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0">
        <f t="shared" ref="F215:F217" si="598">D215+E215</f>
        <v>510000</v>
      </c>
      <c r="G215" s="180"/>
      <c r="H215" s="180">
        <f t="shared" si="4"/>
        <v>510000</v>
      </c>
      <c r="I215" s="180"/>
      <c r="J215" s="180">
        <f t="shared" si="5"/>
        <v>510000</v>
      </c>
      <c r="K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450000</v>
      </c>
      <c r="M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P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D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0">
        <f t="shared" si="9"/>
        <v>60000</v>
      </c>
      <c r="AF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G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0">
        <f t="shared" si="10"/>
        <v>100000</v>
      </c>
      <c r="AJ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0">
        <f t="shared" si="11"/>
        <v>0</v>
      </c>
      <c r="AN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350000</v>
      </c>
      <c r="AO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0">
        <f t="shared" si="12"/>
        <v>350000</v>
      </c>
      <c r="AR215" s="180">
        <f t="shared" si="13"/>
        <v>510000</v>
      </c>
    </row>
    <row r="216" spans="2:44" x14ac:dyDescent="0.25">
      <c r="B216" s="178" t="s">
        <v>777</v>
      </c>
      <c r="C216" s="179" t="s">
        <v>778</v>
      </c>
      <c r="D2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0">
        <f t="shared" si="598"/>
        <v>0</v>
      </c>
      <c r="G216" s="180"/>
      <c r="H216" s="180">
        <f t="shared" si="4"/>
        <v>0</v>
      </c>
      <c r="I216" s="180"/>
      <c r="J216" s="180">
        <f t="shared" si="5"/>
        <v>0</v>
      </c>
      <c r="K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0">
        <f t="shared" si="9"/>
        <v>0</v>
      </c>
      <c r="AF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0">
        <f t="shared" si="10"/>
        <v>0</v>
      </c>
      <c r="AJ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0">
        <f t="shared" si="11"/>
        <v>0</v>
      </c>
      <c r="AN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0">
        <f t="shared" si="12"/>
        <v>0</v>
      </c>
      <c r="AR216" s="180">
        <f t="shared" si="13"/>
        <v>0</v>
      </c>
    </row>
    <row r="217" spans="2:44" x14ac:dyDescent="0.25">
      <c r="B217" s="178" t="s">
        <v>779</v>
      </c>
      <c r="C217" s="179" t="s">
        <v>780</v>
      </c>
      <c r="D2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0">
        <f t="shared" si="598"/>
        <v>0</v>
      </c>
      <c r="G217" s="180"/>
      <c r="H217" s="180">
        <f t="shared" ref="H217" si="599">F217-G217</f>
        <v>0</v>
      </c>
      <c r="I217" s="180"/>
      <c r="J217" s="180">
        <f t="shared" ref="J217" si="600">F217-I217</f>
        <v>0</v>
      </c>
      <c r="K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0">
        <f t="shared" ref="AE217" si="601">AB217+AC217+AD217</f>
        <v>0</v>
      </c>
      <c r="AF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0">
        <f t="shared" ref="AI217" si="602">AF217+AG217+AH217</f>
        <v>0</v>
      </c>
      <c r="AJ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0">
        <f t="shared" ref="AM217" si="603">AJ217+AK217+AL217</f>
        <v>0</v>
      </c>
      <c r="AN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0">
        <f t="shared" ref="AQ217" si="604">AN217+AO217+AP217</f>
        <v>0</v>
      </c>
      <c r="AR217" s="180">
        <f t="shared" ref="AR217" si="605">AE217+AI217+AM217+AQ217</f>
        <v>0</v>
      </c>
    </row>
    <row r="218" spans="2:44" x14ac:dyDescent="0.25">
      <c r="B218" s="178" t="s">
        <v>781</v>
      </c>
      <c r="C218" s="179" t="s">
        <v>782</v>
      </c>
      <c r="D2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0">
        <f t="shared" si="300"/>
        <v>0</v>
      </c>
      <c r="G218" s="180"/>
      <c r="H218" s="180">
        <f t="shared" ref="H218:H219" si="606">F218-G218</f>
        <v>0</v>
      </c>
      <c r="I218" s="180"/>
      <c r="J218" s="180">
        <f t="shared" ref="J218:J219" si="607">F218-I218</f>
        <v>0</v>
      </c>
      <c r="K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0">
        <f t="shared" ref="AE218:AE219" si="608">AB218+AC218+AD218</f>
        <v>0</v>
      </c>
      <c r="AF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0">
        <f t="shared" ref="AI218:AI219" si="609">AF218+AG218+AH218</f>
        <v>0</v>
      </c>
      <c r="AJ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0">
        <f t="shared" ref="AM218:AM219" si="610">AJ218+AK218+AL218</f>
        <v>0</v>
      </c>
      <c r="AN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0">
        <f t="shared" ref="AQ218:AQ219" si="611">AN218+AO218+AP218</f>
        <v>0</v>
      </c>
      <c r="AR218" s="180">
        <f t="shared" ref="AR218:AR219" si="612">AE218+AI218+AM218+AQ218</f>
        <v>0</v>
      </c>
    </row>
    <row r="219" spans="2:44" x14ac:dyDescent="0.25">
      <c r="B219" s="178" t="s">
        <v>783</v>
      </c>
      <c r="C219" s="179" t="s">
        <v>784</v>
      </c>
      <c r="D2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0">
        <f t="shared" ref="F219" si="613">D219+E219</f>
        <v>0</v>
      </c>
      <c r="G219" s="180"/>
      <c r="H219" s="180">
        <f t="shared" si="606"/>
        <v>0</v>
      </c>
      <c r="I219" s="180"/>
      <c r="J219" s="180">
        <f t="shared" si="607"/>
        <v>0</v>
      </c>
      <c r="K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0">
        <f t="shared" si="608"/>
        <v>0</v>
      </c>
      <c r="AF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0">
        <f t="shared" si="609"/>
        <v>0</v>
      </c>
      <c r="AJ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0">
        <f t="shared" si="610"/>
        <v>0</v>
      </c>
      <c r="AN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0">
        <f t="shared" si="611"/>
        <v>0</v>
      </c>
      <c r="AR219" s="180">
        <f t="shared" si="612"/>
        <v>0</v>
      </c>
    </row>
    <row r="220" spans="2:44" x14ac:dyDescent="0.25">
      <c r="B220" s="178" t="s">
        <v>785</v>
      </c>
      <c r="C220" s="179" t="s">
        <v>786</v>
      </c>
      <c r="D2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2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0">
        <f t="shared" ref="F220" si="614">D220+E220</f>
        <v>6000</v>
      </c>
      <c r="G220" s="180"/>
      <c r="H220" s="180">
        <f t="shared" si="4"/>
        <v>6000</v>
      </c>
      <c r="I220" s="180"/>
      <c r="J220" s="180">
        <f t="shared" si="5"/>
        <v>6000</v>
      </c>
      <c r="K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P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0">
        <f t="shared" si="9"/>
        <v>0</v>
      </c>
      <c r="AF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0">
        <f t="shared" si="10"/>
        <v>0</v>
      </c>
      <c r="AJ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M220" s="180">
        <f t="shared" si="11"/>
        <v>6000</v>
      </c>
      <c r="AN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0">
        <f t="shared" si="12"/>
        <v>0</v>
      </c>
      <c r="AR220" s="180">
        <f t="shared" si="13"/>
        <v>6000</v>
      </c>
    </row>
    <row r="221" spans="2:44" x14ac:dyDescent="0.25">
      <c r="B221" s="178" t="s">
        <v>787</v>
      </c>
      <c r="C221" s="179" t="s">
        <v>788</v>
      </c>
      <c r="D2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E2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F221" s="180">
        <f t="shared" si="300"/>
        <v>130000</v>
      </c>
      <c r="G221" s="180"/>
      <c r="H221" s="180">
        <f t="shared" ref="H221" si="615">F221-G221</f>
        <v>130000</v>
      </c>
      <c r="I221" s="180"/>
      <c r="J221" s="180">
        <f t="shared" ref="J221" si="616">F221-I221</f>
        <v>130000</v>
      </c>
      <c r="K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S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V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75000</v>
      </c>
      <c r="AD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0">
        <f t="shared" ref="AE221" si="617">AB221+AC221+AD221</f>
        <v>75000</v>
      </c>
      <c r="AF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0">
        <f t="shared" ref="AI221" si="618">AF221+AG221+AH221</f>
        <v>0</v>
      </c>
      <c r="AJ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55000</v>
      </c>
      <c r="AM221" s="180">
        <f t="shared" ref="AM221" si="619">AJ221+AK221+AL221</f>
        <v>55000</v>
      </c>
      <c r="AN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0">
        <f t="shared" ref="AQ221" si="620">AN221+AO221+AP221</f>
        <v>0</v>
      </c>
      <c r="AR221" s="180">
        <f t="shared" ref="AR221" si="621">AE221+AI221+AM221+AQ221</f>
        <v>130000</v>
      </c>
    </row>
    <row r="222" spans="2:44" x14ac:dyDescent="0.25">
      <c r="B222" s="175" t="s">
        <v>306</v>
      </c>
      <c r="C222" s="176" t="s">
        <v>185</v>
      </c>
      <c r="D222" s="177">
        <f>D223+D235+D243+D260+D267+D312</f>
        <v>4764908.166666667</v>
      </c>
      <c r="E222" s="177">
        <f>E223+E235+E243+E260+E267+E312</f>
        <v>1821625.6</v>
      </c>
      <c r="F222" s="177">
        <f t="shared" ref="F222:F382" si="622">D222+E222</f>
        <v>6586533.7666666675</v>
      </c>
      <c r="G222" s="177">
        <f>G223+G235+G243+G260+G267+G312</f>
        <v>0</v>
      </c>
      <c r="H222" s="177">
        <f t="shared" ref="H222:H498" si="623">F222-G222</f>
        <v>6586533.7666666675</v>
      </c>
      <c r="I222" s="177">
        <f>I223+I235+I243+I260+I267+I312</f>
        <v>0</v>
      </c>
      <c r="J222" s="177">
        <f t="shared" ref="J222:J498" si="624">F222-I222</f>
        <v>6586533.7666666675</v>
      </c>
      <c r="K222" s="177">
        <f t="shared" ref="K222:AD222" si="625">K223+K235+K243+K260+K267+K312</f>
        <v>221723.16666666666</v>
      </c>
      <c r="L222" s="177">
        <f t="shared" si="625"/>
        <v>131500</v>
      </c>
      <c r="M222" s="177">
        <f t="shared" si="625"/>
        <v>79000</v>
      </c>
      <c r="N222" s="177">
        <f t="shared" si="625"/>
        <v>825000</v>
      </c>
      <c r="O222" s="177">
        <f t="shared" si="625"/>
        <v>1599250</v>
      </c>
      <c r="P222" s="177">
        <f t="shared" si="625"/>
        <v>291635</v>
      </c>
      <c r="Q222" s="177">
        <f t="shared" si="625"/>
        <v>973675</v>
      </c>
      <c r="R222" s="177">
        <f t="shared" si="625"/>
        <v>250650</v>
      </c>
      <c r="S222" s="177">
        <f t="shared" si="625"/>
        <v>65500</v>
      </c>
      <c r="T222" s="177">
        <f t="shared" ref="T222" si="626">T223+T235+T243+T260+T267+T312</f>
        <v>657400</v>
      </c>
      <c r="U222" s="177">
        <f t="shared" si="625"/>
        <v>526500</v>
      </c>
      <c r="V222" s="177">
        <f t="shared" si="625"/>
        <v>140405</v>
      </c>
      <c r="W222" s="177">
        <f t="shared" si="625"/>
        <v>267520</v>
      </c>
      <c r="X222" s="177">
        <f t="shared" si="625"/>
        <v>416775.60000000003</v>
      </c>
      <c r="Y222" s="177">
        <f t="shared" ref="Y222:Z222" si="627">Y223+Y235+Y243+Y260+Y267+Y312</f>
        <v>0</v>
      </c>
      <c r="Z222" s="177">
        <f t="shared" si="627"/>
        <v>140000</v>
      </c>
      <c r="AA222" s="177">
        <f t="shared" si="625"/>
        <v>0</v>
      </c>
      <c r="AB222" s="177">
        <f t="shared" si="625"/>
        <v>8000</v>
      </c>
      <c r="AC222" s="177">
        <f t="shared" si="625"/>
        <v>3238928.7666666666</v>
      </c>
      <c r="AD222" s="177">
        <f t="shared" si="625"/>
        <v>189000</v>
      </c>
      <c r="AE222" s="177">
        <f t="shared" ref="AE222:AE498" si="628">AB222+AC222+AD222</f>
        <v>3435928.7666666666</v>
      </c>
      <c r="AF222" s="177">
        <f>AF223+AF235+AF243+AF260+AF267+AF312</f>
        <v>2557955</v>
      </c>
      <c r="AG222" s="177">
        <f>AG223+AG235+AG243+AG260+AG267+AG312</f>
        <v>0</v>
      </c>
      <c r="AH222" s="177">
        <f>AH223+AH235+AH243+AH260+AH267+AH312</f>
        <v>0</v>
      </c>
      <c r="AI222" s="177">
        <f t="shared" ref="AI222:AI498" si="629">AF222+AG222+AH222</f>
        <v>2557955</v>
      </c>
      <c r="AJ222" s="177">
        <f>AJ223+AJ235+AJ243+AJ260+AJ267+AJ312</f>
        <v>0</v>
      </c>
      <c r="AK222" s="177">
        <f>AK223+AK235+AK243+AK260+AK267+AK312</f>
        <v>0</v>
      </c>
      <c r="AL222" s="177">
        <f>AL223+AL235+AL243+AL260+AL267+AL312</f>
        <v>592650</v>
      </c>
      <c r="AM222" s="177">
        <f t="shared" ref="AM222:AM498" si="630">AJ222+AK222+AL222</f>
        <v>592650</v>
      </c>
      <c r="AN222" s="177">
        <f>AN223+AN235+AN243+AN260+AN267+AN312</f>
        <v>0</v>
      </c>
      <c r="AO222" s="177">
        <f>AO223+AO235+AO243+AO260+AO267+AO312</f>
        <v>0</v>
      </c>
      <c r="AP222" s="177">
        <f>AP223+AP235+AP243+AP260+AP267+AP312</f>
        <v>0</v>
      </c>
      <c r="AQ222" s="177">
        <f t="shared" ref="AQ222:AQ498" si="631">AN222+AO222+AP222</f>
        <v>0</v>
      </c>
      <c r="AR222" s="177">
        <f t="shared" ref="AR222:AR498" si="632">AE222+AI222+AM222+AQ222</f>
        <v>6586533.7666666666</v>
      </c>
    </row>
    <row r="223" spans="2:44" x14ac:dyDescent="0.25">
      <c r="B223" s="187" t="s">
        <v>307</v>
      </c>
      <c r="C223" s="188" t="s">
        <v>186</v>
      </c>
      <c r="D223" s="189">
        <f>SUM(D224:D234)</f>
        <v>2287205</v>
      </c>
      <c r="E223" s="189">
        <f>SUM(E224:E234)</f>
        <v>1022000</v>
      </c>
      <c r="F223" s="189">
        <f t="shared" si="622"/>
        <v>3309205</v>
      </c>
      <c r="G223" s="189">
        <f>SUM(G224:G234)</f>
        <v>0</v>
      </c>
      <c r="H223" s="189">
        <f t="shared" si="623"/>
        <v>3309205</v>
      </c>
      <c r="I223" s="189">
        <f>SUM(I224:I234)</f>
        <v>0</v>
      </c>
      <c r="J223" s="189">
        <f t="shared" si="624"/>
        <v>3309205</v>
      </c>
      <c r="K223" s="189">
        <f t="shared" ref="K223:AD223" si="633">SUM(K224:K234)</f>
        <v>204250</v>
      </c>
      <c r="L223" s="189">
        <f t="shared" si="633"/>
        <v>78000</v>
      </c>
      <c r="M223" s="189">
        <f t="shared" si="633"/>
        <v>50000</v>
      </c>
      <c r="N223" s="189">
        <f t="shared" si="633"/>
        <v>825000</v>
      </c>
      <c r="O223" s="189">
        <f t="shared" si="633"/>
        <v>380000</v>
      </c>
      <c r="P223" s="189">
        <f t="shared" si="633"/>
        <v>55000</v>
      </c>
      <c r="Q223" s="189">
        <f t="shared" si="633"/>
        <v>588250</v>
      </c>
      <c r="R223" s="189">
        <f t="shared" si="633"/>
        <v>52500</v>
      </c>
      <c r="S223" s="189">
        <f t="shared" si="633"/>
        <v>12000</v>
      </c>
      <c r="T223" s="189">
        <f t="shared" ref="T223" si="634">SUM(T224:T234)</f>
        <v>657400</v>
      </c>
      <c r="U223" s="189">
        <f t="shared" si="633"/>
        <v>186000</v>
      </c>
      <c r="V223" s="189">
        <f t="shared" si="633"/>
        <v>81405</v>
      </c>
      <c r="W223" s="189">
        <f t="shared" si="633"/>
        <v>39400</v>
      </c>
      <c r="X223" s="189">
        <f t="shared" si="633"/>
        <v>100000</v>
      </c>
      <c r="Y223" s="189">
        <f t="shared" ref="Y223:Z223" si="635">SUM(Y224:Y234)</f>
        <v>0</v>
      </c>
      <c r="Z223" s="189">
        <f t="shared" si="635"/>
        <v>0</v>
      </c>
      <c r="AA223" s="189">
        <f t="shared" si="633"/>
        <v>0</v>
      </c>
      <c r="AB223" s="189">
        <f t="shared" si="633"/>
        <v>0</v>
      </c>
      <c r="AC223" s="189">
        <f t="shared" si="633"/>
        <v>449750</v>
      </c>
      <c r="AD223" s="189">
        <f t="shared" si="633"/>
        <v>0</v>
      </c>
      <c r="AE223" s="189">
        <f t="shared" si="628"/>
        <v>449750</v>
      </c>
      <c r="AF223" s="189">
        <f>SUM(AF224:AF234)</f>
        <v>2557955</v>
      </c>
      <c r="AG223" s="189">
        <f>SUM(AG224:AG234)</f>
        <v>0</v>
      </c>
      <c r="AH223" s="189">
        <f>SUM(AH224:AH234)</f>
        <v>0</v>
      </c>
      <c r="AI223" s="189">
        <f t="shared" si="629"/>
        <v>2557955</v>
      </c>
      <c r="AJ223" s="189">
        <f>SUM(AJ224:AJ234)</f>
        <v>0</v>
      </c>
      <c r="AK223" s="189">
        <f>SUM(AK224:AK234)</f>
        <v>0</v>
      </c>
      <c r="AL223" s="189">
        <f>SUM(AL224:AL234)</f>
        <v>301500</v>
      </c>
      <c r="AM223" s="189">
        <f t="shared" si="630"/>
        <v>301500</v>
      </c>
      <c r="AN223" s="189">
        <f>SUM(AN224:AN234)</f>
        <v>0</v>
      </c>
      <c r="AO223" s="189">
        <f>SUM(AO224:AO234)</f>
        <v>0</v>
      </c>
      <c r="AP223" s="189">
        <f>SUM(AP224:AP234)</f>
        <v>0</v>
      </c>
      <c r="AQ223" s="189">
        <f t="shared" si="631"/>
        <v>0</v>
      </c>
      <c r="AR223" s="189">
        <f t="shared" si="632"/>
        <v>3309205</v>
      </c>
    </row>
    <row r="224" spans="2:44" x14ac:dyDescent="0.25">
      <c r="B224" s="178" t="s">
        <v>308</v>
      </c>
      <c r="C224" s="179" t="s">
        <v>187</v>
      </c>
      <c r="D2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0">
        <f t="shared" si="622"/>
        <v>0</v>
      </c>
      <c r="G224" s="180"/>
      <c r="H224" s="180">
        <f t="shared" si="623"/>
        <v>0</v>
      </c>
      <c r="I224" s="180"/>
      <c r="J224" s="180">
        <f t="shared" si="624"/>
        <v>0</v>
      </c>
      <c r="K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0">
        <f t="shared" si="628"/>
        <v>0</v>
      </c>
      <c r="AF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0">
        <f t="shared" si="629"/>
        <v>0</v>
      </c>
      <c r="AJ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0">
        <f t="shared" si="630"/>
        <v>0</v>
      </c>
      <c r="AN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0">
        <f t="shared" si="631"/>
        <v>0</v>
      </c>
      <c r="AR224" s="180">
        <f t="shared" si="632"/>
        <v>0</v>
      </c>
    </row>
    <row r="225" spans="2:44" x14ac:dyDescent="0.25">
      <c r="B225" s="178" t="s">
        <v>789</v>
      </c>
      <c r="C225" s="179" t="s">
        <v>790</v>
      </c>
      <c r="D2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2287205</v>
      </c>
      <c r="E2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1022000</v>
      </c>
      <c r="F225" s="180">
        <f t="shared" si="622"/>
        <v>3309205</v>
      </c>
      <c r="G225" s="180"/>
      <c r="H225" s="180">
        <f t="shared" si="623"/>
        <v>3309205</v>
      </c>
      <c r="I225" s="180"/>
      <c r="J225" s="180">
        <f t="shared" si="624"/>
        <v>3309205</v>
      </c>
      <c r="K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204250</v>
      </c>
      <c r="L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78000</v>
      </c>
      <c r="M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N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825000</v>
      </c>
      <c r="O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380000</v>
      </c>
      <c r="P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55000</v>
      </c>
      <c r="Q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588250</v>
      </c>
      <c r="R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52500</v>
      </c>
      <c r="S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T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657400</v>
      </c>
      <c r="U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186000</v>
      </c>
      <c r="V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81405</v>
      </c>
      <c r="W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39400</v>
      </c>
      <c r="X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Y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449750</v>
      </c>
      <c r="AD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0">
        <f t="shared" si="628"/>
        <v>449750</v>
      </c>
      <c r="AF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2557955</v>
      </c>
      <c r="AG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0">
        <f t="shared" si="629"/>
        <v>2557955</v>
      </c>
      <c r="AJ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301500</v>
      </c>
      <c r="AM225" s="180">
        <f t="shared" si="630"/>
        <v>301500</v>
      </c>
      <c r="AN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0">
        <f t="shared" si="631"/>
        <v>0</v>
      </c>
      <c r="AR225" s="180">
        <f t="shared" si="632"/>
        <v>3309205</v>
      </c>
    </row>
    <row r="226" spans="2:44" x14ac:dyDescent="0.25">
      <c r="B226" s="178" t="s">
        <v>791</v>
      </c>
      <c r="C226" s="179" t="s">
        <v>792</v>
      </c>
      <c r="D2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0">
        <f t="shared" si="622"/>
        <v>0</v>
      </c>
      <c r="G226" s="180"/>
      <c r="H226" s="180">
        <f t="shared" si="623"/>
        <v>0</v>
      </c>
      <c r="I226" s="180"/>
      <c r="J226" s="180">
        <f t="shared" si="624"/>
        <v>0</v>
      </c>
      <c r="K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0">
        <f t="shared" si="628"/>
        <v>0</v>
      </c>
      <c r="AF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0">
        <f t="shared" si="629"/>
        <v>0</v>
      </c>
      <c r="AJ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0">
        <f t="shared" si="630"/>
        <v>0</v>
      </c>
      <c r="AN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0">
        <f t="shared" si="631"/>
        <v>0</v>
      </c>
      <c r="AR226" s="180">
        <f t="shared" si="632"/>
        <v>0</v>
      </c>
    </row>
    <row r="227" spans="2:44" x14ac:dyDescent="0.25">
      <c r="B227" s="178" t="s">
        <v>793</v>
      </c>
      <c r="C227" s="179" t="s">
        <v>794</v>
      </c>
      <c r="D2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0">
        <f t="shared" ref="F227:F229" si="636">D227+E227</f>
        <v>0</v>
      </c>
      <c r="G227" s="180"/>
      <c r="H227" s="180">
        <f t="shared" ref="H227:H229" si="637">F227-G227</f>
        <v>0</v>
      </c>
      <c r="I227" s="180"/>
      <c r="J227" s="180">
        <f t="shared" ref="J227:J229" si="638">F227-I227</f>
        <v>0</v>
      </c>
      <c r="K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0">
        <f t="shared" ref="AE227:AE229" si="639">AB227+AC227+AD227</f>
        <v>0</v>
      </c>
      <c r="AF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0">
        <f t="shared" ref="AI227:AI229" si="640">AF227+AG227+AH227</f>
        <v>0</v>
      </c>
      <c r="AJ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0">
        <f t="shared" ref="AM227:AM229" si="641">AJ227+AK227+AL227</f>
        <v>0</v>
      </c>
      <c r="AN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0">
        <f t="shared" ref="AQ227:AQ229" si="642">AN227+AO227+AP227</f>
        <v>0</v>
      </c>
      <c r="AR227" s="180">
        <f t="shared" ref="AR227:AR229" si="643">AE227+AI227+AM227+AQ227</f>
        <v>0</v>
      </c>
    </row>
    <row r="228" spans="2:44" x14ac:dyDescent="0.25">
      <c r="B228" s="178" t="s">
        <v>795</v>
      </c>
      <c r="C228" s="179" t="s">
        <v>796</v>
      </c>
      <c r="D2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0">
        <f t="shared" si="636"/>
        <v>0</v>
      </c>
      <c r="G228" s="180"/>
      <c r="H228" s="180">
        <f t="shared" si="637"/>
        <v>0</v>
      </c>
      <c r="I228" s="180"/>
      <c r="J228" s="180">
        <f t="shared" si="638"/>
        <v>0</v>
      </c>
      <c r="K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0">
        <f t="shared" si="639"/>
        <v>0</v>
      </c>
      <c r="AF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0">
        <f t="shared" si="640"/>
        <v>0</v>
      </c>
      <c r="AJ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0">
        <f t="shared" si="641"/>
        <v>0</v>
      </c>
      <c r="AN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0">
        <f t="shared" si="642"/>
        <v>0</v>
      </c>
      <c r="AR228" s="180">
        <f t="shared" si="643"/>
        <v>0</v>
      </c>
    </row>
    <row r="229" spans="2:44" x14ac:dyDescent="0.25">
      <c r="B229" s="178" t="s">
        <v>309</v>
      </c>
      <c r="C229" s="179" t="s">
        <v>797</v>
      </c>
      <c r="D2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0">
        <f t="shared" si="636"/>
        <v>0</v>
      </c>
      <c r="G229" s="180"/>
      <c r="H229" s="180">
        <f t="shared" si="637"/>
        <v>0</v>
      </c>
      <c r="I229" s="180"/>
      <c r="J229" s="180">
        <f t="shared" si="638"/>
        <v>0</v>
      </c>
      <c r="K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0">
        <f t="shared" si="639"/>
        <v>0</v>
      </c>
      <c r="AF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0">
        <f t="shared" si="640"/>
        <v>0</v>
      </c>
      <c r="AJ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0">
        <f t="shared" si="641"/>
        <v>0</v>
      </c>
      <c r="AN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0">
        <f t="shared" si="642"/>
        <v>0</v>
      </c>
      <c r="AR229" s="180">
        <f t="shared" si="643"/>
        <v>0</v>
      </c>
    </row>
    <row r="230" spans="2:44" x14ac:dyDescent="0.25">
      <c r="B230" s="178" t="s">
        <v>798</v>
      </c>
      <c r="C230" s="179" t="s">
        <v>799</v>
      </c>
      <c r="D2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0">
        <f>D230+E230</f>
        <v>0</v>
      </c>
      <c r="G230" s="180"/>
      <c r="H230" s="180">
        <f>F230-G230</f>
        <v>0</v>
      </c>
      <c r="I230" s="180"/>
      <c r="J230" s="180">
        <f>F230-I230</f>
        <v>0</v>
      </c>
      <c r="K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0">
        <f>AB230+AC230+AD230</f>
        <v>0</v>
      </c>
      <c r="AF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0">
        <f>AF230+AG230+AH230</f>
        <v>0</v>
      </c>
      <c r="AJ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0">
        <f>AJ230+AK230+AL230</f>
        <v>0</v>
      </c>
      <c r="AN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0">
        <f>AN230+AO230+AP230</f>
        <v>0</v>
      </c>
      <c r="AR230" s="180">
        <f>AE230+AI230+AM230+AQ230</f>
        <v>0</v>
      </c>
    </row>
    <row r="231" spans="2:44" x14ac:dyDescent="0.25">
      <c r="B231" s="178" t="s">
        <v>326</v>
      </c>
      <c r="C231" s="179" t="s">
        <v>198</v>
      </c>
      <c r="D2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0">
        <f>D231+E231</f>
        <v>0</v>
      </c>
      <c r="G231" s="180"/>
      <c r="H231" s="180">
        <f>F231-G231</f>
        <v>0</v>
      </c>
      <c r="I231" s="180"/>
      <c r="J231" s="180">
        <f>F231-I231</f>
        <v>0</v>
      </c>
      <c r="K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0">
        <f>AB231+AC231+AD231</f>
        <v>0</v>
      </c>
      <c r="AF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0">
        <f>AF231+AG231+AH231</f>
        <v>0</v>
      </c>
      <c r="AJ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0">
        <f>AJ231+AK231+AL231</f>
        <v>0</v>
      </c>
      <c r="AN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0">
        <f>AN231+AO231+AP231</f>
        <v>0</v>
      </c>
      <c r="AR231" s="180">
        <f>AE231+AI231+AM231+AQ231</f>
        <v>0</v>
      </c>
    </row>
    <row r="232" spans="2:44" x14ac:dyDescent="0.25">
      <c r="B232" s="178" t="s">
        <v>836</v>
      </c>
      <c r="C232" s="179" t="s">
        <v>837</v>
      </c>
      <c r="D2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0">
        <f t="shared" ref="F232" si="644">D232+E232</f>
        <v>0</v>
      </c>
      <c r="G232" s="180"/>
      <c r="H232" s="180">
        <f t="shared" ref="H232" si="645">F232-G232</f>
        <v>0</v>
      </c>
      <c r="I232" s="180"/>
      <c r="J232" s="180">
        <f t="shared" ref="J232" si="646">F232-I232</f>
        <v>0</v>
      </c>
      <c r="K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0">
        <f t="shared" ref="AE232" si="647">AB232+AC232+AD232</f>
        <v>0</v>
      </c>
      <c r="AF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0">
        <f t="shared" ref="AI232" si="648">AF232+AG232+AH232</f>
        <v>0</v>
      </c>
      <c r="AJ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0">
        <f t="shared" ref="AM232" si="649">AJ232+AK232+AL232</f>
        <v>0</v>
      </c>
      <c r="AN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0">
        <f t="shared" ref="AQ232" si="650">AN232+AO232+AP232</f>
        <v>0</v>
      </c>
      <c r="AR232" s="180">
        <f t="shared" ref="AR232" si="651">AE232+AI232+AM232+AQ232</f>
        <v>0</v>
      </c>
    </row>
    <row r="233" spans="2:44" x14ac:dyDescent="0.25">
      <c r="B233" s="178" t="s">
        <v>838</v>
      </c>
      <c r="C233" s="179" t="s">
        <v>839</v>
      </c>
      <c r="D2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0">
        <f t="shared" ref="F233" si="652">D233+E233</f>
        <v>0</v>
      </c>
      <c r="G233" s="180"/>
      <c r="H233" s="180">
        <f t="shared" ref="H233" si="653">F233-G233</f>
        <v>0</v>
      </c>
      <c r="I233" s="180"/>
      <c r="J233" s="180">
        <f t="shared" ref="J233" si="654">F233-I233</f>
        <v>0</v>
      </c>
      <c r="K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0">
        <f t="shared" ref="AE233" si="655">AB233+AC233+AD233</f>
        <v>0</v>
      </c>
      <c r="AF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0">
        <f t="shared" ref="AI233" si="656">AF233+AG233+AH233</f>
        <v>0</v>
      </c>
      <c r="AJ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0">
        <f t="shared" ref="AM233" si="657">AJ233+AK233+AL233</f>
        <v>0</v>
      </c>
      <c r="AN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0">
        <f t="shared" ref="AQ233" si="658">AN233+AO233+AP233</f>
        <v>0</v>
      </c>
      <c r="AR233" s="180">
        <f t="shared" ref="AR233" si="659">AE233+AI233+AM233+AQ233</f>
        <v>0</v>
      </c>
    </row>
    <row r="234" spans="2:44" x14ac:dyDescent="0.25">
      <c r="B234" s="178" t="s">
        <v>840</v>
      </c>
      <c r="C234" s="179" t="s">
        <v>841</v>
      </c>
      <c r="D2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0">
        <f>D234+E234</f>
        <v>0</v>
      </c>
      <c r="G234" s="180"/>
      <c r="H234" s="180">
        <f>F234-G234</f>
        <v>0</v>
      </c>
      <c r="I234" s="180"/>
      <c r="J234" s="180">
        <f>F234-I234</f>
        <v>0</v>
      </c>
      <c r="K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0">
        <f>AB234+AC234+AD234</f>
        <v>0</v>
      </c>
      <c r="AF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0">
        <f>AF234+AG234+AH234</f>
        <v>0</v>
      </c>
      <c r="AJ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0">
        <f>AJ234+AK234+AL234</f>
        <v>0</v>
      </c>
      <c r="AN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0">
        <f>AN234+AO234+AP234</f>
        <v>0</v>
      </c>
      <c r="AR234" s="180">
        <f>AE234+AI234+AM234+AQ234</f>
        <v>0</v>
      </c>
    </row>
    <row r="235" spans="2:44" x14ac:dyDescent="0.25">
      <c r="B235" s="187" t="s">
        <v>310</v>
      </c>
      <c r="C235" s="188" t="s">
        <v>188</v>
      </c>
      <c r="D235" s="189">
        <f>SUM(D236:D242)</f>
        <v>60000</v>
      </c>
      <c r="E235" s="189">
        <f>SUM(E236:E242)</f>
        <v>0</v>
      </c>
      <c r="F235" s="189">
        <f t="shared" si="622"/>
        <v>60000</v>
      </c>
      <c r="G235" s="189">
        <f>SUM(G236:G242)</f>
        <v>0</v>
      </c>
      <c r="H235" s="189">
        <f t="shared" si="623"/>
        <v>60000</v>
      </c>
      <c r="I235" s="189">
        <f>SUM(I236:I242)</f>
        <v>0</v>
      </c>
      <c r="J235" s="189">
        <f t="shared" si="624"/>
        <v>60000</v>
      </c>
      <c r="K235" s="189">
        <f t="shared" ref="K235:AD235" si="660">SUM(K236:K242)</f>
        <v>0</v>
      </c>
      <c r="L235" s="189">
        <f t="shared" si="660"/>
        <v>0</v>
      </c>
      <c r="M235" s="189">
        <f t="shared" si="660"/>
        <v>0</v>
      </c>
      <c r="N235" s="189">
        <f t="shared" si="660"/>
        <v>0</v>
      </c>
      <c r="O235" s="189">
        <f t="shared" si="660"/>
        <v>60000</v>
      </c>
      <c r="P235" s="189">
        <f t="shared" ref="P235:Q235" si="661">SUM(P236:P242)</f>
        <v>0</v>
      </c>
      <c r="Q235" s="189">
        <f t="shared" si="661"/>
        <v>0</v>
      </c>
      <c r="R235" s="189">
        <f t="shared" si="660"/>
        <v>0</v>
      </c>
      <c r="S235" s="189">
        <f t="shared" si="660"/>
        <v>0</v>
      </c>
      <c r="T235" s="189">
        <f t="shared" ref="T235" si="662">SUM(T236:T242)</f>
        <v>0</v>
      </c>
      <c r="U235" s="189">
        <f t="shared" si="660"/>
        <v>0</v>
      </c>
      <c r="V235" s="189">
        <f t="shared" si="660"/>
        <v>0</v>
      </c>
      <c r="W235" s="189">
        <f t="shared" ref="W235" si="663">SUM(W236:W242)</f>
        <v>0</v>
      </c>
      <c r="X235" s="189">
        <f t="shared" si="660"/>
        <v>0</v>
      </c>
      <c r="Y235" s="189">
        <f t="shared" ref="Y235:Z235" si="664">SUM(Y236:Y242)</f>
        <v>0</v>
      </c>
      <c r="Z235" s="189">
        <f t="shared" si="664"/>
        <v>0</v>
      </c>
      <c r="AA235" s="189">
        <f t="shared" si="660"/>
        <v>0</v>
      </c>
      <c r="AB235" s="189">
        <f t="shared" si="660"/>
        <v>0</v>
      </c>
      <c r="AC235" s="189">
        <f t="shared" si="660"/>
        <v>60000</v>
      </c>
      <c r="AD235" s="189">
        <f t="shared" si="660"/>
        <v>0</v>
      </c>
      <c r="AE235" s="189">
        <f t="shared" si="628"/>
        <v>60000</v>
      </c>
      <c r="AF235" s="189">
        <f>SUM(AF236:AF242)</f>
        <v>0</v>
      </c>
      <c r="AG235" s="189">
        <f>SUM(AG236:AG242)</f>
        <v>0</v>
      </c>
      <c r="AH235" s="189">
        <f>SUM(AH236:AH242)</f>
        <v>0</v>
      </c>
      <c r="AI235" s="189">
        <f t="shared" si="629"/>
        <v>0</v>
      </c>
      <c r="AJ235" s="189">
        <f>SUM(AJ236:AJ242)</f>
        <v>0</v>
      </c>
      <c r="AK235" s="189">
        <f>SUM(AK236:AK242)</f>
        <v>0</v>
      </c>
      <c r="AL235" s="189">
        <f>SUM(AL236:AL242)</f>
        <v>0</v>
      </c>
      <c r="AM235" s="189">
        <f t="shared" si="630"/>
        <v>0</v>
      </c>
      <c r="AN235" s="189">
        <f>SUM(AN236:AN242)</f>
        <v>0</v>
      </c>
      <c r="AO235" s="189">
        <f>SUM(AO236:AO242)</f>
        <v>0</v>
      </c>
      <c r="AP235" s="189">
        <f>SUM(AP236:AP242)</f>
        <v>0</v>
      </c>
      <c r="AQ235" s="189">
        <f t="shared" si="631"/>
        <v>0</v>
      </c>
      <c r="AR235" s="189">
        <f t="shared" si="632"/>
        <v>60000</v>
      </c>
    </row>
    <row r="236" spans="2:44" x14ac:dyDescent="0.25">
      <c r="B236" s="178" t="s">
        <v>800</v>
      </c>
      <c r="C236" s="179" t="s">
        <v>801</v>
      </c>
      <c r="D2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0">
        <f t="shared" ref="F236:F239" si="665">D236+E236</f>
        <v>0</v>
      </c>
      <c r="G236" s="180"/>
      <c r="H236" s="180">
        <f t="shared" ref="H236:H239" si="666">F236-G236</f>
        <v>0</v>
      </c>
      <c r="I236" s="180"/>
      <c r="J236" s="180">
        <f t="shared" ref="J236:J239" si="667">F236-I236</f>
        <v>0</v>
      </c>
      <c r="K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0">
        <f t="shared" ref="AE236:AE239" si="668">AB236+AC236+AD236</f>
        <v>0</v>
      </c>
      <c r="AF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0">
        <f t="shared" ref="AI236:AI239" si="669">AF236+AG236+AH236</f>
        <v>0</v>
      </c>
      <c r="AJ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0">
        <f t="shared" ref="AM236:AM239" si="670">AJ236+AK236+AL236</f>
        <v>0</v>
      </c>
      <c r="AN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0">
        <f t="shared" ref="AQ236:AQ239" si="671">AN236+AO236+AP236</f>
        <v>0</v>
      </c>
      <c r="AR236" s="180">
        <f t="shared" ref="AR236:AR239" si="672">AE236+AI236+AM236+AQ236</f>
        <v>0</v>
      </c>
    </row>
    <row r="237" spans="2:44" x14ac:dyDescent="0.25">
      <c r="B237" s="178" t="s">
        <v>802</v>
      </c>
      <c r="C237" s="179" t="s">
        <v>803</v>
      </c>
      <c r="D2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0">
        <f t="shared" si="665"/>
        <v>0</v>
      </c>
      <c r="G237" s="180"/>
      <c r="H237" s="180">
        <f t="shared" si="666"/>
        <v>0</v>
      </c>
      <c r="I237" s="180"/>
      <c r="J237" s="180">
        <f t="shared" si="667"/>
        <v>0</v>
      </c>
      <c r="K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0">
        <f t="shared" si="668"/>
        <v>0</v>
      </c>
      <c r="AF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0">
        <f t="shared" si="669"/>
        <v>0</v>
      </c>
      <c r="AJ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0">
        <f t="shared" si="670"/>
        <v>0</v>
      </c>
      <c r="AN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0">
        <f t="shared" si="671"/>
        <v>0</v>
      </c>
      <c r="AR237" s="180">
        <f t="shared" si="672"/>
        <v>0</v>
      </c>
    </row>
    <row r="238" spans="2:44" x14ac:dyDescent="0.25">
      <c r="B238" s="178" t="s">
        <v>311</v>
      </c>
      <c r="C238" s="179" t="s">
        <v>804</v>
      </c>
      <c r="D2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0">
        <f t="shared" si="665"/>
        <v>0</v>
      </c>
      <c r="G238" s="180"/>
      <c r="H238" s="180">
        <f t="shared" si="666"/>
        <v>0</v>
      </c>
      <c r="I238" s="180"/>
      <c r="J238" s="180">
        <f t="shared" si="667"/>
        <v>0</v>
      </c>
      <c r="K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0">
        <f t="shared" si="668"/>
        <v>0</v>
      </c>
      <c r="AF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0">
        <f t="shared" si="669"/>
        <v>0</v>
      </c>
      <c r="AJ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0">
        <f t="shared" si="670"/>
        <v>0</v>
      </c>
      <c r="AN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0">
        <f t="shared" si="671"/>
        <v>0</v>
      </c>
      <c r="AR238" s="180">
        <f t="shared" si="672"/>
        <v>0</v>
      </c>
    </row>
    <row r="239" spans="2:44" x14ac:dyDescent="0.25">
      <c r="B239" s="178" t="s">
        <v>805</v>
      </c>
      <c r="C239" s="179" t="s">
        <v>806</v>
      </c>
      <c r="D2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2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0">
        <f t="shared" si="665"/>
        <v>60000</v>
      </c>
      <c r="G239" s="180"/>
      <c r="H239" s="180">
        <f t="shared" si="666"/>
        <v>60000</v>
      </c>
      <c r="I239" s="180"/>
      <c r="J239" s="180">
        <f t="shared" si="667"/>
        <v>60000</v>
      </c>
      <c r="K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P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D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0">
        <f t="shared" si="668"/>
        <v>60000</v>
      </c>
      <c r="AF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0">
        <f t="shared" si="669"/>
        <v>0</v>
      </c>
      <c r="AJ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0">
        <f t="shared" si="670"/>
        <v>0</v>
      </c>
      <c r="AN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0">
        <f t="shared" si="671"/>
        <v>0</v>
      </c>
      <c r="AR239" s="180">
        <f t="shared" si="672"/>
        <v>60000</v>
      </c>
    </row>
    <row r="240" spans="2:44" x14ac:dyDescent="0.25">
      <c r="B240" s="178" t="s">
        <v>807</v>
      </c>
      <c r="C240" s="179" t="s">
        <v>804</v>
      </c>
      <c r="D2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0">
        <f t="shared" si="622"/>
        <v>0</v>
      </c>
      <c r="G240" s="180"/>
      <c r="H240" s="180">
        <f t="shared" si="623"/>
        <v>0</v>
      </c>
      <c r="I240" s="180"/>
      <c r="J240" s="180">
        <f t="shared" si="624"/>
        <v>0</v>
      </c>
      <c r="K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0">
        <f t="shared" si="628"/>
        <v>0</v>
      </c>
      <c r="AF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0">
        <f t="shared" si="629"/>
        <v>0</v>
      </c>
      <c r="AJ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0">
        <f t="shared" si="630"/>
        <v>0</v>
      </c>
      <c r="AN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0">
        <f t="shared" si="631"/>
        <v>0</v>
      </c>
      <c r="AR240" s="180">
        <f t="shared" si="632"/>
        <v>0</v>
      </c>
    </row>
    <row r="241" spans="2:44" x14ac:dyDescent="0.25">
      <c r="B241" s="178" t="s">
        <v>808</v>
      </c>
      <c r="C241" s="179" t="s">
        <v>809</v>
      </c>
      <c r="D2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0">
        <f t="shared" ref="F241" si="673">D241+E241</f>
        <v>0</v>
      </c>
      <c r="G241" s="180"/>
      <c r="H241" s="180">
        <f t="shared" ref="H241" si="674">F241-G241</f>
        <v>0</v>
      </c>
      <c r="I241" s="180"/>
      <c r="J241" s="180">
        <f t="shared" ref="J241" si="675">F241-I241</f>
        <v>0</v>
      </c>
      <c r="K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0">
        <f t="shared" ref="AE241" si="676">AB241+AC241+AD241</f>
        <v>0</v>
      </c>
      <c r="AF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0">
        <f t="shared" ref="AI241" si="677">AF241+AG241+AH241</f>
        <v>0</v>
      </c>
      <c r="AJ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0">
        <f t="shared" ref="AM241" si="678">AJ241+AK241+AL241</f>
        <v>0</v>
      </c>
      <c r="AN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0">
        <f t="shared" ref="AQ241" si="679">AN241+AO241+AP241</f>
        <v>0</v>
      </c>
      <c r="AR241" s="180">
        <f t="shared" ref="AR241" si="680">AE241+AI241+AM241+AQ241</f>
        <v>0</v>
      </c>
    </row>
    <row r="242" spans="2:44" x14ac:dyDescent="0.25">
      <c r="B242" s="178" t="s">
        <v>810</v>
      </c>
      <c r="C242" s="179" t="s">
        <v>811</v>
      </c>
      <c r="D2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0">
        <f t="shared" ref="F242" si="681">D242+E242</f>
        <v>0</v>
      </c>
      <c r="G242" s="180"/>
      <c r="H242" s="180">
        <f t="shared" ref="H242" si="682">F242-G242</f>
        <v>0</v>
      </c>
      <c r="I242" s="180"/>
      <c r="J242" s="180">
        <f t="shared" ref="J242" si="683">F242-I242</f>
        <v>0</v>
      </c>
      <c r="K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0">
        <f t="shared" ref="AE242" si="684">AB242+AC242+AD242</f>
        <v>0</v>
      </c>
      <c r="AF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0">
        <f t="shared" ref="AI242" si="685">AF242+AG242+AH242</f>
        <v>0</v>
      </c>
      <c r="AJ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0">
        <f t="shared" ref="AM242" si="686">AJ242+AK242+AL242</f>
        <v>0</v>
      </c>
      <c r="AN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0">
        <f t="shared" ref="AQ242" si="687">AN242+AO242+AP242</f>
        <v>0</v>
      </c>
      <c r="AR242" s="180">
        <f t="shared" ref="AR242" si="688">AE242+AI242+AM242+AQ242</f>
        <v>0</v>
      </c>
    </row>
    <row r="243" spans="2:44" x14ac:dyDescent="0.25">
      <c r="B243" s="187" t="s">
        <v>312</v>
      </c>
      <c r="C243" s="188" t="s">
        <v>189</v>
      </c>
      <c r="D243" s="189">
        <f>SUM(D244:D259)</f>
        <v>1464787.5</v>
      </c>
      <c r="E243" s="189">
        <f>SUM(E244:E259)</f>
        <v>281550</v>
      </c>
      <c r="F243" s="189">
        <f t="shared" si="622"/>
        <v>1746337.5</v>
      </c>
      <c r="G243" s="189">
        <f>SUM(G244:G259)</f>
        <v>0</v>
      </c>
      <c r="H243" s="189">
        <f t="shared" si="623"/>
        <v>1746337.5</v>
      </c>
      <c r="I243" s="189">
        <f>SUM(I244:I259)</f>
        <v>0</v>
      </c>
      <c r="J243" s="189">
        <f t="shared" si="624"/>
        <v>1746337.5</v>
      </c>
      <c r="K243" s="189">
        <f t="shared" ref="K243:AD243" si="689">SUM(K244:K259)</f>
        <v>5312.5</v>
      </c>
      <c r="L243" s="189">
        <f t="shared" si="689"/>
        <v>53500</v>
      </c>
      <c r="M243" s="189">
        <f t="shared" si="689"/>
        <v>10000</v>
      </c>
      <c r="N243" s="189">
        <f t="shared" si="689"/>
        <v>0</v>
      </c>
      <c r="O243" s="189">
        <f t="shared" si="689"/>
        <v>517250</v>
      </c>
      <c r="P243" s="189">
        <f t="shared" ref="P243:Q243" si="690">SUM(P244:P259)</f>
        <v>96000</v>
      </c>
      <c r="Q243" s="189">
        <f t="shared" si="690"/>
        <v>355425</v>
      </c>
      <c r="R243" s="189">
        <f t="shared" si="689"/>
        <v>198150</v>
      </c>
      <c r="S243" s="189">
        <f t="shared" si="689"/>
        <v>0</v>
      </c>
      <c r="T243" s="189">
        <f t="shared" ref="T243" si="691">SUM(T244:T259)</f>
        <v>0</v>
      </c>
      <c r="U243" s="189">
        <f t="shared" si="689"/>
        <v>214000</v>
      </c>
      <c r="V243" s="189">
        <f t="shared" si="689"/>
        <v>59000</v>
      </c>
      <c r="W243" s="189">
        <f t="shared" ref="W243" si="692">SUM(W244:W259)</f>
        <v>208700</v>
      </c>
      <c r="X243" s="189">
        <f t="shared" si="689"/>
        <v>29000</v>
      </c>
      <c r="Y243" s="189">
        <f t="shared" ref="Y243:Z243" si="693">SUM(Y244:Y259)</f>
        <v>0</v>
      </c>
      <c r="Z243" s="189">
        <f t="shared" si="693"/>
        <v>0</v>
      </c>
      <c r="AA243" s="189">
        <f t="shared" si="689"/>
        <v>0</v>
      </c>
      <c r="AB243" s="189">
        <f t="shared" si="689"/>
        <v>0</v>
      </c>
      <c r="AC243" s="189">
        <f t="shared" si="689"/>
        <v>1555187.5</v>
      </c>
      <c r="AD243" s="189">
        <f t="shared" si="689"/>
        <v>0</v>
      </c>
      <c r="AE243" s="189">
        <f t="shared" si="628"/>
        <v>1555187.5</v>
      </c>
      <c r="AF243" s="189">
        <f>SUM(AF244:AF259)</f>
        <v>0</v>
      </c>
      <c r="AG243" s="189">
        <f>SUM(AG244:AG259)</f>
        <v>0</v>
      </c>
      <c r="AH243" s="189">
        <f>SUM(AH244:AH259)</f>
        <v>0</v>
      </c>
      <c r="AI243" s="189">
        <f t="shared" si="629"/>
        <v>0</v>
      </c>
      <c r="AJ243" s="189">
        <f>SUM(AJ244:AJ259)</f>
        <v>0</v>
      </c>
      <c r="AK243" s="189">
        <f>SUM(AK244:AK259)</f>
        <v>0</v>
      </c>
      <c r="AL243" s="189">
        <f>SUM(AL244:AL259)</f>
        <v>191150</v>
      </c>
      <c r="AM243" s="189">
        <f t="shared" si="630"/>
        <v>191150</v>
      </c>
      <c r="AN243" s="189">
        <f>SUM(AN244:AN259)</f>
        <v>0</v>
      </c>
      <c r="AO243" s="189">
        <f>SUM(AO244:AO259)</f>
        <v>0</v>
      </c>
      <c r="AP243" s="189">
        <f>SUM(AP244:AP259)</f>
        <v>0</v>
      </c>
      <c r="AQ243" s="189">
        <f t="shared" si="631"/>
        <v>0</v>
      </c>
      <c r="AR243" s="189">
        <f t="shared" si="632"/>
        <v>1746337.5</v>
      </c>
    </row>
    <row r="244" spans="2:44" x14ac:dyDescent="0.25">
      <c r="B244" s="178" t="s">
        <v>812</v>
      </c>
      <c r="C244" s="179" t="s">
        <v>813</v>
      </c>
      <c r="D2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123000</v>
      </c>
      <c r="E2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0">
        <f t="shared" si="622"/>
        <v>123000</v>
      </c>
      <c r="G244" s="180"/>
      <c r="H244" s="180">
        <f t="shared" si="623"/>
        <v>123000</v>
      </c>
      <c r="I244" s="180"/>
      <c r="J244" s="180">
        <f t="shared" si="624"/>
        <v>123000</v>
      </c>
      <c r="K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123000</v>
      </c>
      <c r="P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123000</v>
      </c>
      <c r="AD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0">
        <f t="shared" si="628"/>
        <v>123000</v>
      </c>
      <c r="AF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0">
        <f t="shared" si="629"/>
        <v>0</v>
      </c>
      <c r="AJ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0">
        <f t="shared" si="630"/>
        <v>0</v>
      </c>
      <c r="AN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0">
        <f t="shared" si="631"/>
        <v>0</v>
      </c>
      <c r="AR244" s="180">
        <f t="shared" si="632"/>
        <v>123000</v>
      </c>
    </row>
    <row r="245" spans="2:44" x14ac:dyDescent="0.25">
      <c r="B245" s="178" t="s">
        <v>814</v>
      </c>
      <c r="C245" s="179" t="s">
        <v>815</v>
      </c>
      <c r="D2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0">
        <f t="shared" ref="F245:F253" si="694">D245+E245</f>
        <v>0</v>
      </c>
      <c r="G245" s="180"/>
      <c r="H245" s="180">
        <f t="shared" ref="H245:H253" si="695">F245-G245</f>
        <v>0</v>
      </c>
      <c r="I245" s="180"/>
      <c r="J245" s="180">
        <f t="shared" ref="J245:J253" si="696">F245-I245</f>
        <v>0</v>
      </c>
      <c r="K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0">
        <f t="shared" ref="AE245:AE253" si="697">AB245+AC245+AD245</f>
        <v>0</v>
      </c>
      <c r="AF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0">
        <f t="shared" ref="AI245:AI253" si="698">AF245+AG245+AH245</f>
        <v>0</v>
      </c>
      <c r="AJ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0">
        <f t="shared" ref="AM245:AM253" si="699">AJ245+AK245+AL245</f>
        <v>0</v>
      </c>
      <c r="AN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0">
        <f t="shared" ref="AQ245:AQ253" si="700">AN245+AO245+AP245</f>
        <v>0</v>
      </c>
      <c r="AR245" s="180">
        <f t="shared" ref="AR245:AR253" si="701">AE245+AI245+AM245+AQ245</f>
        <v>0</v>
      </c>
    </row>
    <row r="246" spans="2:44" x14ac:dyDescent="0.25">
      <c r="B246" s="178" t="s">
        <v>816</v>
      </c>
      <c r="C246" s="179" t="s">
        <v>817</v>
      </c>
      <c r="D2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1132750</v>
      </c>
      <c r="E2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279000</v>
      </c>
      <c r="F246" s="180">
        <f t="shared" si="694"/>
        <v>1411750</v>
      </c>
      <c r="G246" s="180"/>
      <c r="H246" s="180">
        <f t="shared" si="695"/>
        <v>1411750</v>
      </c>
      <c r="I246" s="180"/>
      <c r="J246" s="180">
        <f t="shared" si="696"/>
        <v>1411750</v>
      </c>
      <c r="K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53500</v>
      </c>
      <c r="M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N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290000</v>
      </c>
      <c r="P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355000</v>
      </c>
      <c r="R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198150</v>
      </c>
      <c r="S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214000</v>
      </c>
      <c r="V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58500</v>
      </c>
      <c r="W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203600</v>
      </c>
      <c r="X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29000</v>
      </c>
      <c r="Y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1316600</v>
      </c>
      <c r="AD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0">
        <f t="shared" si="697"/>
        <v>1316600</v>
      </c>
      <c r="AF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0">
        <f t="shared" si="698"/>
        <v>0</v>
      </c>
      <c r="AJ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95150</v>
      </c>
      <c r="AM246" s="180">
        <f t="shared" si="699"/>
        <v>95150</v>
      </c>
      <c r="AN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0">
        <f t="shared" si="700"/>
        <v>0</v>
      </c>
      <c r="AR246" s="180">
        <f t="shared" si="701"/>
        <v>1411750</v>
      </c>
    </row>
    <row r="247" spans="2:44" x14ac:dyDescent="0.25">
      <c r="B247" s="178" t="s">
        <v>313</v>
      </c>
      <c r="C247" s="179" t="s">
        <v>190</v>
      </c>
      <c r="D2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0">
        <f t="shared" si="694"/>
        <v>0</v>
      </c>
      <c r="G247" s="180"/>
      <c r="H247" s="180">
        <f t="shared" si="695"/>
        <v>0</v>
      </c>
      <c r="I247" s="180"/>
      <c r="J247" s="180">
        <f t="shared" si="696"/>
        <v>0</v>
      </c>
      <c r="K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0">
        <f t="shared" si="697"/>
        <v>0</v>
      </c>
      <c r="AF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0">
        <f t="shared" si="698"/>
        <v>0</v>
      </c>
      <c r="AJ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0">
        <f t="shared" si="699"/>
        <v>0</v>
      </c>
      <c r="AN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0">
        <f t="shared" si="700"/>
        <v>0</v>
      </c>
      <c r="AR247" s="180">
        <f t="shared" si="701"/>
        <v>0</v>
      </c>
    </row>
    <row r="248" spans="2:44" x14ac:dyDescent="0.25">
      <c r="B248" s="178" t="s">
        <v>818</v>
      </c>
      <c r="C248" s="179" t="s">
        <v>819</v>
      </c>
      <c r="D2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13037.5</v>
      </c>
      <c r="E2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2550</v>
      </c>
      <c r="F248" s="180">
        <f t="shared" si="694"/>
        <v>15587.5</v>
      </c>
      <c r="G248" s="180"/>
      <c r="H248" s="180">
        <f t="shared" si="695"/>
        <v>15587.5</v>
      </c>
      <c r="I248" s="180"/>
      <c r="J248" s="180">
        <f t="shared" si="696"/>
        <v>15587.5</v>
      </c>
      <c r="K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5312.5</v>
      </c>
      <c r="L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4250</v>
      </c>
      <c r="P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425</v>
      </c>
      <c r="R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v>
      </c>
      <c r="W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5100</v>
      </c>
      <c r="X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15587.5</v>
      </c>
      <c r="AD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0">
        <f t="shared" si="697"/>
        <v>15587.5</v>
      </c>
      <c r="AF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0">
        <f t="shared" si="698"/>
        <v>0</v>
      </c>
      <c r="AJ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0">
        <f t="shared" si="699"/>
        <v>0</v>
      </c>
      <c r="AN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0">
        <f t="shared" si="700"/>
        <v>0</v>
      </c>
      <c r="AR248" s="180">
        <f t="shared" si="701"/>
        <v>15587.5</v>
      </c>
    </row>
    <row r="249" spans="2:44" x14ac:dyDescent="0.25">
      <c r="B249" s="178" t="s">
        <v>820</v>
      </c>
      <c r="C249" s="179" t="s">
        <v>821</v>
      </c>
      <c r="D2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0">
        <f t="shared" si="694"/>
        <v>0</v>
      </c>
      <c r="G249" s="180"/>
      <c r="H249" s="180">
        <f t="shared" si="695"/>
        <v>0</v>
      </c>
      <c r="I249" s="180"/>
      <c r="J249" s="180">
        <f t="shared" si="696"/>
        <v>0</v>
      </c>
      <c r="K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0">
        <f t="shared" si="697"/>
        <v>0</v>
      </c>
      <c r="AF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0">
        <f t="shared" si="698"/>
        <v>0</v>
      </c>
      <c r="AJ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0">
        <f t="shared" si="699"/>
        <v>0</v>
      </c>
      <c r="AN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0">
        <f t="shared" si="700"/>
        <v>0</v>
      </c>
      <c r="AR249" s="180">
        <f t="shared" si="701"/>
        <v>0</v>
      </c>
    </row>
    <row r="250" spans="2:44" x14ac:dyDescent="0.25">
      <c r="B250" s="178" t="s">
        <v>314</v>
      </c>
      <c r="C250" s="179" t="s">
        <v>191</v>
      </c>
      <c r="D2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0">
        <f t="shared" si="694"/>
        <v>0</v>
      </c>
      <c r="G250" s="180"/>
      <c r="H250" s="180">
        <f t="shared" si="695"/>
        <v>0</v>
      </c>
      <c r="I250" s="180"/>
      <c r="J250" s="180">
        <f t="shared" si="696"/>
        <v>0</v>
      </c>
      <c r="K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0">
        <f t="shared" si="697"/>
        <v>0</v>
      </c>
      <c r="AF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0">
        <f t="shared" si="698"/>
        <v>0</v>
      </c>
      <c r="AJ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0">
        <f t="shared" si="699"/>
        <v>0</v>
      </c>
      <c r="AN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0">
        <f t="shared" si="700"/>
        <v>0</v>
      </c>
      <c r="AR250" s="180">
        <f t="shared" si="701"/>
        <v>0</v>
      </c>
    </row>
    <row r="251" spans="2:44" x14ac:dyDescent="0.25">
      <c r="B251" s="178" t="s">
        <v>822</v>
      </c>
      <c r="C251" s="179" t="s">
        <v>823</v>
      </c>
      <c r="D2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0">
        <f t="shared" si="694"/>
        <v>0</v>
      </c>
      <c r="G251" s="180"/>
      <c r="H251" s="180">
        <f t="shared" si="695"/>
        <v>0</v>
      </c>
      <c r="I251" s="180"/>
      <c r="J251" s="180">
        <f t="shared" si="696"/>
        <v>0</v>
      </c>
      <c r="K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0">
        <f t="shared" si="697"/>
        <v>0</v>
      </c>
      <c r="AF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0">
        <f t="shared" si="698"/>
        <v>0</v>
      </c>
      <c r="AJ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0">
        <f t="shared" si="699"/>
        <v>0</v>
      </c>
      <c r="AN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0">
        <f t="shared" si="700"/>
        <v>0</v>
      </c>
      <c r="AR251" s="180">
        <f t="shared" si="701"/>
        <v>0</v>
      </c>
    </row>
    <row r="252" spans="2:44" x14ac:dyDescent="0.25">
      <c r="B252" s="178" t="s">
        <v>824</v>
      </c>
      <c r="C252" s="179" t="s">
        <v>825</v>
      </c>
      <c r="D2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E2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0">
        <f t="shared" si="694"/>
        <v>100000</v>
      </c>
      <c r="G252" s="180"/>
      <c r="H252" s="180">
        <f t="shared" si="695"/>
        <v>100000</v>
      </c>
      <c r="I252" s="180"/>
      <c r="J252" s="180">
        <f t="shared" si="696"/>
        <v>100000</v>
      </c>
      <c r="K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P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D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0">
        <f t="shared" si="697"/>
        <v>100000</v>
      </c>
      <c r="AF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0">
        <f t="shared" si="698"/>
        <v>0</v>
      </c>
      <c r="AJ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0">
        <f t="shared" si="699"/>
        <v>0</v>
      </c>
      <c r="AN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0">
        <f t="shared" si="700"/>
        <v>0</v>
      </c>
      <c r="AR252" s="180">
        <f t="shared" si="701"/>
        <v>100000</v>
      </c>
    </row>
    <row r="253" spans="2:44" x14ac:dyDescent="0.25">
      <c r="B253" s="178" t="s">
        <v>315</v>
      </c>
      <c r="C253" s="179" t="s">
        <v>192</v>
      </c>
      <c r="D2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0">
        <f t="shared" si="694"/>
        <v>0</v>
      </c>
      <c r="G253" s="180"/>
      <c r="H253" s="180">
        <f t="shared" si="695"/>
        <v>0</v>
      </c>
      <c r="I253" s="180"/>
      <c r="J253" s="180">
        <f t="shared" si="696"/>
        <v>0</v>
      </c>
      <c r="K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0">
        <f t="shared" si="697"/>
        <v>0</v>
      </c>
      <c r="AF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0">
        <f t="shared" si="698"/>
        <v>0</v>
      </c>
      <c r="AJ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0">
        <f t="shared" si="699"/>
        <v>0</v>
      </c>
      <c r="AN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0">
        <f t="shared" si="700"/>
        <v>0</v>
      </c>
      <c r="AR253" s="180">
        <f t="shared" si="701"/>
        <v>0</v>
      </c>
    </row>
    <row r="254" spans="2:44" x14ac:dyDescent="0.25">
      <c r="B254" s="178" t="s">
        <v>826</v>
      </c>
      <c r="C254" s="179" t="s">
        <v>827</v>
      </c>
      <c r="D2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96000</v>
      </c>
      <c r="E2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0">
        <f t="shared" si="622"/>
        <v>96000</v>
      </c>
      <c r="G254" s="180"/>
      <c r="H254" s="180">
        <f t="shared" si="623"/>
        <v>96000</v>
      </c>
      <c r="I254" s="180"/>
      <c r="J254" s="180">
        <f t="shared" si="624"/>
        <v>96000</v>
      </c>
      <c r="K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96000</v>
      </c>
      <c r="Q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0">
        <f t="shared" si="628"/>
        <v>0</v>
      </c>
      <c r="AF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0">
        <f t="shared" si="629"/>
        <v>0</v>
      </c>
      <c r="AJ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96000</v>
      </c>
      <c r="AM254" s="180">
        <f t="shared" si="630"/>
        <v>96000</v>
      </c>
      <c r="AN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0">
        <f t="shared" si="631"/>
        <v>0</v>
      </c>
      <c r="AR254" s="180">
        <f t="shared" si="632"/>
        <v>96000</v>
      </c>
    </row>
    <row r="255" spans="2:44" x14ac:dyDescent="0.25">
      <c r="B255" s="178" t="s">
        <v>828</v>
      </c>
      <c r="C255" s="179" t="s">
        <v>829</v>
      </c>
      <c r="D2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0">
        <f t="shared" si="622"/>
        <v>0</v>
      </c>
      <c r="G255" s="180"/>
      <c r="H255" s="180">
        <f t="shared" si="623"/>
        <v>0</v>
      </c>
      <c r="I255" s="180"/>
      <c r="J255" s="180">
        <f t="shared" si="624"/>
        <v>0</v>
      </c>
      <c r="K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0">
        <f t="shared" si="628"/>
        <v>0</v>
      </c>
      <c r="AF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0">
        <f t="shared" si="629"/>
        <v>0</v>
      </c>
      <c r="AJ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0">
        <f t="shared" si="630"/>
        <v>0</v>
      </c>
      <c r="AN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0">
        <f t="shared" si="631"/>
        <v>0</v>
      </c>
      <c r="AR255" s="180">
        <f t="shared" si="632"/>
        <v>0</v>
      </c>
    </row>
    <row r="256" spans="2:44" x14ac:dyDescent="0.25">
      <c r="B256" s="178" t="s">
        <v>830</v>
      </c>
      <c r="C256" s="179" t="s">
        <v>831</v>
      </c>
      <c r="D2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0">
        <f t="shared" si="622"/>
        <v>0</v>
      </c>
      <c r="G256" s="180"/>
      <c r="H256" s="180">
        <f t="shared" si="623"/>
        <v>0</v>
      </c>
      <c r="I256" s="180"/>
      <c r="J256" s="180">
        <f t="shared" si="624"/>
        <v>0</v>
      </c>
      <c r="K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0">
        <f t="shared" si="628"/>
        <v>0</v>
      </c>
      <c r="AF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0">
        <f t="shared" si="629"/>
        <v>0</v>
      </c>
      <c r="AJ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0">
        <f t="shared" si="630"/>
        <v>0</v>
      </c>
      <c r="AN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0">
        <f t="shared" si="631"/>
        <v>0</v>
      </c>
      <c r="AR256" s="180">
        <f t="shared" si="632"/>
        <v>0</v>
      </c>
    </row>
    <row r="257" spans="2:44" x14ac:dyDescent="0.25">
      <c r="B257" s="178" t="s">
        <v>832</v>
      </c>
      <c r="C257" s="179" t="s">
        <v>833</v>
      </c>
      <c r="D2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0">
        <f t="shared" ref="F257:F259" si="702">D257+E257</f>
        <v>0</v>
      </c>
      <c r="G257" s="180"/>
      <c r="H257" s="180">
        <f t="shared" ref="H257:H259" si="703">F257-G257</f>
        <v>0</v>
      </c>
      <c r="I257" s="180"/>
      <c r="J257" s="180">
        <f t="shared" ref="J257:J259" si="704">F257-I257</f>
        <v>0</v>
      </c>
      <c r="K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0">
        <f t="shared" ref="AE257:AE259" si="705">AB257+AC257+AD257</f>
        <v>0</v>
      </c>
      <c r="AF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0">
        <f t="shared" ref="AI257:AI259" si="706">AF257+AG257+AH257</f>
        <v>0</v>
      </c>
      <c r="AJ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0">
        <f t="shared" ref="AM257:AM259" si="707">AJ257+AK257+AL257</f>
        <v>0</v>
      </c>
      <c r="AN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0">
        <f t="shared" ref="AQ257:AQ259" si="708">AN257+AO257+AP257</f>
        <v>0</v>
      </c>
      <c r="AR257" s="180">
        <f t="shared" ref="AR257:AR259" si="709">AE257+AI257+AM257+AQ257</f>
        <v>0</v>
      </c>
    </row>
    <row r="258" spans="2:44" x14ac:dyDescent="0.25">
      <c r="B258" s="178" t="s">
        <v>316</v>
      </c>
      <c r="C258" s="179" t="s">
        <v>193</v>
      </c>
      <c r="D2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0">
        <f t="shared" si="702"/>
        <v>0</v>
      </c>
      <c r="G258" s="180"/>
      <c r="H258" s="180">
        <f t="shared" si="703"/>
        <v>0</v>
      </c>
      <c r="I258" s="180"/>
      <c r="J258" s="180">
        <f t="shared" si="704"/>
        <v>0</v>
      </c>
      <c r="K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0">
        <f t="shared" si="705"/>
        <v>0</v>
      </c>
      <c r="AF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0">
        <f t="shared" si="706"/>
        <v>0</v>
      </c>
      <c r="AJ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0">
        <f t="shared" si="707"/>
        <v>0</v>
      </c>
      <c r="AN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0">
        <f t="shared" si="708"/>
        <v>0</v>
      </c>
      <c r="AR258" s="180">
        <f t="shared" si="709"/>
        <v>0</v>
      </c>
    </row>
    <row r="259" spans="2:44" x14ac:dyDescent="0.25">
      <c r="B259" s="178" t="s">
        <v>834</v>
      </c>
      <c r="C259" s="179" t="s">
        <v>835</v>
      </c>
      <c r="D2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0">
        <f t="shared" si="702"/>
        <v>0</v>
      </c>
      <c r="G259" s="180"/>
      <c r="H259" s="180">
        <f t="shared" si="703"/>
        <v>0</v>
      </c>
      <c r="I259" s="180"/>
      <c r="J259" s="180">
        <f t="shared" si="704"/>
        <v>0</v>
      </c>
      <c r="K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0">
        <f t="shared" si="705"/>
        <v>0</v>
      </c>
      <c r="AF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0">
        <f t="shared" si="706"/>
        <v>0</v>
      </c>
      <c r="AJ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0">
        <f t="shared" si="707"/>
        <v>0</v>
      </c>
      <c r="AN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0">
        <f t="shared" si="708"/>
        <v>0</v>
      </c>
      <c r="AR259" s="180">
        <f t="shared" si="709"/>
        <v>0</v>
      </c>
    </row>
    <row r="260" spans="2:44" x14ac:dyDescent="0.25">
      <c r="B260" s="187" t="s">
        <v>317</v>
      </c>
      <c r="C260" s="188" t="s">
        <v>194</v>
      </c>
      <c r="D260" s="189">
        <f>SUM(D261:D266)</f>
        <v>0</v>
      </c>
      <c r="E260" s="189">
        <f>SUM(E261:E266)</f>
        <v>0</v>
      </c>
      <c r="F260" s="189">
        <f t="shared" si="622"/>
        <v>0</v>
      </c>
      <c r="G260" s="189">
        <f>SUM(G261:G266)</f>
        <v>0</v>
      </c>
      <c r="H260" s="189">
        <f t="shared" si="623"/>
        <v>0</v>
      </c>
      <c r="I260" s="189">
        <f>SUM(I261:I266)</f>
        <v>0</v>
      </c>
      <c r="J260" s="189">
        <f t="shared" si="624"/>
        <v>0</v>
      </c>
      <c r="K260" s="189">
        <f t="shared" ref="K260:AD260" si="710">SUM(K261:K266)</f>
        <v>0</v>
      </c>
      <c r="L260" s="189">
        <f t="shared" si="710"/>
        <v>0</v>
      </c>
      <c r="M260" s="189">
        <f t="shared" si="710"/>
        <v>0</v>
      </c>
      <c r="N260" s="189">
        <f t="shared" si="710"/>
        <v>0</v>
      </c>
      <c r="O260" s="189">
        <f t="shared" si="710"/>
        <v>0</v>
      </c>
      <c r="P260" s="189">
        <f t="shared" ref="P260:Q260" si="711">SUM(P261:P266)</f>
        <v>0</v>
      </c>
      <c r="Q260" s="189">
        <f t="shared" si="711"/>
        <v>0</v>
      </c>
      <c r="R260" s="189">
        <f t="shared" si="710"/>
        <v>0</v>
      </c>
      <c r="S260" s="189">
        <f t="shared" si="710"/>
        <v>0</v>
      </c>
      <c r="T260" s="189">
        <f t="shared" ref="T260" si="712">SUM(T261:T266)</f>
        <v>0</v>
      </c>
      <c r="U260" s="189">
        <f t="shared" si="710"/>
        <v>0</v>
      </c>
      <c r="V260" s="189">
        <f t="shared" si="710"/>
        <v>0</v>
      </c>
      <c r="W260" s="189">
        <f t="shared" ref="W260" si="713">SUM(W261:W266)</f>
        <v>0</v>
      </c>
      <c r="X260" s="189">
        <f t="shared" si="710"/>
        <v>0</v>
      </c>
      <c r="Y260" s="189">
        <f t="shared" ref="Y260:Z260" si="714">SUM(Y261:Y266)</f>
        <v>0</v>
      </c>
      <c r="Z260" s="189">
        <f t="shared" si="714"/>
        <v>0</v>
      </c>
      <c r="AA260" s="189">
        <f t="shared" si="710"/>
        <v>0</v>
      </c>
      <c r="AB260" s="189">
        <f t="shared" si="710"/>
        <v>0</v>
      </c>
      <c r="AC260" s="189">
        <f t="shared" si="710"/>
        <v>0</v>
      </c>
      <c r="AD260" s="189">
        <f t="shared" si="710"/>
        <v>0</v>
      </c>
      <c r="AE260" s="189">
        <f t="shared" si="628"/>
        <v>0</v>
      </c>
      <c r="AF260" s="189">
        <f>SUM(AF261:AF266)</f>
        <v>0</v>
      </c>
      <c r="AG260" s="189">
        <f>SUM(AG261:AG266)</f>
        <v>0</v>
      </c>
      <c r="AH260" s="189">
        <f>SUM(AH261:AH266)</f>
        <v>0</v>
      </c>
      <c r="AI260" s="189">
        <f t="shared" si="629"/>
        <v>0</v>
      </c>
      <c r="AJ260" s="189">
        <f>SUM(AJ261:AJ266)</f>
        <v>0</v>
      </c>
      <c r="AK260" s="189">
        <f>SUM(AK261:AK266)</f>
        <v>0</v>
      </c>
      <c r="AL260" s="189">
        <f>SUM(AL261:AL266)</f>
        <v>0</v>
      </c>
      <c r="AM260" s="189">
        <f t="shared" si="630"/>
        <v>0</v>
      </c>
      <c r="AN260" s="189">
        <f>SUM(AN261:AN266)</f>
        <v>0</v>
      </c>
      <c r="AO260" s="189">
        <f>SUM(AO261:AO266)</f>
        <v>0</v>
      </c>
      <c r="AP260" s="189">
        <f>SUM(AP261:AP266)</f>
        <v>0</v>
      </c>
      <c r="AQ260" s="189">
        <f t="shared" si="631"/>
        <v>0</v>
      </c>
      <c r="AR260" s="189">
        <f t="shared" si="632"/>
        <v>0</v>
      </c>
    </row>
    <row r="261" spans="2:44" x14ac:dyDescent="0.25">
      <c r="B261" s="178" t="s">
        <v>842</v>
      </c>
      <c r="C261" s="179" t="s">
        <v>843</v>
      </c>
      <c r="D2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0">
        <f t="shared" si="622"/>
        <v>0</v>
      </c>
      <c r="G261" s="180"/>
      <c r="H261" s="180">
        <f t="shared" si="623"/>
        <v>0</v>
      </c>
      <c r="I261" s="180"/>
      <c r="J261" s="180">
        <f t="shared" si="624"/>
        <v>0</v>
      </c>
      <c r="K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0">
        <f t="shared" si="628"/>
        <v>0</v>
      </c>
      <c r="AF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0">
        <f t="shared" si="629"/>
        <v>0</v>
      </c>
      <c r="AJ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0">
        <f t="shared" si="630"/>
        <v>0</v>
      </c>
      <c r="AN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0">
        <f t="shared" si="631"/>
        <v>0</v>
      </c>
      <c r="AR261" s="180">
        <f t="shared" si="632"/>
        <v>0</v>
      </c>
    </row>
    <row r="262" spans="2:44" x14ac:dyDescent="0.25">
      <c r="B262" s="178" t="s">
        <v>844</v>
      </c>
      <c r="C262" s="179" t="s">
        <v>845</v>
      </c>
      <c r="D2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0">
        <f t="shared" si="622"/>
        <v>0</v>
      </c>
      <c r="G262" s="180"/>
      <c r="H262" s="180">
        <f t="shared" si="623"/>
        <v>0</v>
      </c>
      <c r="I262" s="180"/>
      <c r="J262" s="180">
        <f t="shared" si="624"/>
        <v>0</v>
      </c>
      <c r="K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0">
        <f t="shared" si="628"/>
        <v>0</v>
      </c>
      <c r="AF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0">
        <f t="shared" si="629"/>
        <v>0</v>
      </c>
      <c r="AJ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0">
        <f t="shared" si="630"/>
        <v>0</v>
      </c>
      <c r="AN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0">
        <f t="shared" si="631"/>
        <v>0</v>
      </c>
      <c r="AR262" s="180">
        <f t="shared" si="632"/>
        <v>0</v>
      </c>
    </row>
    <row r="263" spans="2:44" x14ac:dyDescent="0.25">
      <c r="B263" s="178" t="s">
        <v>318</v>
      </c>
      <c r="C263" s="179" t="s">
        <v>195</v>
      </c>
      <c r="D2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0">
        <f t="shared" si="622"/>
        <v>0</v>
      </c>
      <c r="G263" s="180"/>
      <c r="H263" s="180">
        <f t="shared" si="623"/>
        <v>0</v>
      </c>
      <c r="I263" s="180"/>
      <c r="J263" s="180">
        <f t="shared" si="624"/>
        <v>0</v>
      </c>
      <c r="K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0">
        <f t="shared" si="628"/>
        <v>0</v>
      </c>
      <c r="AF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0">
        <f t="shared" si="629"/>
        <v>0</v>
      </c>
      <c r="AJ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0">
        <f t="shared" si="630"/>
        <v>0</v>
      </c>
      <c r="AN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0">
        <f t="shared" si="631"/>
        <v>0</v>
      </c>
      <c r="AR263" s="180">
        <f t="shared" si="632"/>
        <v>0</v>
      </c>
    </row>
    <row r="264" spans="2:44" x14ac:dyDescent="0.25">
      <c r="B264" s="178" t="s">
        <v>846</v>
      </c>
      <c r="C264" s="179" t="s">
        <v>847</v>
      </c>
      <c r="D2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0">
        <f t="shared" ref="F264:F266" si="715">D264+E264</f>
        <v>0</v>
      </c>
      <c r="G264" s="180"/>
      <c r="H264" s="180">
        <f t="shared" ref="H264:H266" si="716">F264-G264</f>
        <v>0</v>
      </c>
      <c r="I264" s="180"/>
      <c r="J264" s="180">
        <f t="shared" ref="J264:J266" si="717">F264-I264</f>
        <v>0</v>
      </c>
      <c r="K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0">
        <f t="shared" ref="AE264:AE266" si="718">AB264+AC264+AD264</f>
        <v>0</v>
      </c>
      <c r="AF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0">
        <f t="shared" ref="AI264:AI266" si="719">AF264+AG264+AH264</f>
        <v>0</v>
      </c>
      <c r="AJ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0">
        <f t="shared" ref="AM264:AM266" si="720">AJ264+AK264+AL264</f>
        <v>0</v>
      </c>
      <c r="AN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0">
        <f t="shared" ref="AQ264:AQ266" si="721">AN264+AO264+AP264</f>
        <v>0</v>
      </c>
      <c r="AR264" s="180">
        <f t="shared" ref="AR264:AR266" si="722">AE264+AI264+AM264+AQ264</f>
        <v>0</v>
      </c>
    </row>
    <row r="265" spans="2:44" x14ac:dyDescent="0.25">
      <c r="B265" s="178" t="s">
        <v>848</v>
      </c>
      <c r="C265" s="179" t="s">
        <v>849</v>
      </c>
      <c r="D2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0">
        <f t="shared" si="715"/>
        <v>0</v>
      </c>
      <c r="G265" s="180"/>
      <c r="H265" s="180">
        <f t="shared" si="716"/>
        <v>0</v>
      </c>
      <c r="I265" s="180"/>
      <c r="J265" s="180">
        <f t="shared" si="717"/>
        <v>0</v>
      </c>
      <c r="K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0">
        <f t="shared" si="718"/>
        <v>0</v>
      </c>
      <c r="AF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0">
        <f t="shared" si="719"/>
        <v>0</v>
      </c>
      <c r="AJ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0">
        <f t="shared" si="720"/>
        <v>0</v>
      </c>
      <c r="AN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0">
        <f t="shared" si="721"/>
        <v>0</v>
      </c>
      <c r="AR265" s="180">
        <f t="shared" si="722"/>
        <v>0</v>
      </c>
    </row>
    <row r="266" spans="2:44" x14ac:dyDescent="0.25">
      <c r="B266" s="178" t="s">
        <v>850</v>
      </c>
      <c r="C266" s="179" t="s">
        <v>851</v>
      </c>
      <c r="D2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0">
        <f t="shared" si="715"/>
        <v>0</v>
      </c>
      <c r="G266" s="180"/>
      <c r="H266" s="180">
        <f t="shared" si="716"/>
        <v>0</v>
      </c>
      <c r="I266" s="180"/>
      <c r="J266" s="180">
        <f t="shared" si="717"/>
        <v>0</v>
      </c>
      <c r="K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0">
        <f t="shared" si="718"/>
        <v>0</v>
      </c>
      <c r="AF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0">
        <f t="shared" si="719"/>
        <v>0</v>
      </c>
      <c r="AJ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0">
        <f t="shared" si="720"/>
        <v>0</v>
      </c>
      <c r="AN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0">
        <f t="shared" si="721"/>
        <v>0</v>
      </c>
      <c r="AR266" s="180">
        <f t="shared" si="722"/>
        <v>0</v>
      </c>
    </row>
    <row r="267" spans="2:44" x14ac:dyDescent="0.25">
      <c r="B267" s="187" t="s">
        <v>319</v>
      </c>
      <c r="C267" s="188" t="s">
        <v>196</v>
      </c>
      <c r="D267" s="189">
        <f>SUM(D268:D311)</f>
        <v>460000</v>
      </c>
      <c r="E267" s="189">
        <f>SUM(E268:E311)</f>
        <v>263775.60000000003</v>
      </c>
      <c r="F267" s="189">
        <f t="shared" si="622"/>
        <v>723775.60000000009</v>
      </c>
      <c r="G267" s="189">
        <f>SUM(G268:G311)</f>
        <v>0</v>
      </c>
      <c r="H267" s="189">
        <f t="shared" si="623"/>
        <v>723775.60000000009</v>
      </c>
      <c r="I267" s="189">
        <f>SUM(I268:I311)</f>
        <v>0</v>
      </c>
      <c r="J267" s="189">
        <f t="shared" si="624"/>
        <v>723775.60000000009</v>
      </c>
      <c r="K267" s="189">
        <f t="shared" ref="K267:AD267" si="723">SUM(K268:K311)</f>
        <v>0</v>
      </c>
      <c r="L267" s="189">
        <f t="shared" si="723"/>
        <v>0</v>
      </c>
      <c r="M267" s="189">
        <f t="shared" si="723"/>
        <v>19000</v>
      </c>
      <c r="N267" s="189">
        <f t="shared" si="723"/>
        <v>0</v>
      </c>
      <c r="O267" s="189">
        <f t="shared" si="723"/>
        <v>247000</v>
      </c>
      <c r="P267" s="189">
        <f t="shared" ref="P267:Q267" si="724">SUM(P268:P311)</f>
        <v>90000</v>
      </c>
      <c r="Q267" s="189">
        <f t="shared" si="724"/>
        <v>30000</v>
      </c>
      <c r="R267" s="189">
        <f t="shared" si="723"/>
        <v>0</v>
      </c>
      <c r="S267" s="189">
        <f t="shared" si="723"/>
        <v>0</v>
      </c>
      <c r="T267" s="189">
        <f t="shared" ref="T267" si="725">SUM(T268:T311)</f>
        <v>0</v>
      </c>
      <c r="U267" s="189">
        <f t="shared" si="723"/>
        <v>0</v>
      </c>
      <c r="V267" s="189">
        <f t="shared" si="723"/>
        <v>0</v>
      </c>
      <c r="W267" s="189">
        <f t="shared" ref="W267" si="726">SUM(W268:W311)</f>
        <v>0</v>
      </c>
      <c r="X267" s="189">
        <f t="shared" si="723"/>
        <v>287775.60000000003</v>
      </c>
      <c r="Y267" s="189">
        <f t="shared" ref="Y267:Z267" si="727">SUM(Y268:Y311)</f>
        <v>0</v>
      </c>
      <c r="Z267" s="189">
        <f t="shared" si="727"/>
        <v>50000</v>
      </c>
      <c r="AA267" s="189">
        <f t="shared" si="723"/>
        <v>0</v>
      </c>
      <c r="AB267" s="189">
        <f t="shared" si="723"/>
        <v>0</v>
      </c>
      <c r="AC267" s="189">
        <f t="shared" si="723"/>
        <v>703775.60000000009</v>
      </c>
      <c r="AD267" s="189">
        <f t="shared" si="723"/>
        <v>0</v>
      </c>
      <c r="AE267" s="189">
        <f t="shared" si="628"/>
        <v>703775.60000000009</v>
      </c>
      <c r="AF267" s="189">
        <f>SUM(AF268:AF311)</f>
        <v>0</v>
      </c>
      <c r="AG267" s="189">
        <f>SUM(AG268:AG311)</f>
        <v>0</v>
      </c>
      <c r="AH267" s="189">
        <f>SUM(AH268:AH311)</f>
        <v>0</v>
      </c>
      <c r="AI267" s="189">
        <f t="shared" si="629"/>
        <v>0</v>
      </c>
      <c r="AJ267" s="189">
        <f>SUM(AJ268:AJ311)</f>
        <v>0</v>
      </c>
      <c r="AK267" s="189">
        <f>SUM(AK268:AK311)</f>
        <v>0</v>
      </c>
      <c r="AL267" s="189">
        <f>SUM(AL268:AL311)</f>
        <v>20000</v>
      </c>
      <c r="AM267" s="189">
        <f t="shared" si="630"/>
        <v>20000</v>
      </c>
      <c r="AN267" s="189">
        <f>SUM(AN268:AN311)</f>
        <v>0</v>
      </c>
      <c r="AO267" s="189">
        <f>SUM(AO268:AO311)</f>
        <v>0</v>
      </c>
      <c r="AP267" s="189">
        <f>SUM(AP268:AP311)</f>
        <v>0</v>
      </c>
      <c r="AQ267" s="189">
        <f t="shared" si="631"/>
        <v>0</v>
      </c>
      <c r="AR267" s="189">
        <f t="shared" si="632"/>
        <v>723775.60000000009</v>
      </c>
    </row>
    <row r="268" spans="2:44" x14ac:dyDescent="0.25">
      <c r="B268" s="178" t="s">
        <v>852</v>
      </c>
      <c r="C268" s="179" t="s">
        <v>853</v>
      </c>
      <c r="D2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0">
        <f t="shared" si="622"/>
        <v>0</v>
      </c>
      <c r="G268" s="180"/>
      <c r="H268" s="180">
        <f t="shared" si="623"/>
        <v>0</v>
      </c>
      <c r="I268" s="180"/>
      <c r="J268" s="180">
        <f t="shared" si="624"/>
        <v>0</v>
      </c>
      <c r="K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0">
        <f t="shared" si="628"/>
        <v>0</v>
      </c>
      <c r="AF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0">
        <f t="shared" si="629"/>
        <v>0</v>
      </c>
      <c r="AJ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0">
        <f t="shared" si="630"/>
        <v>0</v>
      </c>
      <c r="AN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0">
        <f t="shared" si="631"/>
        <v>0</v>
      </c>
      <c r="AR268" s="180">
        <f t="shared" si="632"/>
        <v>0</v>
      </c>
    </row>
    <row r="269" spans="2:44" x14ac:dyDescent="0.25">
      <c r="B269" s="178" t="s">
        <v>320</v>
      </c>
      <c r="C269" s="179" t="s">
        <v>854</v>
      </c>
      <c r="D2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210000</v>
      </c>
      <c r="E2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0">
        <f t="shared" ref="F269:F300" si="728">D269+E269</f>
        <v>210000</v>
      </c>
      <c r="G269" s="180"/>
      <c r="H269" s="180">
        <f t="shared" ref="H269:H300" si="729">F269-G269</f>
        <v>210000</v>
      </c>
      <c r="I269" s="180"/>
      <c r="J269" s="180">
        <f t="shared" ref="J269:J300" si="730">F269-I269</f>
        <v>210000</v>
      </c>
      <c r="K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160000</v>
      </c>
      <c r="P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AA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210000</v>
      </c>
      <c r="AD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0">
        <f t="shared" ref="AE269:AE300" si="731">AB269+AC269+AD269</f>
        <v>210000</v>
      </c>
      <c r="AF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0">
        <f t="shared" ref="AI269:AI300" si="732">AF269+AG269+AH269</f>
        <v>0</v>
      </c>
      <c r="AJ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0">
        <f t="shared" ref="AM269:AM300" si="733">AJ269+AK269+AL269</f>
        <v>0</v>
      </c>
      <c r="AN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0">
        <f t="shared" ref="AQ269:AQ300" si="734">AN269+AO269+AP269</f>
        <v>0</v>
      </c>
      <c r="AR269" s="180">
        <f t="shared" ref="AR269:AR300" si="735">AE269+AI269+AM269+AQ269</f>
        <v>210000</v>
      </c>
    </row>
    <row r="270" spans="2:44" x14ac:dyDescent="0.25">
      <c r="B270" s="178" t="s">
        <v>855</v>
      </c>
      <c r="C270" s="179" t="s">
        <v>856</v>
      </c>
      <c r="D2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0">
        <f t="shared" si="728"/>
        <v>0</v>
      </c>
      <c r="G270" s="180"/>
      <c r="H270" s="180">
        <f t="shared" si="729"/>
        <v>0</v>
      </c>
      <c r="I270" s="180"/>
      <c r="J270" s="180">
        <f t="shared" si="730"/>
        <v>0</v>
      </c>
      <c r="K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0">
        <f t="shared" si="731"/>
        <v>0</v>
      </c>
      <c r="AF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0">
        <f t="shared" si="732"/>
        <v>0</v>
      </c>
      <c r="AJ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0">
        <f t="shared" si="733"/>
        <v>0</v>
      </c>
      <c r="AN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0">
        <f t="shared" si="734"/>
        <v>0</v>
      </c>
      <c r="AR270" s="180">
        <f t="shared" si="735"/>
        <v>0</v>
      </c>
    </row>
    <row r="271" spans="2:44" x14ac:dyDescent="0.25">
      <c r="B271" s="178" t="s">
        <v>857</v>
      </c>
      <c r="C271" s="179" t="s">
        <v>858</v>
      </c>
      <c r="D2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0">
        <f t="shared" si="728"/>
        <v>0</v>
      </c>
      <c r="G271" s="180"/>
      <c r="H271" s="180">
        <f t="shared" si="729"/>
        <v>0</v>
      </c>
      <c r="I271" s="180"/>
      <c r="J271" s="180">
        <f t="shared" si="730"/>
        <v>0</v>
      </c>
      <c r="K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0">
        <f t="shared" si="731"/>
        <v>0</v>
      </c>
      <c r="AF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0">
        <f t="shared" si="732"/>
        <v>0</v>
      </c>
      <c r="AJ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0">
        <f t="shared" si="733"/>
        <v>0</v>
      </c>
      <c r="AN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0">
        <f t="shared" si="734"/>
        <v>0</v>
      </c>
      <c r="AR271" s="180">
        <f t="shared" si="735"/>
        <v>0</v>
      </c>
    </row>
    <row r="272" spans="2:44" x14ac:dyDescent="0.25">
      <c r="B272" s="178" t="s">
        <v>859</v>
      </c>
      <c r="C272" s="179" t="s">
        <v>860</v>
      </c>
      <c r="D2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0">
        <f t="shared" si="728"/>
        <v>0</v>
      </c>
      <c r="G272" s="180"/>
      <c r="H272" s="180">
        <f t="shared" si="729"/>
        <v>0</v>
      </c>
      <c r="I272" s="180"/>
      <c r="J272" s="180">
        <f t="shared" si="730"/>
        <v>0</v>
      </c>
      <c r="K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0">
        <f t="shared" si="731"/>
        <v>0</v>
      </c>
      <c r="AF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0">
        <f t="shared" si="732"/>
        <v>0</v>
      </c>
      <c r="AJ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0">
        <f t="shared" si="733"/>
        <v>0</v>
      </c>
      <c r="AN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0">
        <f t="shared" si="734"/>
        <v>0</v>
      </c>
      <c r="AR272" s="180">
        <f t="shared" si="735"/>
        <v>0</v>
      </c>
    </row>
    <row r="273" spans="2:44" x14ac:dyDescent="0.25">
      <c r="B273" s="178" t="s">
        <v>861</v>
      </c>
      <c r="C273" s="179" t="s">
        <v>862</v>
      </c>
      <c r="D2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0">
        <f t="shared" si="728"/>
        <v>0</v>
      </c>
      <c r="G273" s="180"/>
      <c r="H273" s="180">
        <f t="shared" si="729"/>
        <v>0</v>
      </c>
      <c r="I273" s="180"/>
      <c r="J273" s="180">
        <f t="shared" si="730"/>
        <v>0</v>
      </c>
      <c r="K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0">
        <f t="shared" si="731"/>
        <v>0</v>
      </c>
      <c r="AF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0">
        <f t="shared" si="732"/>
        <v>0</v>
      </c>
      <c r="AJ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0">
        <f t="shared" si="733"/>
        <v>0</v>
      </c>
      <c r="AN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0">
        <f t="shared" si="734"/>
        <v>0</v>
      </c>
      <c r="AR273" s="180">
        <f t="shared" si="735"/>
        <v>0</v>
      </c>
    </row>
    <row r="274" spans="2:44" x14ac:dyDescent="0.25">
      <c r="B274" s="178" t="s">
        <v>863</v>
      </c>
      <c r="C274" s="179" t="s">
        <v>864</v>
      </c>
      <c r="D2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0">
        <f t="shared" si="728"/>
        <v>0</v>
      </c>
      <c r="G274" s="180"/>
      <c r="H274" s="180">
        <f t="shared" si="729"/>
        <v>0</v>
      </c>
      <c r="I274" s="180"/>
      <c r="J274" s="180">
        <f t="shared" si="730"/>
        <v>0</v>
      </c>
      <c r="K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0">
        <f t="shared" si="731"/>
        <v>0</v>
      </c>
      <c r="AF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0">
        <f t="shared" si="732"/>
        <v>0</v>
      </c>
      <c r="AJ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0">
        <f t="shared" si="733"/>
        <v>0</v>
      </c>
      <c r="AN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0">
        <f t="shared" si="734"/>
        <v>0</v>
      </c>
      <c r="AR274" s="180">
        <f t="shared" si="735"/>
        <v>0</v>
      </c>
    </row>
    <row r="275" spans="2:44" x14ac:dyDescent="0.25">
      <c r="B275" s="178" t="s">
        <v>865</v>
      </c>
      <c r="C275" s="179" t="s">
        <v>866</v>
      </c>
      <c r="D2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0">
        <f t="shared" si="728"/>
        <v>0</v>
      </c>
      <c r="G275" s="180"/>
      <c r="H275" s="180">
        <f t="shared" si="729"/>
        <v>0</v>
      </c>
      <c r="I275" s="180"/>
      <c r="J275" s="180">
        <f t="shared" si="730"/>
        <v>0</v>
      </c>
      <c r="K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0">
        <f t="shared" si="731"/>
        <v>0</v>
      </c>
      <c r="AF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0">
        <f t="shared" si="732"/>
        <v>0</v>
      </c>
      <c r="AJ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0">
        <f t="shared" si="733"/>
        <v>0</v>
      </c>
      <c r="AN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0">
        <f t="shared" si="734"/>
        <v>0</v>
      </c>
      <c r="AR275" s="180">
        <f t="shared" si="735"/>
        <v>0</v>
      </c>
    </row>
    <row r="276" spans="2:44" x14ac:dyDescent="0.25">
      <c r="B276" s="178" t="s">
        <v>321</v>
      </c>
      <c r="C276" s="179" t="s">
        <v>867</v>
      </c>
      <c r="D2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0">
        <f t="shared" si="728"/>
        <v>0</v>
      </c>
      <c r="G276" s="180"/>
      <c r="H276" s="180">
        <f t="shared" si="729"/>
        <v>0</v>
      </c>
      <c r="I276" s="180"/>
      <c r="J276" s="180">
        <f t="shared" si="730"/>
        <v>0</v>
      </c>
      <c r="K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0">
        <f t="shared" si="731"/>
        <v>0</v>
      </c>
      <c r="AF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0">
        <f t="shared" si="732"/>
        <v>0</v>
      </c>
      <c r="AJ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0">
        <f t="shared" si="733"/>
        <v>0</v>
      </c>
      <c r="AN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0">
        <f t="shared" si="734"/>
        <v>0</v>
      </c>
      <c r="AR276" s="180">
        <f t="shared" si="735"/>
        <v>0</v>
      </c>
    </row>
    <row r="277" spans="2:44" x14ac:dyDescent="0.25">
      <c r="B277" s="178" t="s">
        <v>868</v>
      </c>
      <c r="C277" s="179" t="s">
        <v>869</v>
      </c>
      <c r="D2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140000</v>
      </c>
      <c r="E2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0">
        <f t="shared" si="728"/>
        <v>140000</v>
      </c>
      <c r="G277" s="180"/>
      <c r="H277" s="180">
        <f t="shared" si="729"/>
        <v>140000</v>
      </c>
      <c r="I277" s="180"/>
      <c r="J277" s="180">
        <f t="shared" si="730"/>
        <v>140000</v>
      </c>
      <c r="K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19000</v>
      </c>
      <c r="N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47000</v>
      </c>
      <c r="P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v>
      </c>
      <c r="Q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R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14000</v>
      </c>
      <c r="Y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130000</v>
      </c>
      <c r="AD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0">
        <f t="shared" si="731"/>
        <v>130000</v>
      </c>
      <c r="AF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0">
        <f t="shared" si="732"/>
        <v>0</v>
      </c>
      <c r="AJ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M277" s="180">
        <f t="shared" si="733"/>
        <v>10000</v>
      </c>
      <c r="AN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0">
        <f t="shared" si="734"/>
        <v>0</v>
      </c>
      <c r="AR277" s="180">
        <f t="shared" si="735"/>
        <v>140000</v>
      </c>
    </row>
    <row r="278" spans="2:44" x14ac:dyDescent="0.25">
      <c r="B278" s="178" t="s">
        <v>870</v>
      </c>
      <c r="C278" s="179" t="s">
        <v>871</v>
      </c>
      <c r="D2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110000</v>
      </c>
      <c r="E2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263775.60000000003</v>
      </c>
      <c r="F278" s="180">
        <f t="shared" si="728"/>
        <v>373775.60000000003</v>
      </c>
      <c r="G278" s="180"/>
      <c r="H278" s="180">
        <f t="shared" si="729"/>
        <v>373775.60000000003</v>
      </c>
      <c r="I278" s="180"/>
      <c r="J278" s="180">
        <f t="shared" si="730"/>
        <v>373775.60000000003</v>
      </c>
      <c r="K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P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v>
      </c>
      <c r="Q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R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273775.60000000003</v>
      </c>
      <c r="Y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363775.60000000003</v>
      </c>
      <c r="AD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0">
        <f t="shared" si="731"/>
        <v>363775.60000000003</v>
      </c>
      <c r="AF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0">
        <f t="shared" si="732"/>
        <v>0</v>
      </c>
      <c r="AJ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M278" s="180">
        <f t="shared" si="733"/>
        <v>10000</v>
      </c>
      <c r="AN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0">
        <f t="shared" si="734"/>
        <v>0</v>
      </c>
      <c r="AR278" s="180">
        <f t="shared" si="735"/>
        <v>373775.60000000003</v>
      </c>
    </row>
    <row r="279" spans="2:44" x14ac:dyDescent="0.25">
      <c r="B279" s="178" t="s">
        <v>872</v>
      </c>
      <c r="C279" s="179" t="s">
        <v>873</v>
      </c>
      <c r="D2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0">
        <f t="shared" si="728"/>
        <v>0</v>
      </c>
      <c r="G279" s="180"/>
      <c r="H279" s="180">
        <f t="shared" si="729"/>
        <v>0</v>
      </c>
      <c r="I279" s="180"/>
      <c r="J279" s="180">
        <f t="shared" si="730"/>
        <v>0</v>
      </c>
      <c r="K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0">
        <f t="shared" si="731"/>
        <v>0</v>
      </c>
      <c r="AF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0">
        <f t="shared" si="732"/>
        <v>0</v>
      </c>
      <c r="AJ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0">
        <f t="shared" si="733"/>
        <v>0</v>
      </c>
      <c r="AN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0">
        <f t="shared" si="734"/>
        <v>0</v>
      </c>
      <c r="AR279" s="180">
        <f t="shared" si="735"/>
        <v>0</v>
      </c>
    </row>
    <row r="280" spans="2:44" x14ac:dyDescent="0.25">
      <c r="B280" s="178" t="s">
        <v>874</v>
      </c>
      <c r="C280" s="179" t="s">
        <v>875</v>
      </c>
      <c r="D2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0">
        <f t="shared" si="728"/>
        <v>0</v>
      </c>
      <c r="G280" s="180"/>
      <c r="H280" s="180">
        <f t="shared" si="729"/>
        <v>0</v>
      </c>
      <c r="I280" s="180"/>
      <c r="J280" s="180">
        <f t="shared" si="730"/>
        <v>0</v>
      </c>
      <c r="K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0">
        <f t="shared" si="731"/>
        <v>0</v>
      </c>
      <c r="AF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0">
        <f t="shared" si="732"/>
        <v>0</v>
      </c>
      <c r="AJ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0">
        <f t="shared" si="733"/>
        <v>0</v>
      </c>
      <c r="AN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0">
        <f t="shared" si="734"/>
        <v>0</v>
      </c>
      <c r="AR280" s="180">
        <f t="shared" si="735"/>
        <v>0</v>
      </c>
    </row>
    <row r="281" spans="2:44" x14ac:dyDescent="0.25">
      <c r="B281" s="178" t="s">
        <v>876</v>
      </c>
      <c r="C281" s="179" t="s">
        <v>877</v>
      </c>
      <c r="D2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0">
        <f t="shared" si="728"/>
        <v>0</v>
      </c>
      <c r="G281" s="180"/>
      <c r="H281" s="180">
        <f t="shared" si="729"/>
        <v>0</v>
      </c>
      <c r="I281" s="180"/>
      <c r="J281" s="180">
        <f t="shared" si="730"/>
        <v>0</v>
      </c>
      <c r="K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0">
        <f t="shared" si="731"/>
        <v>0</v>
      </c>
      <c r="AF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0">
        <f t="shared" si="732"/>
        <v>0</v>
      </c>
      <c r="AJ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0">
        <f t="shared" si="733"/>
        <v>0</v>
      </c>
      <c r="AN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0">
        <f t="shared" si="734"/>
        <v>0</v>
      </c>
      <c r="AR281" s="180">
        <f t="shared" si="735"/>
        <v>0</v>
      </c>
    </row>
    <row r="282" spans="2:44" x14ac:dyDescent="0.25">
      <c r="B282" s="178" t="s">
        <v>878</v>
      </c>
      <c r="C282" s="179" t="s">
        <v>879</v>
      </c>
      <c r="D2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0">
        <f t="shared" si="728"/>
        <v>0</v>
      </c>
      <c r="G282" s="180"/>
      <c r="H282" s="180">
        <f t="shared" si="729"/>
        <v>0</v>
      </c>
      <c r="I282" s="180"/>
      <c r="J282" s="180">
        <f t="shared" si="730"/>
        <v>0</v>
      </c>
      <c r="K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0">
        <f t="shared" si="731"/>
        <v>0</v>
      </c>
      <c r="AF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0">
        <f t="shared" si="732"/>
        <v>0</v>
      </c>
      <c r="AJ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0">
        <f t="shared" si="733"/>
        <v>0</v>
      </c>
      <c r="AN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0">
        <f t="shared" si="734"/>
        <v>0</v>
      </c>
      <c r="AR282" s="180">
        <f t="shared" si="735"/>
        <v>0</v>
      </c>
    </row>
    <row r="283" spans="2:44" x14ac:dyDescent="0.25">
      <c r="B283" s="178" t="s">
        <v>880</v>
      </c>
      <c r="C283" s="179" t="s">
        <v>881</v>
      </c>
      <c r="D2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0">
        <f t="shared" si="728"/>
        <v>0</v>
      </c>
      <c r="G283" s="180"/>
      <c r="H283" s="180">
        <f t="shared" si="729"/>
        <v>0</v>
      </c>
      <c r="I283" s="180"/>
      <c r="J283" s="180">
        <f t="shared" si="730"/>
        <v>0</v>
      </c>
      <c r="K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0">
        <f t="shared" si="731"/>
        <v>0</v>
      </c>
      <c r="AF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0">
        <f t="shared" si="732"/>
        <v>0</v>
      </c>
      <c r="AJ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0">
        <f t="shared" si="733"/>
        <v>0</v>
      </c>
      <c r="AN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0">
        <f t="shared" si="734"/>
        <v>0</v>
      </c>
      <c r="AR283" s="180">
        <f t="shared" si="735"/>
        <v>0</v>
      </c>
    </row>
    <row r="284" spans="2:44" x14ac:dyDescent="0.25">
      <c r="B284" s="178" t="s">
        <v>882</v>
      </c>
      <c r="C284" s="179" t="s">
        <v>883</v>
      </c>
      <c r="D2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0">
        <f t="shared" si="728"/>
        <v>0</v>
      </c>
      <c r="G284" s="180"/>
      <c r="H284" s="180">
        <f t="shared" si="729"/>
        <v>0</v>
      </c>
      <c r="I284" s="180"/>
      <c r="J284" s="180">
        <f t="shared" si="730"/>
        <v>0</v>
      </c>
      <c r="K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0">
        <f t="shared" si="731"/>
        <v>0</v>
      </c>
      <c r="AF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0">
        <f t="shared" si="732"/>
        <v>0</v>
      </c>
      <c r="AJ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0">
        <f t="shared" si="733"/>
        <v>0</v>
      </c>
      <c r="AN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0">
        <f t="shared" si="734"/>
        <v>0</v>
      </c>
      <c r="AR284" s="180">
        <f t="shared" si="735"/>
        <v>0</v>
      </c>
    </row>
    <row r="285" spans="2:44" x14ac:dyDescent="0.25">
      <c r="B285" s="178" t="s">
        <v>322</v>
      </c>
      <c r="C285" s="179" t="s">
        <v>884</v>
      </c>
      <c r="D2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0">
        <f t="shared" si="728"/>
        <v>0</v>
      </c>
      <c r="G285" s="180"/>
      <c r="H285" s="180">
        <f t="shared" si="729"/>
        <v>0</v>
      </c>
      <c r="I285" s="180"/>
      <c r="J285" s="180">
        <f t="shared" si="730"/>
        <v>0</v>
      </c>
      <c r="K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0">
        <f t="shared" si="731"/>
        <v>0</v>
      </c>
      <c r="AF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0">
        <f t="shared" si="732"/>
        <v>0</v>
      </c>
      <c r="AJ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0">
        <f t="shared" si="733"/>
        <v>0</v>
      </c>
      <c r="AN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0">
        <f t="shared" si="734"/>
        <v>0</v>
      </c>
      <c r="AR285" s="180">
        <f t="shared" si="735"/>
        <v>0</v>
      </c>
    </row>
    <row r="286" spans="2:44" x14ac:dyDescent="0.25">
      <c r="B286" s="178" t="s">
        <v>885</v>
      </c>
      <c r="C286" s="179" t="s">
        <v>886</v>
      </c>
      <c r="D2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0">
        <f t="shared" si="728"/>
        <v>0</v>
      </c>
      <c r="G286" s="180"/>
      <c r="H286" s="180">
        <f t="shared" si="729"/>
        <v>0</v>
      </c>
      <c r="I286" s="180"/>
      <c r="J286" s="180">
        <f t="shared" si="730"/>
        <v>0</v>
      </c>
      <c r="K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0">
        <f t="shared" si="731"/>
        <v>0</v>
      </c>
      <c r="AF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0">
        <f t="shared" si="732"/>
        <v>0</v>
      </c>
      <c r="AJ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0">
        <f t="shared" si="733"/>
        <v>0</v>
      </c>
      <c r="AN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0">
        <f t="shared" si="734"/>
        <v>0</v>
      </c>
      <c r="AR286" s="180">
        <f t="shared" si="735"/>
        <v>0</v>
      </c>
    </row>
    <row r="287" spans="2:44" x14ac:dyDescent="0.25">
      <c r="B287" s="178" t="s">
        <v>887</v>
      </c>
      <c r="C287" s="179" t="s">
        <v>888</v>
      </c>
      <c r="D2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0">
        <f t="shared" si="728"/>
        <v>0</v>
      </c>
      <c r="G287" s="180"/>
      <c r="H287" s="180">
        <f t="shared" si="729"/>
        <v>0</v>
      </c>
      <c r="I287" s="180"/>
      <c r="J287" s="180">
        <f t="shared" si="730"/>
        <v>0</v>
      </c>
      <c r="K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0">
        <f t="shared" si="731"/>
        <v>0</v>
      </c>
      <c r="AF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0">
        <f t="shared" si="732"/>
        <v>0</v>
      </c>
      <c r="AJ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0">
        <f t="shared" si="733"/>
        <v>0</v>
      </c>
      <c r="AN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0">
        <f t="shared" si="734"/>
        <v>0</v>
      </c>
      <c r="AR287" s="180">
        <f t="shared" si="735"/>
        <v>0</v>
      </c>
    </row>
    <row r="288" spans="2:44" x14ac:dyDescent="0.25">
      <c r="B288" s="178" t="s">
        <v>889</v>
      </c>
      <c r="C288" s="179" t="s">
        <v>890</v>
      </c>
      <c r="D2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0">
        <f t="shared" si="728"/>
        <v>0</v>
      </c>
      <c r="G288" s="180"/>
      <c r="H288" s="180">
        <f t="shared" si="729"/>
        <v>0</v>
      </c>
      <c r="I288" s="180"/>
      <c r="J288" s="180">
        <f t="shared" si="730"/>
        <v>0</v>
      </c>
      <c r="K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0">
        <f t="shared" si="731"/>
        <v>0</v>
      </c>
      <c r="AF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0">
        <f t="shared" si="732"/>
        <v>0</v>
      </c>
      <c r="AJ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0">
        <f t="shared" si="733"/>
        <v>0</v>
      </c>
      <c r="AN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0">
        <f t="shared" si="734"/>
        <v>0</v>
      </c>
      <c r="AR288" s="180">
        <f t="shared" si="735"/>
        <v>0</v>
      </c>
    </row>
    <row r="289" spans="2:44" x14ac:dyDescent="0.25">
      <c r="B289" s="178" t="s">
        <v>891</v>
      </c>
      <c r="C289" s="179" t="s">
        <v>884</v>
      </c>
      <c r="D28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0">
        <f t="shared" si="728"/>
        <v>0</v>
      </c>
      <c r="G289" s="180"/>
      <c r="H289" s="180">
        <f t="shared" si="729"/>
        <v>0</v>
      </c>
      <c r="I289" s="180"/>
      <c r="J289" s="180">
        <f t="shared" si="730"/>
        <v>0</v>
      </c>
      <c r="K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0">
        <f t="shared" si="731"/>
        <v>0</v>
      </c>
      <c r="AF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0">
        <f t="shared" si="732"/>
        <v>0</v>
      </c>
      <c r="AJ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0">
        <f t="shared" si="733"/>
        <v>0</v>
      </c>
      <c r="AN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0">
        <f t="shared" si="734"/>
        <v>0</v>
      </c>
      <c r="AR289" s="180">
        <f t="shared" si="735"/>
        <v>0</v>
      </c>
    </row>
    <row r="290" spans="2:44" x14ac:dyDescent="0.25">
      <c r="B290" s="178" t="s">
        <v>892</v>
      </c>
      <c r="C290" s="179" t="s">
        <v>893</v>
      </c>
      <c r="D2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0">
        <f t="shared" si="728"/>
        <v>0</v>
      </c>
      <c r="G290" s="180"/>
      <c r="H290" s="180">
        <f t="shared" si="729"/>
        <v>0</v>
      </c>
      <c r="I290" s="180"/>
      <c r="J290" s="180">
        <f t="shared" si="730"/>
        <v>0</v>
      </c>
      <c r="K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0">
        <f t="shared" si="731"/>
        <v>0</v>
      </c>
      <c r="AF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0">
        <f t="shared" si="732"/>
        <v>0</v>
      </c>
      <c r="AJ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0">
        <f t="shared" si="733"/>
        <v>0</v>
      </c>
      <c r="AN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0">
        <f t="shared" si="734"/>
        <v>0</v>
      </c>
      <c r="AR290" s="180">
        <f t="shared" si="735"/>
        <v>0</v>
      </c>
    </row>
    <row r="291" spans="2:44" x14ac:dyDescent="0.25">
      <c r="B291" s="178" t="s">
        <v>894</v>
      </c>
      <c r="C291" s="179" t="s">
        <v>895</v>
      </c>
      <c r="D2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0">
        <f t="shared" si="728"/>
        <v>0</v>
      </c>
      <c r="G291" s="180"/>
      <c r="H291" s="180">
        <f t="shared" si="729"/>
        <v>0</v>
      </c>
      <c r="I291" s="180"/>
      <c r="J291" s="180">
        <f t="shared" si="730"/>
        <v>0</v>
      </c>
      <c r="K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0">
        <f t="shared" si="731"/>
        <v>0</v>
      </c>
      <c r="AF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0">
        <f t="shared" si="732"/>
        <v>0</v>
      </c>
      <c r="AJ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0">
        <f t="shared" si="733"/>
        <v>0</v>
      </c>
      <c r="AN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0">
        <f t="shared" si="734"/>
        <v>0</v>
      </c>
      <c r="AR291" s="180">
        <f t="shared" si="735"/>
        <v>0</v>
      </c>
    </row>
    <row r="292" spans="2:44" x14ac:dyDescent="0.25">
      <c r="B292" s="178" t="s">
        <v>896</v>
      </c>
      <c r="C292" s="179" t="s">
        <v>897</v>
      </c>
      <c r="D2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0">
        <f t="shared" si="728"/>
        <v>0</v>
      </c>
      <c r="G292" s="180"/>
      <c r="H292" s="180">
        <f t="shared" si="729"/>
        <v>0</v>
      </c>
      <c r="I292" s="180"/>
      <c r="J292" s="180">
        <f t="shared" si="730"/>
        <v>0</v>
      </c>
      <c r="K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0">
        <f t="shared" si="731"/>
        <v>0</v>
      </c>
      <c r="AF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0">
        <f t="shared" si="732"/>
        <v>0</v>
      </c>
      <c r="AJ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0">
        <f t="shared" si="733"/>
        <v>0</v>
      </c>
      <c r="AN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0">
        <f t="shared" si="734"/>
        <v>0</v>
      </c>
      <c r="AR292" s="180">
        <f t="shared" si="735"/>
        <v>0</v>
      </c>
    </row>
    <row r="293" spans="2:44" x14ac:dyDescent="0.25">
      <c r="B293" s="178" t="s">
        <v>898</v>
      </c>
      <c r="C293" s="179" t="s">
        <v>899</v>
      </c>
      <c r="D2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0">
        <f t="shared" si="728"/>
        <v>0</v>
      </c>
      <c r="G293" s="180"/>
      <c r="H293" s="180">
        <f t="shared" si="729"/>
        <v>0</v>
      </c>
      <c r="I293" s="180"/>
      <c r="J293" s="180">
        <f t="shared" si="730"/>
        <v>0</v>
      </c>
      <c r="K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0">
        <f t="shared" si="731"/>
        <v>0</v>
      </c>
      <c r="AF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0">
        <f t="shared" si="732"/>
        <v>0</v>
      </c>
      <c r="AJ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0">
        <f t="shared" si="733"/>
        <v>0</v>
      </c>
      <c r="AN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0">
        <f t="shared" si="734"/>
        <v>0</v>
      </c>
      <c r="AR293" s="180">
        <f t="shared" si="735"/>
        <v>0</v>
      </c>
    </row>
    <row r="294" spans="2:44" x14ac:dyDescent="0.25">
      <c r="B294" s="178" t="s">
        <v>900</v>
      </c>
      <c r="C294" s="179" t="s">
        <v>901</v>
      </c>
      <c r="D2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0">
        <f t="shared" si="728"/>
        <v>0</v>
      </c>
      <c r="G294" s="180"/>
      <c r="H294" s="180">
        <f t="shared" si="729"/>
        <v>0</v>
      </c>
      <c r="I294" s="180"/>
      <c r="J294" s="180">
        <f t="shared" si="730"/>
        <v>0</v>
      </c>
      <c r="K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0">
        <f t="shared" si="731"/>
        <v>0</v>
      </c>
      <c r="AF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0">
        <f t="shared" si="732"/>
        <v>0</v>
      </c>
      <c r="AJ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0">
        <f t="shared" si="733"/>
        <v>0</v>
      </c>
      <c r="AN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0">
        <f t="shared" si="734"/>
        <v>0</v>
      </c>
      <c r="AR294" s="180">
        <f t="shared" si="735"/>
        <v>0</v>
      </c>
    </row>
    <row r="295" spans="2:44" x14ac:dyDescent="0.25">
      <c r="B295" s="178" t="s">
        <v>902</v>
      </c>
      <c r="C295" s="179" t="s">
        <v>903</v>
      </c>
      <c r="D2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0">
        <f t="shared" si="728"/>
        <v>0</v>
      </c>
      <c r="G295" s="180"/>
      <c r="H295" s="180">
        <f t="shared" si="729"/>
        <v>0</v>
      </c>
      <c r="I295" s="180"/>
      <c r="J295" s="180">
        <f t="shared" si="730"/>
        <v>0</v>
      </c>
      <c r="K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0">
        <f t="shared" si="731"/>
        <v>0</v>
      </c>
      <c r="AF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0">
        <f t="shared" si="732"/>
        <v>0</v>
      </c>
      <c r="AJ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0">
        <f t="shared" si="733"/>
        <v>0</v>
      </c>
      <c r="AN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0">
        <f t="shared" si="734"/>
        <v>0</v>
      </c>
      <c r="AR295" s="180">
        <f t="shared" si="735"/>
        <v>0</v>
      </c>
    </row>
    <row r="296" spans="2:44" x14ac:dyDescent="0.25">
      <c r="B296" s="178" t="s">
        <v>904</v>
      </c>
      <c r="C296" s="179" t="s">
        <v>905</v>
      </c>
      <c r="D2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0">
        <f t="shared" si="728"/>
        <v>0</v>
      </c>
      <c r="G296" s="180"/>
      <c r="H296" s="180">
        <f t="shared" si="729"/>
        <v>0</v>
      </c>
      <c r="I296" s="180"/>
      <c r="J296" s="180">
        <f t="shared" si="730"/>
        <v>0</v>
      </c>
      <c r="K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0">
        <f t="shared" si="731"/>
        <v>0</v>
      </c>
      <c r="AF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0">
        <f t="shared" si="732"/>
        <v>0</v>
      </c>
      <c r="AJ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0">
        <f t="shared" si="733"/>
        <v>0</v>
      </c>
      <c r="AN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0">
        <f t="shared" si="734"/>
        <v>0</v>
      </c>
      <c r="AR296" s="180">
        <f t="shared" si="735"/>
        <v>0</v>
      </c>
    </row>
    <row r="297" spans="2:44" x14ac:dyDescent="0.25">
      <c r="B297" s="178" t="s">
        <v>906</v>
      </c>
      <c r="C297" s="179" t="s">
        <v>907</v>
      </c>
      <c r="D2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0">
        <f t="shared" si="728"/>
        <v>0</v>
      </c>
      <c r="G297" s="180"/>
      <c r="H297" s="180">
        <f t="shared" si="729"/>
        <v>0</v>
      </c>
      <c r="I297" s="180"/>
      <c r="J297" s="180">
        <f t="shared" si="730"/>
        <v>0</v>
      </c>
      <c r="K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0">
        <f t="shared" si="731"/>
        <v>0</v>
      </c>
      <c r="AF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0">
        <f t="shared" si="732"/>
        <v>0</v>
      </c>
      <c r="AJ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0">
        <f t="shared" si="733"/>
        <v>0</v>
      </c>
      <c r="AN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0">
        <f t="shared" si="734"/>
        <v>0</v>
      </c>
      <c r="AR297" s="180">
        <f t="shared" si="735"/>
        <v>0</v>
      </c>
    </row>
    <row r="298" spans="2:44" x14ac:dyDescent="0.25">
      <c r="B298" s="178" t="s">
        <v>908</v>
      </c>
      <c r="C298" s="179" t="s">
        <v>909</v>
      </c>
      <c r="D2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0">
        <f t="shared" si="728"/>
        <v>0</v>
      </c>
      <c r="G298" s="180"/>
      <c r="H298" s="180">
        <f t="shared" si="729"/>
        <v>0</v>
      </c>
      <c r="I298" s="180"/>
      <c r="J298" s="180">
        <f t="shared" si="730"/>
        <v>0</v>
      </c>
      <c r="K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0">
        <f t="shared" si="731"/>
        <v>0</v>
      </c>
      <c r="AF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0">
        <f t="shared" si="732"/>
        <v>0</v>
      </c>
      <c r="AJ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0">
        <f t="shared" si="733"/>
        <v>0</v>
      </c>
      <c r="AN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0">
        <f t="shared" si="734"/>
        <v>0</v>
      </c>
      <c r="AR298" s="180">
        <f t="shared" si="735"/>
        <v>0</v>
      </c>
    </row>
    <row r="299" spans="2:44" x14ac:dyDescent="0.25">
      <c r="B299" s="178" t="s">
        <v>910</v>
      </c>
      <c r="C299" s="179" t="s">
        <v>911</v>
      </c>
      <c r="D2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0">
        <f t="shared" si="728"/>
        <v>0</v>
      </c>
      <c r="G299" s="180"/>
      <c r="H299" s="180">
        <f t="shared" si="729"/>
        <v>0</v>
      </c>
      <c r="I299" s="180"/>
      <c r="J299" s="180">
        <f t="shared" si="730"/>
        <v>0</v>
      </c>
      <c r="K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0">
        <f t="shared" si="731"/>
        <v>0</v>
      </c>
      <c r="AF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0">
        <f t="shared" si="732"/>
        <v>0</v>
      </c>
      <c r="AJ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0">
        <f t="shared" si="733"/>
        <v>0</v>
      </c>
      <c r="AN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0">
        <f t="shared" si="734"/>
        <v>0</v>
      </c>
      <c r="AR299" s="180">
        <f t="shared" si="735"/>
        <v>0</v>
      </c>
    </row>
    <row r="300" spans="2:44" x14ac:dyDescent="0.25">
      <c r="B300" s="178" t="s">
        <v>912</v>
      </c>
      <c r="C300" s="179" t="s">
        <v>913</v>
      </c>
      <c r="D3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0">
        <f t="shared" si="728"/>
        <v>0</v>
      </c>
      <c r="G300" s="180"/>
      <c r="H300" s="180">
        <f t="shared" si="729"/>
        <v>0</v>
      </c>
      <c r="I300" s="180"/>
      <c r="J300" s="180">
        <f t="shared" si="730"/>
        <v>0</v>
      </c>
      <c r="K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0">
        <f t="shared" si="731"/>
        <v>0</v>
      </c>
      <c r="AF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0">
        <f t="shared" si="732"/>
        <v>0</v>
      </c>
      <c r="AJ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0">
        <f t="shared" si="733"/>
        <v>0</v>
      </c>
      <c r="AN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0">
        <f t="shared" si="734"/>
        <v>0</v>
      </c>
      <c r="AR300" s="180">
        <f t="shared" si="735"/>
        <v>0</v>
      </c>
    </row>
    <row r="301" spans="2:44" x14ac:dyDescent="0.25">
      <c r="B301" s="178" t="s">
        <v>914</v>
      </c>
      <c r="C301" s="179" t="s">
        <v>915</v>
      </c>
      <c r="D3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0">
        <f t="shared" si="622"/>
        <v>0</v>
      </c>
      <c r="G301" s="180"/>
      <c r="H301" s="180">
        <f t="shared" si="623"/>
        <v>0</v>
      </c>
      <c r="I301" s="180"/>
      <c r="J301" s="180">
        <f t="shared" si="624"/>
        <v>0</v>
      </c>
      <c r="K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0">
        <f t="shared" si="628"/>
        <v>0</v>
      </c>
      <c r="AF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0">
        <f t="shared" si="629"/>
        <v>0</v>
      </c>
      <c r="AJ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0">
        <f t="shared" si="630"/>
        <v>0</v>
      </c>
      <c r="AN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0">
        <f t="shared" si="631"/>
        <v>0</v>
      </c>
      <c r="AR301" s="180">
        <f t="shared" si="632"/>
        <v>0</v>
      </c>
    </row>
    <row r="302" spans="2:44" x14ac:dyDescent="0.25">
      <c r="B302" s="178" t="s">
        <v>916</v>
      </c>
      <c r="C302" s="179" t="s">
        <v>917</v>
      </c>
      <c r="D3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0">
        <f t="shared" si="622"/>
        <v>0</v>
      </c>
      <c r="G302" s="180"/>
      <c r="H302" s="180">
        <f t="shared" si="623"/>
        <v>0</v>
      </c>
      <c r="I302" s="180"/>
      <c r="J302" s="180">
        <f t="shared" si="624"/>
        <v>0</v>
      </c>
      <c r="K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0">
        <f t="shared" si="628"/>
        <v>0</v>
      </c>
      <c r="AF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0">
        <f t="shared" si="629"/>
        <v>0</v>
      </c>
      <c r="AJ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0">
        <f t="shared" si="630"/>
        <v>0</v>
      </c>
      <c r="AN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0">
        <f t="shared" si="631"/>
        <v>0</v>
      </c>
      <c r="AR302" s="180">
        <f t="shared" si="632"/>
        <v>0</v>
      </c>
    </row>
    <row r="303" spans="2:44" x14ac:dyDescent="0.25">
      <c r="B303" s="178" t="s">
        <v>918</v>
      </c>
      <c r="C303" s="179" t="s">
        <v>919</v>
      </c>
      <c r="D3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0">
        <f t="shared" si="622"/>
        <v>0</v>
      </c>
      <c r="G303" s="180"/>
      <c r="H303" s="180">
        <f t="shared" si="623"/>
        <v>0</v>
      </c>
      <c r="I303" s="180"/>
      <c r="J303" s="180">
        <f t="shared" si="624"/>
        <v>0</v>
      </c>
      <c r="K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0">
        <f t="shared" si="628"/>
        <v>0</v>
      </c>
      <c r="AF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0">
        <f t="shared" si="629"/>
        <v>0</v>
      </c>
      <c r="AJ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0">
        <f t="shared" si="630"/>
        <v>0</v>
      </c>
      <c r="AN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0">
        <f t="shared" si="631"/>
        <v>0</v>
      </c>
      <c r="AR303" s="180">
        <f t="shared" si="632"/>
        <v>0</v>
      </c>
    </row>
    <row r="304" spans="2:44" x14ac:dyDescent="0.25">
      <c r="B304" s="178" t="s">
        <v>920</v>
      </c>
      <c r="C304" s="179" t="s">
        <v>921</v>
      </c>
      <c r="D3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0">
        <f t="shared" si="622"/>
        <v>0</v>
      </c>
      <c r="G304" s="180"/>
      <c r="H304" s="180">
        <f t="shared" si="623"/>
        <v>0</v>
      </c>
      <c r="I304" s="180"/>
      <c r="J304" s="180">
        <f t="shared" si="624"/>
        <v>0</v>
      </c>
      <c r="K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0">
        <f t="shared" si="628"/>
        <v>0</v>
      </c>
      <c r="AF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0">
        <f t="shared" si="629"/>
        <v>0</v>
      </c>
      <c r="AJ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0">
        <f t="shared" si="630"/>
        <v>0</v>
      </c>
      <c r="AN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0">
        <f t="shared" si="631"/>
        <v>0</v>
      </c>
      <c r="AR304" s="180">
        <f t="shared" si="632"/>
        <v>0</v>
      </c>
    </row>
    <row r="305" spans="2:44" x14ac:dyDescent="0.25">
      <c r="B305" s="178" t="s">
        <v>922</v>
      </c>
      <c r="C305" s="179" t="s">
        <v>923</v>
      </c>
      <c r="D3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0">
        <f t="shared" si="622"/>
        <v>0</v>
      </c>
      <c r="G305" s="180"/>
      <c r="H305" s="180">
        <f t="shared" si="623"/>
        <v>0</v>
      </c>
      <c r="I305" s="180"/>
      <c r="J305" s="180">
        <f t="shared" si="624"/>
        <v>0</v>
      </c>
      <c r="K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0">
        <f t="shared" si="628"/>
        <v>0</v>
      </c>
      <c r="AF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0">
        <f t="shared" si="629"/>
        <v>0</v>
      </c>
      <c r="AJ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0">
        <f t="shared" si="630"/>
        <v>0</v>
      </c>
      <c r="AN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0">
        <f t="shared" si="631"/>
        <v>0</v>
      </c>
      <c r="AR305" s="180">
        <f t="shared" si="632"/>
        <v>0</v>
      </c>
    </row>
    <row r="306" spans="2:44" x14ac:dyDescent="0.25">
      <c r="B306" s="178" t="s">
        <v>924</v>
      </c>
      <c r="C306" s="179" t="s">
        <v>925</v>
      </c>
      <c r="D3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0">
        <f t="shared" si="622"/>
        <v>0</v>
      </c>
      <c r="G306" s="180"/>
      <c r="H306" s="180">
        <f t="shared" si="623"/>
        <v>0</v>
      </c>
      <c r="I306" s="180"/>
      <c r="J306" s="180">
        <f t="shared" si="624"/>
        <v>0</v>
      </c>
      <c r="K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0">
        <f t="shared" si="628"/>
        <v>0</v>
      </c>
      <c r="AF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0">
        <f t="shared" si="629"/>
        <v>0</v>
      </c>
      <c r="AJ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0">
        <f t="shared" si="630"/>
        <v>0</v>
      </c>
      <c r="AN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0">
        <f t="shared" si="631"/>
        <v>0</v>
      </c>
      <c r="AR306" s="180">
        <f t="shared" si="632"/>
        <v>0</v>
      </c>
    </row>
    <row r="307" spans="2:44" x14ac:dyDescent="0.25">
      <c r="B307" s="178" t="s">
        <v>926</v>
      </c>
      <c r="C307" s="179" t="s">
        <v>927</v>
      </c>
      <c r="D3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0">
        <f t="shared" si="622"/>
        <v>0</v>
      </c>
      <c r="G307" s="180"/>
      <c r="H307" s="180">
        <f t="shared" si="623"/>
        <v>0</v>
      </c>
      <c r="I307" s="180"/>
      <c r="J307" s="180">
        <f t="shared" si="624"/>
        <v>0</v>
      </c>
      <c r="K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0">
        <f t="shared" si="628"/>
        <v>0</v>
      </c>
      <c r="AF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0">
        <f t="shared" si="629"/>
        <v>0</v>
      </c>
      <c r="AJ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0">
        <f t="shared" si="630"/>
        <v>0</v>
      </c>
      <c r="AN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0">
        <f t="shared" si="631"/>
        <v>0</v>
      </c>
      <c r="AR307" s="180">
        <f t="shared" si="632"/>
        <v>0</v>
      </c>
    </row>
    <row r="308" spans="2:44" x14ac:dyDescent="0.25">
      <c r="B308" s="178" t="s">
        <v>928</v>
      </c>
      <c r="C308" s="179" t="s">
        <v>929</v>
      </c>
      <c r="D3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0">
        <f t="shared" si="622"/>
        <v>0</v>
      </c>
      <c r="G308" s="180"/>
      <c r="H308" s="180">
        <f t="shared" si="623"/>
        <v>0</v>
      </c>
      <c r="I308" s="180"/>
      <c r="J308" s="180">
        <f t="shared" si="624"/>
        <v>0</v>
      </c>
      <c r="K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0">
        <f t="shared" si="628"/>
        <v>0</v>
      </c>
      <c r="AF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0">
        <f t="shared" si="629"/>
        <v>0</v>
      </c>
      <c r="AJ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0">
        <f t="shared" si="630"/>
        <v>0</v>
      </c>
      <c r="AN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0">
        <f t="shared" si="631"/>
        <v>0</v>
      </c>
      <c r="AR308" s="180">
        <f t="shared" si="632"/>
        <v>0</v>
      </c>
    </row>
    <row r="309" spans="2:44" x14ac:dyDescent="0.25">
      <c r="B309" s="178" t="s">
        <v>930</v>
      </c>
      <c r="C309" s="179" t="s">
        <v>931</v>
      </c>
      <c r="D3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0">
        <f t="shared" ref="F309:F311" si="736">D309+E309</f>
        <v>0</v>
      </c>
      <c r="G309" s="180"/>
      <c r="H309" s="180">
        <f t="shared" ref="H309:H311" si="737">F309-G309</f>
        <v>0</v>
      </c>
      <c r="I309" s="180"/>
      <c r="J309" s="180">
        <f t="shared" ref="J309:J311" si="738">F309-I309</f>
        <v>0</v>
      </c>
      <c r="K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0">
        <f t="shared" ref="AE309:AE311" si="739">AB309+AC309+AD309</f>
        <v>0</v>
      </c>
      <c r="AF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0">
        <f t="shared" ref="AI309:AI311" si="740">AF309+AG309+AH309</f>
        <v>0</v>
      </c>
      <c r="AJ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0">
        <f t="shared" ref="AM309:AM311" si="741">AJ309+AK309+AL309</f>
        <v>0</v>
      </c>
      <c r="AN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0">
        <f t="shared" ref="AQ309:AQ311" si="742">AN309+AO309+AP309</f>
        <v>0</v>
      </c>
      <c r="AR309" s="180">
        <f t="shared" ref="AR309:AR311" si="743">AE309+AI309+AM309+AQ309</f>
        <v>0</v>
      </c>
    </row>
    <row r="310" spans="2:44" x14ac:dyDescent="0.25">
      <c r="B310" s="178" t="s">
        <v>932</v>
      </c>
      <c r="C310" s="179" t="s">
        <v>933</v>
      </c>
      <c r="D3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0">
        <f t="shared" si="736"/>
        <v>0</v>
      </c>
      <c r="G310" s="180"/>
      <c r="H310" s="180">
        <f t="shared" si="737"/>
        <v>0</v>
      </c>
      <c r="I310" s="180"/>
      <c r="J310" s="180">
        <f t="shared" si="738"/>
        <v>0</v>
      </c>
      <c r="K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0">
        <f t="shared" si="739"/>
        <v>0</v>
      </c>
      <c r="AF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0">
        <f t="shared" si="740"/>
        <v>0</v>
      </c>
      <c r="AJ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0">
        <f t="shared" si="741"/>
        <v>0</v>
      </c>
      <c r="AN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0">
        <f t="shared" si="742"/>
        <v>0</v>
      </c>
      <c r="AR310" s="180">
        <f t="shared" si="743"/>
        <v>0</v>
      </c>
    </row>
    <row r="311" spans="2:44" x14ac:dyDescent="0.25">
      <c r="B311" s="178" t="s">
        <v>934</v>
      </c>
      <c r="C311" s="179" t="s">
        <v>935</v>
      </c>
      <c r="D3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0">
        <f t="shared" si="736"/>
        <v>0</v>
      </c>
      <c r="G311" s="180"/>
      <c r="H311" s="180">
        <f t="shared" si="737"/>
        <v>0</v>
      </c>
      <c r="I311" s="180"/>
      <c r="J311" s="180">
        <f t="shared" si="738"/>
        <v>0</v>
      </c>
      <c r="K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0">
        <f t="shared" si="739"/>
        <v>0</v>
      </c>
      <c r="AF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0">
        <f t="shared" si="740"/>
        <v>0</v>
      </c>
      <c r="AJ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0">
        <f t="shared" si="741"/>
        <v>0</v>
      </c>
      <c r="AN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0">
        <f t="shared" si="742"/>
        <v>0</v>
      </c>
      <c r="AR311" s="180">
        <f t="shared" si="743"/>
        <v>0</v>
      </c>
    </row>
    <row r="312" spans="2:44" x14ac:dyDescent="0.25">
      <c r="B312" s="187" t="s">
        <v>323</v>
      </c>
      <c r="C312" s="188" t="s">
        <v>197</v>
      </c>
      <c r="D312" s="189">
        <f>SUM(D313:D326)</f>
        <v>492915.66666666669</v>
      </c>
      <c r="E312" s="189">
        <f>SUM(E313:E326)</f>
        <v>254300</v>
      </c>
      <c r="F312" s="189">
        <f t="shared" si="622"/>
        <v>747215.66666666674</v>
      </c>
      <c r="G312" s="189">
        <f>SUM(G313:G326)</f>
        <v>0</v>
      </c>
      <c r="H312" s="189">
        <f t="shared" si="623"/>
        <v>747215.66666666674</v>
      </c>
      <c r="I312" s="189">
        <f>SUM(I313:I326)</f>
        <v>0</v>
      </c>
      <c r="J312" s="189">
        <f t="shared" si="624"/>
        <v>747215.66666666674</v>
      </c>
      <c r="K312" s="189">
        <f t="shared" ref="K312:AD312" si="744">SUM(K313:K326)</f>
        <v>12160.666666666668</v>
      </c>
      <c r="L312" s="189">
        <f t="shared" si="744"/>
        <v>0</v>
      </c>
      <c r="M312" s="189">
        <f t="shared" si="744"/>
        <v>0</v>
      </c>
      <c r="N312" s="189">
        <f t="shared" si="744"/>
        <v>0</v>
      </c>
      <c r="O312" s="189">
        <f t="shared" si="744"/>
        <v>395000</v>
      </c>
      <c r="P312" s="189">
        <f t="shared" ref="P312:Q312" si="745">SUM(P313:P326)</f>
        <v>50635</v>
      </c>
      <c r="Q312" s="189">
        <f t="shared" si="745"/>
        <v>0</v>
      </c>
      <c r="R312" s="189">
        <f t="shared" si="744"/>
        <v>0</v>
      </c>
      <c r="S312" s="189">
        <f t="shared" si="744"/>
        <v>53500</v>
      </c>
      <c r="T312" s="189">
        <f t="shared" ref="T312" si="746">SUM(T313:T326)</f>
        <v>0</v>
      </c>
      <c r="U312" s="189">
        <f t="shared" si="744"/>
        <v>126500</v>
      </c>
      <c r="V312" s="189">
        <f t="shared" si="744"/>
        <v>0</v>
      </c>
      <c r="W312" s="189">
        <f t="shared" ref="W312" si="747">SUM(W313:W326)</f>
        <v>19420</v>
      </c>
      <c r="X312" s="189">
        <f t="shared" si="744"/>
        <v>0</v>
      </c>
      <c r="Y312" s="189">
        <f t="shared" ref="Y312:Z312" si="748">SUM(Y313:Y326)</f>
        <v>0</v>
      </c>
      <c r="Z312" s="189">
        <f t="shared" si="748"/>
        <v>90000</v>
      </c>
      <c r="AA312" s="189">
        <f t="shared" si="744"/>
        <v>0</v>
      </c>
      <c r="AB312" s="189">
        <f t="shared" si="744"/>
        <v>8000</v>
      </c>
      <c r="AC312" s="189">
        <f t="shared" si="744"/>
        <v>470215.66666666669</v>
      </c>
      <c r="AD312" s="189">
        <f t="shared" si="744"/>
        <v>189000</v>
      </c>
      <c r="AE312" s="189">
        <f t="shared" si="628"/>
        <v>667215.66666666674</v>
      </c>
      <c r="AF312" s="189">
        <f>SUM(AF313:AF326)</f>
        <v>0</v>
      </c>
      <c r="AG312" s="189">
        <f>SUM(AG313:AG326)</f>
        <v>0</v>
      </c>
      <c r="AH312" s="189">
        <f>SUM(AH313:AH326)</f>
        <v>0</v>
      </c>
      <c r="AI312" s="189">
        <f t="shared" si="629"/>
        <v>0</v>
      </c>
      <c r="AJ312" s="189">
        <f>SUM(AJ313:AJ326)</f>
        <v>0</v>
      </c>
      <c r="AK312" s="189">
        <f>SUM(AK313:AK326)</f>
        <v>0</v>
      </c>
      <c r="AL312" s="189">
        <f>SUM(AL313:AL326)</f>
        <v>80000</v>
      </c>
      <c r="AM312" s="189">
        <f t="shared" si="630"/>
        <v>80000</v>
      </c>
      <c r="AN312" s="189">
        <f>SUM(AN313:AN326)</f>
        <v>0</v>
      </c>
      <c r="AO312" s="189">
        <f>SUM(AO313:AO326)</f>
        <v>0</v>
      </c>
      <c r="AP312" s="189">
        <f>SUM(AP313:AP326)</f>
        <v>0</v>
      </c>
      <c r="AQ312" s="189">
        <f t="shared" si="631"/>
        <v>0</v>
      </c>
      <c r="AR312" s="189">
        <f t="shared" si="632"/>
        <v>747215.66666666674</v>
      </c>
    </row>
    <row r="313" spans="2:44" x14ac:dyDescent="0.25">
      <c r="B313" s="178" t="s">
        <v>936</v>
      </c>
      <c r="C313" s="179" t="s">
        <v>937</v>
      </c>
      <c r="D3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0">
        <f t="shared" si="622"/>
        <v>0</v>
      </c>
      <c r="G313" s="180"/>
      <c r="H313" s="180">
        <f t="shared" si="623"/>
        <v>0</v>
      </c>
      <c r="I313" s="180"/>
      <c r="J313" s="180">
        <f t="shared" si="624"/>
        <v>0</v>
      </c>
      <c r="K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0">
        <f t="shared" si="628"/>
        <v>0</v>
      </c>
      <c r="AF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0">
        <f t="shared" si="629"/>
        <v>0</v>
      </c>
      <c r="AJ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0">
        <f t="shared" si="630"/>
        <v>0</v>
      </c>
      <c r="AN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0">
        <f t="shared" si="631"/>
        <v>0</v>
      </c>
      <c r="AR313" s="180">
        <f t="shared" si="632"/>
        <v>0</v>
      </c>
    </row>
    <row r="314" spans="2:44" x14ac:dyDescent="0.25">
      <c r="B314" s="178" t="s">
        <v>324</v>
      </c>
      <c r="C314" s="179" t="s">
        <v>938</v>
      </c>
      <c r="D3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8500</v>
      </c>
      <c r="F314" s="180">
        <f t="shared" si="622"/>
        <v>8500</v>
      </c>
      <c r="G314" s="180"/>
      <c r="H314" s="180">
        <f t="shared" si="623"/>
        <v>8500</v>
      </c>
      <c r="I314" s="180"/>
      <c r="J314" s="180">
        <f t="shared" si="624"/>
        <v>8500</v>
      </c>
      <c r="K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8500</v>
      </c>
      <c r="V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8500</v>
      </c>
      <c r="AD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0">
        <f t="shared" si="628"/>
        <v>8500</v>
      </c>
      <c r="AF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0">
        <f t="shared" si="629"/>
        <v>0</v>
      </c>
      <c r="AJ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0">
        <f t="shared" si="630"/>
        <v>0</v>
      </c>
      <c r="AN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0">
        <f t="shared" si="631"/>
        <v>0</v>
      </c>
      <c r="AR314" s="180">
        <f t="shared" si="632"/>
        <v>8500</v>
      </c>
    </row>
    <row r="315" spans="2:44" x14ac:dyDescent="0.25">
      <c r="B315" s="178" t="s">
        <v>939</v>
      </c>
      <c r="C315" s="179" t="s">
        <v>940</v>
      </c>
      <c r="D3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99915.666666666672</v>
      </c>
      <c r="E3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5800</v>
      </c>
      <c r="F315" s="180">
        <f t="shared" si="622"/>
        <v>105715.66666666667</v>
      </c>
      <c r="G315" s="180"/>
      <c r="H315" s="180">
        <f t="shared" si="623"/>
        <v>105715.66666666667</v>
      </c>
      <c r="I315" s="180"/>
      <c r="J315" s="180">
        <f t="shared" si="624"/>
        <v>105715.66666666667</v>
      </c>
      <c r="K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12160.666666666668</v>
      </c>
      <c r="L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1635</v>
      </c>
      <c r="Q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11920</v>
      </c>
      <c r="X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80000</v>
      </c>
      <c r="AA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25715.666666666668</v>
      </c>
      <c r="AD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0">
        <f t="shared" si="628"/>
        <v>25715.666666666668</v>
      </c>
      <c r="AF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0">
        <f t="shared" si="629"/>
        <v>0</v>
      </c>
      <c r="AJ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M315" s="180">
        <f t="shared" si="630"/>
        <v>80000</v>
      </c>
      <c r="AN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0">
        <f t="shared" si="631"/>
        <v>0</v>
      </c>
      <c r="AR315" s="180">
        <f t="shared" si="632"/>
        <v>105715.66666666667</v>
      </c>
    </row>
    <row r="316" spans="2:44" x14ac:dyDescent="0.25">
      <c r="B316" s="178" t="s">
        <v>941</v>
      </c>
      <c r="C316" s="179" t="s">
        <v>942</v>
      </c>
      <c r="D3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0">
        <f t="shared" si="622"/>
        <v>0</v>
      </c>
      <c r="G316" s="180"/>
      <c r="H316" s="180">
        <f t="shared" si="623"/>
        <v>0</v>
      </c>
      <c r="I316" s="180"/>
      <c r="J316" s="180">
        <f t="shared" si="624"/>
        <v>0</v>
      </c>
      <c r="K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0">
        <f t="shared" si="628"/>
        <v>0</v>
      </c>
      <c r="AF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0">
        <f t="shared" si="629"/>
        <v>0</v>
      </c>
      <c r="AJ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0">
        <f t="shared" si="630"/>
        <v>0</v>
      </c>
      <c r="AN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0">
        <f t="shared" si="631"/>
        <v>0</v>
      </c>
      <c r="AR316" s="180">
        <f t="shared" si="632"/>
        <v>0</v>
      </c>
    </row>
    <row r="317" spans="2:44" x14ac:dyDescent="0.25">
      <c r="B317" s="178" t="s">
        <v>943</v>
      </c>
      <c r="C317" s="179" t="s">
        <v>944</v>
      </c>
      <c r="D3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v>
      </c>
      <c r="E3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213000</v>
      </c>
      <c r="F317" s="180">
        <f t="shared" si="622"/>
        <v>226000</v>
      </c>
      <c r="G317" s="180"/>
      <c r="H317" s="180">
        <f t="shared" si="623"/>
        <v>226000</v>
      </c>
      <c r="I317" s="180"/>
      <c r="J317" s="180">
        <f t="shared" si="624"/>
        <v>226000</v>
      </c>
      <c r="K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P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v>
      </c>
      <c r="Q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49500</v>
      </c>
      <c r="T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99000</v>
      </c>
      <c r="V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v>
      </c>
      <c r="X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37000</v>
      </c>
      <c r="AD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189000</v>
      </c>
      <c r="AE317" s="180">
        <f t="shared" si="628"/>
        <v>226000</v>
      </c>
      <c r="AF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0">
        <f t="shared" si="629"/>
        <v>0</v>
      </c>
      <c r="AJ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0">
        <f t="shared" si="630"/>
        <v>0</v>
      </c>
      <c r="AN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0">
        <f t="shared" si="631"/>
        <v>0</v>
      </c>
      <c r="AR317" s="180">
        <f t="shared" si="632"/>
        <v>226000</v>
      </c>
    </row>
    <row r="318" spans="2:44" x14ac:dyDescent="0.25">
      <c r="B318" s="178" t="s">
        <v>945</v>
      </c>
      <c r="C318" s="179" t="s">
        <v>946</v>
      </c>
      <c r="D3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0">
        <f t="shared" ref="F318:F319" si="749">D318+E318</f>
        <v>0</v>
      </c>
      <c r="G318" s="180"/>
      <c r="H318" s="180">
        <f t="shared" ref="H318:H319" si="750">F318-G318</f>
        <v>0</v>
      </c>
      <c r="I318" s="180"/>
      <c r="J318" s="180">
        <f t="shared" ref="J318:J319" si="751">F318-I318</f>
        <v>0</v>
      </c>
      <c r="K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0">
        <f t="shared" ref="AE318:AE319" si="752">AB318+AC318+AD318</f>
        <v>0</v>
      </c>
      <c r="AF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0">
        <f t="shared" ref="AI318:AI319" si="753">AF318+AG318+AH318</f>
        <v>0</v>
      </c>
      <c r="AJ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0">
        <f t="shared" ref="AM318:AM319" si="754">AJ318+AK318+AL318</f>
        <v>0</v>
      </c>
      <c r="AN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0">
        <f t="shared" ref="AQ318:AQ319" si="755">AN318+AO318+AP318</f>
        <v>0</v>
      </c>
      <c r="AR318" s="180">
        <f t="shared" ref="AR318:AR319" si="756">AE318+AI318+AM318+AQ318</f>
        <v>0</v>
      </c>
    </row>
    <row r="319" spans="2:44" x14ac:dyDescent="0.25">
      <c r="B319" s="178" t="s">
        <v>325</v>
      </c>
      <c r="C319" s="179" t="s">
        <v>947</v>
      </c>
      <c r="D3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3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0">
        <f t="shared" si="749"/>
        <v>20000</v>
      </c>
      <c r="G319" s="180"/>
      <c r="H319" s="180">
        <f t="shared" si="750"/>
        <v>20000</v>
      </c>
      <c r="I319" s="180"/>
      <c r="J319" s="180">
        <f t="shared" si="751"/>
        <v>20000</v>
      </c>
      <c r="K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P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D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0">
        <f t="shared" si="752"/>
        <v>20000</v>
      </c>
      <c r="AF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0">
        <f t="shared" si="753"/>
        <v>0</v>
      </c>
      <c r="AJ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0">
        <f t="shared" si="754"/>
        <v>0</v>
      </c>
      <c r="AN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0">
        <f t="shared" si="755"/>
        <v>0</v>
      </c>
      <c r="AR319" s="180">
        <f t="shared" si="756"/>
        <v>20000</v>
      </c>
    </row>
    <row r="320" spans="2:44" x14ac:dyDescent="0.25">
      <c r="B320" s="178" t="s">
        <v>948</v>
      </c>
      <c r="C320" s="179" t="s">
        <v>949</v>
      </c>
      <c r="D3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0">
        <f t="shared" ref="F320:F323" si="757">D320+E320</f>
        <v>0</v>
      </c>
      <c r="G320" s="180"/>
      <c r="H320" s="180">
        <f t="shared" ref="H320:H323" si="758">F320-G320</f>
        <v>0</v>
      </c>
      <c r="I320" s="180"/>
      <c r="J320" s="180">
        <f t="shared" ref="J320:J323" si="759">F320-I320</f>
        <v>0</v>
      </c>
      <c r="K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0">
        <f t="shared" ref="AE320:AE323" si="760">AB320+AC320+AD320</f>
        <v>0</v>
      </c>
      <c r="AF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0">
        <f t="shared" ref="AI320:AI323" si="761">AF320+AG320+AH320</f>
        <v>0</v>
      </c>
      <c r="AJ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0">
        <f t="shared" ref="AM320:AM323" si="762">AJ320+AK320+AL320</f>
        <v>0</v>
      </c>
      <c r="AN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0">
        <f t="shared" ref="AQ320:AQ323" si="763">AN320+AO320+AP320</f>
        <v>0</v>
      </c>
      <c r="AR320" s="180">
        <f t="shared" ref="AR320:AR323" si="764">AE320+AI320+AM320+AQ320</f>
        <v>0</v>
      </c>
    </row>
    <row r="321" spans="2:44" x14ac:dyDescent="0.25">
      <c r="B321" s="178" t="s">
        <v>950</v>
      </c>
      <c r="C321" s="179" t="s">
        <v>951</v>
      </c>
      <c r="D3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0">
        <f t="shared" si="757"/>
        <v>0</v>
      </c>
      <c r="G321" s="180"/>
      <c r="H321" s="180">
        <f t="shared" si="758"/>
        <v>0</v>
      </c>
      <c r="I321" s="180"/>
      <c r="J321" s="180">
        <f t="shared" si="759"/>
        <v>0</v>
      </c>
      <c r="K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0">
        <f t="shared" si="760"/>
        <v>0</v>
      </c>
      <c r="AF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0">
        <f t="shared" si="761"/>
        <v>0</v>
      </c>
      <c r="AJ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0">
        <f t="shared" si="762"/>
        <v>0</v>
      </c>
      <c r="AN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0">
        <f t="shared" si="763"/>
        <v>0</v>
      </c>
      <c r="AR321" s="180">
        <f t="shared" si="764"/>
        <v>0</v>
      </c>
    </row>
    <row r="322" spans="2:44" x14ac:dyDescent="0.25">
      <c r="B322" s="178" t="s">
        <v>952</v>
      </c>
      <c r="C322" s="179" t="s">
        <v>953</v>
      </c>
      <c r="D3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F322" s="180">
        <f t="shared" si="757"/>
        <v>8000</v>
      </c>
      <c r="G322" s="180"/>
      <c r="H322" s="180">
        <f t="shared" si="758"/>
        <v>8000</v>
      </c>
      <c r="I322" s="180"/>
      <c r="J322" s="180">
        <f t="shared" si="759"/>
        <v>8000</v>
      </c>
      <c r="K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Q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T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C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0">
        <f t="shared" si="760"/>
        <v>8000</v>
      </c>
      <c r="AF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0">
        <f t="shared" si="761"/>
        <v>0</v>
      </c>
      <c r="AJ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0">
        <f t="shared" si="762"/>
        <v>0</v>
      </c>
      <c r="AN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0">
        <f t="shared" si="763"/>
        <v>0</v>
      </c>
      <c r="AR322" s="180">
        <f t="shared" si="764"/>
        <v>8000</v>
      </c>
    </row>
    <row r="323" spans="2:44" x14ac:dyDescent="0.25">
      <c r="B323" s="178" t="s">
        <v>954</v>
      </c>
      <c r="C323" s="179" t="s">
        <v>955</v>
      </c>
      <c r="D3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360000</v>
      </c>
      <c r="E3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0">
        <f t="shared" si="757"/>
        <v>360000</v>
      </c>
      <c r="G323" s="180"/>
      <c r="H323" s="180">
        <f t="shared" si="758"/>
        <v>360000</v>
      </c>
      <c r="I323" s="180"/>
      <c r="J323" s="180">
        <f t="shared" si="759"/>
        <v>360000</v>
      </c>
      <c r="K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350000</v>
      </c>
      <c r="P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AA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360000</v>
      </c>
      <c r="AD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0">
        <f t="shared" si="760"/>
        <v>360000</v>
      </c>
      <c r="AF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0">
        <f t="shared" si="761"/>
        <v>0</v>
      </c>
      <c r="AJ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0">
        <f t="shared" si="762"/>
        <v>0</v>
      </c>
      <c r="AN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0">
        <f t="shared" si="763"/>
        <v>0</v>
      </c>
      <c r="AR323" s="180">
        <f t="shared" si="764"/>
        <v>360000</v>
      </c>
    </row>
    <row r="324" spans="2:44" x14ac:dyDescent="0.25">
      <c r="B324" s="178" t="s">
        <v>956</v>
      </c>
      <c r="C324" s="179" t="s">
        <v>957</v>
      </c>
      <c r="D3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0">
        <f t="shared" si="622"/>
        <v>0</v>
      </c>
      <c r="G324" s="180"/>
      <c r="H324" s="180">
        <f t="shared" si="623"/>
        <v>0</v>
      </c>
      <c r="I324" s="180"/>
      <c r="J324" s="180">
        <f t="shared" si="624"/>
        <v>0</v>
      </c>
      <c r="K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0">
        <f t="shared" si="628"/>
        <v>0</v>
      </c>
      <c r="AF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0">
        <f t="shared" si="629"/>
        <v>0</v>
      </c>
      <c r="AJ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0">
        <f t="shared" si="630"/>
        <v>0</v>
      </c>
      <c r="AN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0">
        <f t="shared" si="631"/>
        <v>0</v>
      </c>
      <c r="AR324" s="180">
        <f t="shared" si="632"/>
        <v>0</v>
      </c>
    </row>
    <row r="325" spans="2:44" x14ac:dyDescent="0.25">
      <c r="B325" s="178" t="s">
        <v>958</v>
      </c>
      <c r="C325" s="179" t="s">
        <v>959</v>
      </c>
      <c r="D3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0">
        <f t="shared" ref="F325" si="765">D325+E325</f>
        <v>0</v>
      </c>
      <c r="G325" s="180"/>
      <c r="H325" s="180">
        <f t="shared" ref="H325" si="766">F325-G325</f>
        <v>0</v>
      </c>
      <c r="I325" s="180"/>
      <c r="J325" s="180">
        <f t="shared" ref="J325" si="767">F325-I325</f>
        <v>0</v>
      </c>
      <c r="K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0">
        <f t="shared" ref="AE325" si="768">AB325+AC325+AD325</f>
        <v>0</v>
      </c>
      <c r="AF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0">
        <f t="shared" ref="AI325" si="769">AF325+AG325+AH325</f>
        <v>0</v>
      </c>
      <c r="AJ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0">
        <f t="shared" ref="AM325" si="770">AJ325+AK325+AL325</f>
        <v>0</v>
      </c>
      <c r="AN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0">
        <f t="shared" ref="AQ325" si="771">AN325+AO325+AP325</f>
        <v>0</v>
      </c>
      <c r="AR325" s="180">
        <f t="shared" ref="AR325" si="772">AE325+AI325+AM325+AQ325</f>
        <v>0</v>
      </c>
    </row>
    <row r="326" spans="2:44" x14ac:dyDescent="0.25">
      <c r="B326" s="178" t="s">
        <v>960</v>
      </c>
      <c r="C326" s="179" t="s">
        <v>961</v>
      </c>
      <c r="D3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19000</v>
      </c>
      <c r="F326" s="180">
        <f t="shared" ref="F326" si="773">D326+E326</f>
        <v>19000</v>
      </c>
      <c r="G326" s="180"/>
      <c r="H326" s="180">
        <f t="shared" ref="H326" si="774">F326-G326</f>
        <v>19000</v>
      </c>
      <c r="I326" s="180"/>
      <c r="J326" s="180">
        <f t="shared" ref="J326" si="775">F326-I326</f>
        <v>19000</v>
      </c>
      <c r="K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19000</v>
      </c>
      <c r="V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19000</v>
      </c>
      <c r="AD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0">
        <f t="shared" ref="AE326" si="776">AB326+AC326+AD326</f>
        <v>19000</v>
      </c>
      <c r="AF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0">
        <f t="shared" ref="AI326" si="777">AF326+AG326+AH326</f>
        <v>0</v>
      </c>
      <c r="AJ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0">
        <f t="shared" ref="AM326" si="778">AJ326+AK326+AL326</f>
        <v>0</v>
      </c>
      <c r="AN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0">
        <f t="shared" ref="AQ326" si="779">AN326+AO326+AP326</f>
        <v>0</v>
      </c>
      <c r="AR326" s="180">
        <f t="shared" ref="AR326" si="780">AE326+AI326+AM326+AQ326</f>
        <v>19000</v>
      </c>
    </row>
    <row r="327" spans="2:44" x14ac:dyDescent="0.25">
      <c r="B327" s="175" t="s">
        <v>327</v>
      </c>
      <c r="C327" s="176" t="s">
        <v>199</v>
      </c>
      <c r="D327" s="177">
        <f>D328+D345+D383+D389</f>
        <v>1860450</v>
      </c>
      <c r="E327" s="177">
        <f>E328+E345+E383+E389</f>
        <v>10967900</v>
      </c>
      <c r="F327" s="177">
        <f t="shared" si="622"/>
        <v>12828350</v>
      </c>
      <c r="G327" s="177">
        <f>G328+G345+G383+G389</f>
        <v>0</v>
      </c>
      <c r="H327" s="177">
        <f t="shared" si="623"/>
        <v>12828350</v>
      </c>
      <c r="I327" s="177">
        <f>I328+I345+I383+I389</f>
        <v>0</v>
      </c>
      <c r="J327" s="177">
        <f t="shared" si="624"/>
        <v>12828350</v>
      </c>
      <c r="K327" s="177">
        <f t="shared" ref="K327:AD327" si="781">K328+K345+K383+K389</f>
        <v>0</v>
      </c>
      <c r="L327" s="177">
        <f t="shared" si="781"/>
        <v>116000</v>
      </c>
      <c r="M327" s="177">
        <f t="shared" si="781"/>
        <v>0</v>
      </c>
      <c r="N327" s="177">
        <f t="shared" si="781"/>
        <v>199600</v>
      </c>
      <c r="O327" s="177">
        <f t="shared" si="781"/>
        <v>29950</v>
      </c>
      <c r="P327" s="177">
        <f t="shared" si="781"/>
        <v>813100</v>
      </c>
      <c r="Q327" s="177">
        <f t="shared" si="781"/>
        <v>250000</v>
      </c>
      <c r="R327" s="177">
        <f t="shared" si="781"/>
        <v>269300</v>
      </c>
      <c r="S327" s="177">
        <f t="shared" si="781"/>
        <v>957500</v>
      </c>
      <c r="T327" s="177">
        <f t="shared" ref="T327" si="782">T328+T345+T383+T389</f>
        <v>65000</v>
      </c>
      <c r="U327" s="177">
        <f t="shared" si="781"/>
        <v>9811700</v>
      </c>
      <c r="V327" s="177">
        <f t="shared" si="781"/>
        <v>0</v>
      </c>
      <c r="W327" s="177">
        <f t="shared" si="781"/>
        <v>109000</v>
      </c>
      <c r="X327" s="177">
        <f t="shared" si="781"/>
        <v>0</v>
      </c>
      <c r="Y327" s="177">
        <f t="shared" ref="Y327:Z327" si="783">Y328+Y345+Y383+Y389</f>
        <v>0</v>
      </c>
      <c r="Z327" s="177">
        <f t="shared" si="783"/>
        <v>45000</v>
      </c>
      <c r="AA327" s="177">
        <f t="shared" si="781"/>
        <v>0</v>
      </c>
      <c r="AB327" s="177">
        <f t="shared" si="781"/>
        <v>6452000</v>
      </c>
      <c r="AC327" s="177">
        <f t="shared" si="781"/>
        <v>2465550</v>
      </c>
      <c r="AD327" s="177">
        <f t="shared" si="781"/>
        <v>3107500</v>
      </c>
      <c r="AE327" s="177">
        <f t="shared" si="628"/>
        <v>12025050</v>
      </c>
      <c r="AF327" s="177">
        <f>AF328+AF345+AF383+AF389</f>
        <v>0</v>
      </c>
      <c r="AG327" s="177">
        <f>AG328+AG345+AG383+AG389</f>
        <v>0</v>
      </c>
      <c r="AH327" s="177">
        <f>AH328+AH345+AH383+AH389</f>
        <v>0</v>
      </c>
      <c r="AI327" s="177">
        <f t="shared" si="629"/>
        <v>0</v>
      </c>
      <c r="AJ327" s="177">
        <f>AJ328+AJ345+AJ383+AJ389</f>
        <v>79200</v>
      </c>
      <c r="AK327" s="177">
        <f>AK328+AK345+AK383+AK389</f>
        <v>0</v>
      </c>
      <c r="AL327" s="177">
        <f>AL328+AL345+AL383+AL389</f>
        <v>0</v>
      </c>
      <c r="AM327" s="177">
        <f t="shared" si="630"/>
        <v>79200</v>
      </c>
      <c r="AN327" s="177">
        <f>AN328+AN345+AN383+AN389</f>
        <v>0</v>
      </c>
      <c r="AO327" s="177">
        <f>AO328+AO345+AO383+AO389</f>
        <v>50000</v>
      </c>
      <c r="AP327" s="177">
        <f>AP328+AP345+AP383+AP389</f>
        <v>406000</v>
      </c>
      <c r="AQ327" s="177">
        <f t="shared" si="631"/>
        <v>456000</v>
      </c>
      <c r="AR327" s="177">
        <f t="shared" si="632"/>
        <v>12560250</v>
      </c>
    </row>
    <row r="328" spans="2:44" x14ac:dyDescent="0.25">
      <c r="B328" s="187" t="s">
        <v>328</v>
      </c>
      <c r="C328" s="188" t="s">
        <v>200</v>
      </c>
      <c r="D328" s="189">
        <f>SUM(D329:D344)</f>
        <v>1704500</v>
      </c>
      <c r="E328" s="189">
        <f>SUM(E329:E344)</f>
        <v>2579300</v>
      </c>
      <c r="F328" s="189">
        <f t="shared" si="622"/>
        <v>4283800</v>
      </c>
      <c r="G328" s="189">
        <f>SUM(G329:G344)</f>
        <v>0</v>
      </c>
      <c r="H328" s="189">
        <f t="shared" si="623"/>
        <v>4283800</v>
      </c>
      <c r="I328" s="189">
        <f>SUM(I329:I344)</f>
        <v>0</v>
      </c>
      <c r="J328" s="189">
        <f t="shared" si="624"/>
        <v>4283800</v>
      </c>
      <c r="K328" s="189">
        <f t="shared" ref="K328:AD328" si="784">SUM(K329:K344)</f>
        <v>0</v>
      </c>
      <c r="L328" s="189">
        <f t="shared" si="784"/>
        <v>60000</v>
      </c>
      <c r="M328" s="189">
        <f t="shared" si="784"/>
        <v>0</v>
      </c>
      <c r="N328" s="189">
        <f t="shared" si="784"/>
        <v>0</v>
      </c>
      <c r="O328" s="189">
        <f t="shared" si="784"/>
        <v>0</v>
      </c>
      <c r="P328" s="189">
        <f t="shared" si="784"/>
        <v>0</v>
      </c>
      <c r="Q328" s="189">
        <f t="shared" si="784"/>
        <v>250000</v>
      </c>
      <c r="R328" s="189">
        <f t="shared" si="784"/>
        <v>269300</v>
      </c>
      <c r="S328" s="189">
        <f t="shared" si="784"/>
        <v>0</v>
      </c>
      <c r="T328" s="189">
        <f t="shared" ref="T328" si="785">SUM(T329:T344)</f>
        <v>0</v>
      </c>
      <c r="U328" s="189">
        <f t="shared" si="784"/>
        <v>3704500</v>
      </c>
      <c r="V328" s="189">
        <f t="shared" si="784"/>
        <v>0</v>
      </c>
      <c r="W328" s="189">
        <f t="shared" si="784"/>
        <v>0</v>
      </c>
      <c r="X328" s="189">
        <f t="shared" si="784"/>
        <v>0</v>
      </c>
      <c r="Y328" s="189">
        <f t="shared" ref="Y328:Z328" si="786">SUM(Y329:Y344)</f>
        <v>0</v>
      </c>
      <c r="Z328" s="189">
        <f t="shared" si="786"/>
        <v>0</v>
      </c>
      <c r="AA328" s="189">
        <f t="shared" si="784"/>
        <v>0</v>
      </c>
      <c r="AB328" s="189">
        <f t="shared" si="784"/>
        <v>4027000</v>
      </c>
      <c r="AC328" s="189">
        <f t="shared" si="784"/>
        <v>256800</v>
      </c>
      <c r="AD328" s="189">
        <f t="shared" si="784"/>
        <v>0</v>
      </c>
      <c r="AE328" s="189">
        <f t="shared" si="628"/>
        <v>4283800</v>
      </c>
      <c r="AF328" s="189">
        <f>SUM(AF329:AF344)</f>
        <v>0</v>
      </c>
      <c r="AG328" s="189">
        <f>SUM(AG329:AG344)</f>
        <v>0</v>
      </c>
      <c r="AH328" s="189">
        <f>SUM(AH329:AH344)</f>
        <v>0</v>
      </c>
      <c r="AI328" s="189">
        <f t="shared" si="629"/>
        <v>0</v>
      </c>
      <c r="AJ328" s="189">
        <f>SUM(AJ329:AJ344)</f>
        <v>0</v>
      </c>
      <c r="AK328" s="189">
        <f>SUM(AK329:AK344)</f>
        <v>0</v>
      </c>
      <c r="AL328" s="189">
        <f>SUM(AL329:AL344)</f>
        <v>0</v>
      </c>
      <c r="AM328" s="189">
        <f t="shared" si="630"/>
        <v>0</v>
      </c>
      <c r="AN328" s="189">
        <f>SUM(AN329:AN344)</f>
        <v>0</v>
      </c>
      <c r="AO328" s="189">
        <f>SUM(AO329:AO344)</f>
        <v>0</v>
      </c>
      <c r="AP328" s="189">
        <f>SUM(AP329:AP344)</f>
        <v>0</v>
      </c>
      <c r="AQ328" s="189">
        <f t="shared" si="631"/>
        <v>0</v>
      </c>
      <c r="AR328" s="189">
        <f t="shared" si="632"/>
        <v>4283800</v>
      </c>
    </row>
    <row r="329" spans="2:44" x14ac:dyDescent="0.25">
      <c r="B329" s="178" t="s">
        <v>329</v>
      </c>
      <c r="C329" s="179" t="s">
        <v>201</v>
      </c>
      <c r="D3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0">
        <f t="shared" si="622"/>
        <v>0</v>
      </c>
      <c r="G329" s="180"/>
      <c r="H329" s="180">
        <f t="shared" si="623"/>
        <v>0</v>
      </c>
      <c r="I329" s="180"/>
      <c r="J329" s="180">
        <f t="shared" si="624"/>
        <v>0</v>
      </c>
      <c r="K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0">
        <f t="shared" si="628"/>
        <v>0</v>
      </c>
      <c r="AF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0">
        <f t="shared" si="629"/>
        <v>0</v>
      </c>
      <c r="AJ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0">
        <f t="shared" si="630"/>
        <v>0</v>
      </c>
      <c r="AN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0">
        <f t="shared" si="631"/>
        <v>0</v>
      </c>
      <c r="AR329" s="180">
        <f t="shared" si="632"/>
        <v>0</v>
      </c>
    </row>
    <row r="330" spans="2:44" x14ac:dyDescent="0.25">
      <c r="B330" s="178" t="s">
        <v>343</v>
      </c>
      <c r="C330" s="179" t="s">
        <v>211</v>
      </c>
      <c r="D3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0">
        <f>D330+E330</f>
        <v>0</v>
      </c>
      <c r="G330" s="180"/>
      <c r="H330" s="180">
        <f>F330-G330</f>
        <v>0</v>
      </c>
      <c r="I330" s="180"/>
      <c r="J330" s="180">
        <f>F330-I330</f>
        <v>0</v>
      </c>
      <c r="K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0">
        <f>AB330+AC330+AD330</f>
        <v>0</v>
      </c>
      <c r="AF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0">
        <f>AF330+AG330+AH330</f>
        <v>0</v>
      </c>
      <c r="AJ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0">
        <f>AJ330+AK330+AL330</f>
        <v>0</v>
      </c>
      <c r="AN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0">
        <f>AN330+AO330+AP330</f>
        <v>0</v>
      </c>
      <c r="AR330" s="180">
        <f>AE330+AI330+AM330+AQ330</f>
        <v>0</v>
      </c>
    </row>
    <row r="331" spans="2:44" x14ac:dyDescent="0.25">
      <c r="B331" s="178" t="s">
        <v>962</v>
      </c>
      <c r="C331" s="179" t="s">
        <v>963</v>
      </c>
      <c r="D3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0">
        <f>D331+E331</f>
        <v>0</v>
      </c>
      <c r="G331" s="180"/>
      <c r="H331" s="180">
        <f>F331-G331</f>
        <v>0</v>
      </c>
      <c r="I331" s="180"/>
      <c r="J331" s="180">
        <f>F331-I331</f>
        <v>0</v>
      </c>
      <c r="K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0">
        <f>AB331+AC331+AD331</f>
        <v>0</v>
      </c>
      <c r="AF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0">
        <f>AF331+AG331+AH331</f>
        <v>0</v>
      </c>
      <c r="AJ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0">
        <f>AJ331+AK331+AL331</f>
        <v>0</v>
      </c>
      <c r="AN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0">
        <f>AN331+AO331+AP331</f>
        <v>0</v>
      </c>
      <c r="AR331" s="180">
        <f>AE331+AI331+AM331+AQ331</f>
        <v>0</v>
      </c>
    </row>
    <row r="332" spans="2:44" x14ac:dyDescent="0.25">
      <c r="B332" s="178" t="s">
        <v>964</v>
      </c>
      <c r="C332" s="179" t="s">
        <v>965</v>
      </c>
      <c r="D3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0">
        <f t="shared" ref="F332:F334" si="787">D332+E332</f>
        <v>0</v>
      </c>
      <c r="G332" s="180"/>
      <c r="H332" s="180">
        <f t="shared" ref="H332:H334" si="788">F332-G332</f>
        <v>0</v>
      </c>
      <c r="I332" s="180"/>
      <c r="J332" s="180">
        <f t="shared" ref="J332:J334" si="789">F332-I332</f>
        <v>0</v>
      </c>
      <c r="K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0">
        <f t="shared" ref="AE332:AE334" si="790">AB332+AC332+AD332</f>
        <v>0</v>
      </c>
      <c r="AF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0">
        <f t="shared" ref="AI332:AI334" si="791">AF332+AG332+AH332</f>
        <v>0</v>
      </c>
      <c r="AJ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0">
        <f t="shared" ref="AM332:AM334" si="792">AJ332+AK332+AL332</f>
        <v>0</v>
      </c>
      <c r="AN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0">
        <f t="shared" ref="AQ332:AQ334" si="793">AN332+AO332+AP332</f>
        <v>0</v>
      </c>
      <c r="AR332" s="180">
        <f t="shared" ref="AR332:AR334" si="794">AE332+AI332+AM332+AQ332</f>
        <v>0</v>
      </c>
    </row>
    <row r="333" spans="2:44" x14ac:dyDescent="0.25">
      <c r="B333" s="178" t="s">
        <v>966</v>
      </c>
      <c r="C333" s="179" t="s">
        <v>967</v>
      </c>
      <c r="D3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0">
        <f t="shared" si="787"/>
        <v>0</v>
      </c>
      <c r="G333" s="180"/>
      <c r="H333" s="180">
        <f t="shared" si="788"/>
        <v>0</v>
      </c>
      <c r="I333" s="180"/>
      <c r="J333" s="180">
        <f t="shared" si="789"/>
        <v>0</v>
      </c>
      <c r="K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0">
        <f t="shared" si="790"/>
        <v>0</v>
      </c>
      <c r="AF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0">
        <f t="shared" si="791"/>
        <v>0</v>
      </c>
      <c r="AJ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0">
        <f t="shared" si="792"/>
        <v>0</v>
      </c>
      <c r="AN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0">
        <f t="shared" si="793"/>
        <v>0</v>
      </c>
      <c r="AR333" s="180">
        <f t="shared" si="794"/>
        <v>0</v>
      </c>
    </row>
    <row r="334" spans="2:44" x14ac:dyDescent="0.25">
      <c r="B334" s="178" t="s">
        <v>968</v>
      </c>
      <c r="C334" s="179" t="s">
        <v>969</v>
      </c>
      <c r="D3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0">
        <f t="shared" si="787"/>
        <v>0</v>
      </c>
      <c r="G334" s="180"/>
      <c r="H334" s="180">
        <f t="shared" si="788"/>
        <v>0</v>
      </c>
      <c r="I334" s="180"/>
      <c r="J334" s="180">
        <f t="shared" si="789"/>
        <v>0</v>
      </c>
      <c r="K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0">
        <f t="shared" si="790"/>
        <v>0</v>
      </c>
      <c r="AF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0">
        <f t="shared" si="791"/>
        <v>0</v>
      </c>
      <c r="AJ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0">
        <f t="shared" si="792"/>
        <v>0</v>
      </c>
      <c r="AN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0">
        <f t="shared" si="793"/>
        <v>0</v>
      </c>
      <c r="AR334" s="180">
        <f t="shared" si="794"/>
        <v>0</v>
      </c>
    </row>
    <row r="335" spans="2:44" x14ac:dyDescent="0.25">
      <c r="B335" s="178" t="s">
        <v>344</v>
      </c>
      <c r="C335" s="179" t="s">
        <v>212</v>
      </c>
      <c r="D3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1704500</v>
      </c>
      <c r="E3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2310000</v>
      </c>
      <c r="F335" s="180">
        <f>D335+E335</f>
        <v>4014500</v>
      </c>
      <c r="G335" s="180"/>
      <c r="H335" s="180">
        <f>F335-G335</f>
        <v>4014500</v>
      </c>
      <c r="I335" s="180"/>
      <c r="J335" s="180">
        <f>F335-I335</f>
        <v>4014500</v>
      </c>
      <c r="K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M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250000</v>
      </c>
      <c r="R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3704500</v>
      </c>
      <c r="V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3770000</v>
      </c>
      <c r="AC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244500</v>
      </c>
      <c r="AD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0">
        <f>AB335+AC335+AD335</f>
        <v>4014500</v>
      </c>
      <c r="AF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0">
        <f>AF335+AG335+AH335</f>
        <v>0</v>
      </c>
      <c r="AJ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0">
        <f>AJ335+AK335+AL335</f>
        <v>0</v>
      </c>
      <c r="AN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0">
        <f>AN335+AO335+AP335</f>
        <v>0</v>
      </c>
      <c r="AR335" s="180">
        <f>AE335+AI335+AM335+AQ335</f>
        <v>4014500</v>
      </c>
    </row>
    <row r="336" spans="2:44" x14ac:dyDescent="0.25">
      <c r="B336" s="178" t="s">
        <v>970</v>
      </c>
      <c r="C336" s="179" t="s">
        <v>971</v>
      </c>
      <c r="D3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0">
        <f t="shared" ref="F336:F337" si="795">D336+E336</f>
        <v>0</v>
      </c>
      <c r="G336" s="180"/>
      <c r="H336" s="180">
        <f t="shared" ref="H336:H337" si="796">F336-G336</f>
        <v>0</v>
      </c>
      <c r="I336" s="180"/>
      <c r="J336" s="180">
        <f t="shared" ref="J336:J337" si="797">F336-I336</f>
        <v>0</v>
      </c>
      <c r="K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0">
        <f t="shared" ref="AE336:AE337" si="798">AB336+AC336+AD336</f>
        <v>0</v>
      </c>
      <c r="AF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0">
        <f t="shared" ref="AI336:AI337" si="799">AF336+AG336+AH336</f>
        <v>0</v>
      </c>
      <c r="AJ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0">
        <f t="shared" ref="AM336:AM337" si="800">AJ336+AK336+AL336</f>
        <v>0</v>
      </c>
      <c r="AN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0">
        <f t="shared" ref="AQ336:AQ337" si="801">AN336+AO336+AP336</f>
        <v>0</v>
      </c>
      <c r="AR336" s="180">
        <f t="shared" ref="AR336:AR337" si="802">AE336+AI336+AM336+AQ336</f>
        <v>0</v>
      </c>
    </row>
    <row r="337" spans="2:44" x14ac:dyDescent="0.25">
      <c r="B337" s="178" t="s">
        <v>345</v>
      </c>
      <c r="C337" s="179" t="s">
        <v>213</v>
      </c>
      <c r="D3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0">
        <f t="shared" si="795"/>
        <v>0</v>
      </c>
      <c r="G337" s="180"/>
      <c r="H337" s="180">
        <f t="shared" si="796"/>
        <v>0</v>
      </c>
      <c r="I337" s="180"/>
      <c r="J337" s="180">
        <f t="shared" si="797"/>
        <v>0</v>
      </c>
      <c r="K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0">
        <f t="shared" si="798"/>
        <v>0</v>
      </c>
      <c r="AF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0">
        <f t="shared" si="799"/>
        <v>0</v>
      </c>
      <c r="AJ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0">
        <f t="shared" si="800"/>
        <v>0</v>
      </c>
      <c r="AN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0">
        <f t="shared" si="801"/>
        <v>0</v>
      </c>
      <c r="AR337" s="180">
        <f t="shared" si="802"/>
        <v>0</v>
      </c>
    </row>
    <row r="338" spans="2:44" x14ac:dyDescent="0.25">
      <c r="B338" s="178" t="s">
        <v>972</v>
      </c>
      <c r="C338" s="179" t="s">
        <v>973</v>
      </c>
      <c r="D3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0">
        <f>D338+E338</f>
        <v>0</v>
      </c>
      <c r="G338" s="180"/>
      <c r="H338" s="180">
        <f>F338-G338</f>
        <v>0</v>
      </c>
      <c r="I338" s="180"/>
      <c r="J338" s="180">
        <f>F338-I338</f>
        <v>0</v>
      </c>
      <c r="K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0">
        <f>AB338+AC338+AD338</f>
        <v>0</v>
      </c>
      <c r="AF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0">
        <f>AF338+AG338+AH338</f>
        <v>0</v>
      </c>
      <c r="AJ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0">
        <f>AJ338+AK338+AL338</f>
        <v>0</v>
      </c>
      <c r="AN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0">
        <f>AN338+AO338+AP338</f>
        <v>0</v>
      </c>
      <c r="AR338" s="180">
        <f>AE338+AI338+AM338+AQ338</f>
        <v>0</v>
      </c>
    </row>
    <row r="339" spans="2:44" x14ac:dyDescent="0.25">
      <c r="B339" s="178" t="s">
        <v>330</v>
      </c>
      <c r="C339" s="179" t="s">
        <v>202</v>
      </c>
      <c r="D3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0">
        <f>D339+E339</f>
        <v>0</v>
      </c>
      <c r="G339" s="180"/>
      <c r="H339" s="180">
        <f>F339-G339</f>
        <v>0</v>
      </c>
      <c r="I339" s="180"/>
      <c r="J339" s="180">
        <f>F339-I339</f>
        <v>0</v>
      </c>
      <c r="K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0">
        <f>AB339+AC339+AD339</f>
        <v>0</v>
      </c>
      <c r="AF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0">
        <f>AF339+AG339+AH339</f>
        <v>0</v>
      </c>
      <c r="AJ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0">
        <f>AJ339+AK339+AL339</f>
        <v>0</v>
      </c>
      <c r="AN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0">
        <f>AN339+AO339+AP339</f>
        <v>0</v>
      </c>
      <c r="AR339" s="180">
        <f>AE339+AI339+AM339+AQ339</f>
        <v>0</v>
      </c>
    </row>
    <row r="340" spans="2:44" x14ac:dyDescent="0.25">
      <c r="B340" s="178" t="s">
        <v>974</v>
      </c>
      <c r="C340" s="179" t="s">
        <v>975</v>
      </c>
      <c r="D3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0">
        <f t="shared" ref="F340" si="803">D340+E340</f>
        <v>0</v>
      </c>
      <c r="G340" s="180"/>
      <c r="H340" s="180">
        <f t="shared" ref="H340" si="804">F340-G340</f>
        <v>0</v>
      </c>
      <c r="I340" s="180"/>
      <c r="J340" s="180">
        <f t="shared" ref="J340" si="805">F340-I340</f>
        <v>0</v>
      </c>
      <c r="K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0">
        <f t="shared" ref="AE340" si="806">AB340+AC340+AD340</f>
        <v>0</v>
      </c>
      <c r="AF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0">
        <f t="shared" ref="AI340" si="807">AF340+AG340+AH340</f>
        <v>0</v>
      </c>
      <c r="AJ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0">
        <f t="shared" ref="AM340" si="808">AJ340+AK340+AL340</f>
        <v>0</v>
      </c>
      <c r="AN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0">
        <f t="shared" ref="AQ340" si="809">AN340+AO340+AP340</f>
        <v>0</v>
      </c>
      <c r="AR340" s="180">
        <f t="shared" ref="AR340" si="810">AE340+AI340+AM340+AQ340</f>
        <v>0</v>
      </c>
    </row>
    <row r="341" spans="2:44" x14ac:dyDescent="0.25">
      <c r="B341" s="178" t="s">
        <v>346</v>
      </c>
      <c r="C341" s="179" t="s">
        <v>214</v>
      </c>
      <c r="D3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0">
        <f>D341+E341</f>
        <v>0</v>
      </c>
      <c r="G341" s="180"/>
      <c r="H341" s="180">
        <f>F341-G341</f>
        <v>0</v>
      </c>
      <c r="I341" s="180"/>
      <c r="J341" s="180">
        <f>F341-I341</f>
        <v>0</v>
      </c>
      <c r="K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0">
        <f>AB341+AC341+AD341</f>
        <v>0</v>
      </c>
      <c r="AF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0">
        <f>AF341+AG341+AH341</f>
        <v>0</v>
      </c>
      <c r="AJ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0">
        <f>AJ341+AK341+AL341</f>
        <v>0</v>
      </c>
      <c r="AN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0">
        <f>AN341+AO341+AP341</f>
        <v>0</v>
      </c>
      <c r="AR341" s="180">
        <f>AE341+AI341+AM341+AQ341</f>
        <v>0</v>
      </c>
    </row>
    <row r="342" spans="2:44" x14ac:dyDescent="0.25">
      <c r="B342" s="178" t="s">
        <v>976</v>
      </c>
      <c r="C342" s="179" t="s">
        <v>977</v>
      </c>
      <c r="D3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269300</v>
      </c>
      <c r="F342" s="180">
        <f>D342+E342</f>
        <v>269300</v>
      </c>
      <c r="G342" s="180"/>
      <c r="H342" s="180">
        <f>F342-G342</f>
        <v>269300</v>
      </c>
      <c r="I342" s="180"/>
      <c r="J342" s="180">
        <f>F342-I342</f>
        <v>269300</v>
      </c>
      <c r="K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269300</v>
      </c>
      <c r="S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257000</v>
      </c>
      <c r="AC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12300</v>
      </c>
      <c r="AD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0">
        <f>AB342+AC342+AD342</f>
        <v>269300</v>
      </c>
      <c r="AF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0">
        <f>AF342+AG342+AH342</f>
        <v>0</v>
      </c>
      <c r="AJ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0">
        <f>AJ342+AK342+AL342</f>
        <v>0</v>
      </c>
      <c r="AN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0">
        <f>AN342+AO342+AP342</f>
        <v>0</v>
      </c>
      <c r="AR342" s="180">
        <f>AE342+AI342+AM342+AQ342</f>
        <v>269300</v>
      </c>
    </row>
    <row r="343" spans="2:44" x14ac:dyDescent="0.25">
      <c r="B343" s="178" t="s">
        <v>978</v>
      </c>
      <c r="C343" s="179" t="s">
        <v>979</v>
      </c>
      <c r="D3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0">
        <f t="shared" ref="F343" si="811">D343+E343</f>
        <v>0</v>
      </c>
      <c r="G343" s="180"/>
      <c r="H343" s="180">
        <f t="shared" ref="H343" si="812">F343-G343</f>
        <v>0</v>
      </c>
      <c r="I343" s="180"/>
      <c r="J343" s="180">
        <f t="shared" ref="J343" si="813">F343-I343</f>
        <v>0</v>
      </c>
      <c r="K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0">
        <f t="shared" ref="AE343" si="814">AB343+AC343+AD343</f>
        <v>0</v>
      </c>
      <c r="AF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0">
        <f t="shared" ref="AI343" si="815">AF343+AG343+AH343</f>
        <v>0</v>
      </c>
      <c r="AJ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0">
        <f t="shared" ref="AM343" si="816">AJ343+AK343+AL343</f>
        <v>0</v>
      </c>
      <c r="AN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0">
        <f t="shared" ref="AQ343" si="817">AN343+AO343+AP343</f>
        <v>0</v>
      </c>
      <c r="AR343" s="180">
        <f t="shared" ref="AR343" si="818">AE343+AI343+AM343+AQ343</f>
        <v>0</v>
      </c>
    </row>
    <row r="344" spans="2:44" x14ac:dyDescent="0.25">
      <c r="B344" s="178" t="s">
        <v>347</v>
      </c>
      <c r="C344" s="179" t="s">
        <v>215</v>
      </c>
      <c r="D3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0">
        <f>D344+E344</f>
        <v>0</v>
      </c>
      <c r="G344" s="180"/>
      <c r="H344" s="180">
        <f>F344-G344</f>
        <v>0</v>
      </c>
      <c r="I344" s="180"/>
      <c r="J344" s="180">
        <f>F344-I344</f>
        <v>0</v>
      </c>
      <c r="K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0">
        <f>AB344+AC344+AD344</f>
        <v>0</v>
      </c>
      <c r="AF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0">
        <f>AF344+AG344+AH344</f>
        <v>0</v>
      </c>
      <c r="AJ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0">
        <f>AJ344+AK344+AL344</f>
        <v>0</v>
      </c>
      <c r="AN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0">
        <f>AN344+AO344+AP344</f>
        <v>0</v>
      </c>
      <c r="AR344" s="180">
        <f>AE344+AI344+AM344+AQ344</f>
        <v>0</v>
      </c>
    </row>
    <row r="345" spans="2:44" x14ac:dyDescent="0.25">
      <c r="B345" s="187" t="s">
        <v>331</v>
      </c>
      <c r="C345" s="188" t="s">
        <v>203</v>
      </c>
      <c r="D345" s="189">
        <f>SUM(D346:D382)</f>
        <v>152950</v>
      </c>
      <c r="E345" s="189">
        <f>SUM(E346:E382)</f>
        <v>8149400</v>
      </c>
      <c r="F345" s="189">
        <f t="shared" si="622"/>
        <v>8302350</v>
      </c>
      <c r="G345" s="189">
        <f>SUM(G346:G382)</f>
        <v>0</v>
      </c>
      <c r="H345" s="189">
        <f t="shared" si="623"/>
        <v>8302350</v>
      </c>
      <c r="I345" s="189">
        <f>SUM(I346:I382)</f>
        <v>0</v>
      </c>
      <c r="J345" s="189">
        <f t="shared" si="624"/>
        <v>8302350</v>
      </c>
      <c r="K345" s="189">
        <f t="shared" ref="K345:AD345" si="819">SUM(K346:K382)</f>
        <v>0</v>
      </c>
      <c r="L345" s="189">
        <f t="shared" si="819"/>
        <v>53000</v>
      </c>
      <c r="M345" s="189">
        <f t="shared" si="819"/>
        <v>0</v>
      </c>
      <c r="N345" s="189">
        <f t="shared" si="819"/>
        <v>199600</v>
      </c>
      <c r="O345" s="189">
        <f t="shared" si="819"/>
        <v>29950</v>
      </c>
      <c r="P345" s="189">
        <f t="shared" si="819"/>
        <v>773500</v>
      </c>
      <c r="Q345" s="189">
        <f t="shared" si="819"/>
        <v>0</v>
      </c>
      <c r="R345" s="189">
        <f t="shared" si="819"/>
        <v>0</v>
      </c>
      <c r="S345" s="189">
        <f t="shared" si="819"/>
        <v>917900</v>
      </c>
      <c r="T345" s="189">
        <f t="shared" ref="T345" si="820">SUM(T346:T382)</f>
        <v>65000</v>
      </c>
      <c r="U345" s="189">
        <f t="shared" si="819"/>
        <v>5947200</v>
      </c>
      <c r="V345" s="189">
        <f t="shared" si="819"/>
        <v>0</v>
      </c>
      <c r="W345" s="189">
        <f t="shared" si="819"/>
        <v>109000</v>
      </c>
      <c r="X345" s="189">
        <f t="shared" si="819"/>
        <v>0</v>
      </c>
      <c r="Y345" s="189">
        <f t="shared" ref="Y345:Z345" si="821">SUM(Y346:Y382)</f>
        <v>0</v>
      </c>
      <c r="Z345" s="189">
        <f t="shared" si="821"/>
        <v>45000</v>
      </c>
      <c r="AA345" s="189">
        <f t="shared" si="819"/>
        <v>0</v>
      </c>
      <c r="AB345" s="189">
        <f t="shared" si="819"/>
        <v>2425000</v>
      </c>
      <c r="AC345" s="189">
        <f t="shared" si="819"/>
        <v>2045750</v>
      </c>
      <c r="AD345" s="189">
        <f t="shared" si="819"/>
        <v>3107500</v>
      </c>
      <c r="AE345" s="189">
        <f t="shared" si="628"/>
        <v>7578250</v>
      </c>
      <c r="AF345" s="189">
        <f>SUM(AF346:AF382)</f>
        <v>0</v>
      </c>
      <c r="AG345" s="189">
        <f>SUM(AG346:AG382)</f>
        <v>0</v>
      </c>
      <c r="AH345" s="189">
        <f>SUM(AH346:AH382)</f>
        <v>0</v>
      </c>
      <c r="AI345" s="189">
        <f t="shared" si="629"/>
        <v>0</v>
      </c>
      <c r="AJ345" s="189">
        <f>SUM(AJ346:AJ382)</f>
        <v>0</v>
      </c>
      <c r="AK345" s="189">
        <f>SUM(AK346:AK382)</f>
        <v>0</v>
      </c>
      <c r="AL345" s="189">
        <f>SUM(AL346:AL382)</f>
        <v>0</v>
      </c>
      <c r="AM345" s="189">
        <f t="shared" si="630"/>
        <v>0</v>
      </c>
      <c r="AN345" s="189">
        <f>SUM(AN346:AN382)</f>
        <v>0</v>
      </c>
      <c r="AO345" s="189">
        <f>SUM(AO346:AO382)</f>
        <v>50000</v>
      </c>
      <c r="AP345" s="189">
        <f>SUM(AP346:AP382)</f>
        <v>406000</v>
      </c>
      <c r="AQ345" s="189">
        <f t="shared" si="631"/>
        <v>456000</v>
      </c>
      <c r="AR345" s="189">
        <f t="shared" si="632"/>
        <v>8034250</v>
      </c>
    </row>
    <row r="346" spans="2:44" x14ac:dyDescent="0.25">
      <c r="B346" s="178" t="s">
        <v>332</v>
      </c>
      <c r="C346" s="179" t="s">
        <v>204</v>
      </c>
      <c r="D3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45000</v>
      </c>
      <c r="E3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0">
        <f t="shared" si="622"/>
        <v>45000</v>
      </c>
      <c r="G346" s="180"/>
      <c r="H346" s="180">
        <f t="shared" si="623"/>
        <v>45000</v>
      </c>
      <c r="I346" s="180"/>
      <c r="J346" s="180">
        <f t="shared" si="624"/>
        <v>45000</v>
      </c>
      <c r="K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v>
      </c>
      <c r="AA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45000</v>
      </c>
      <c r="AD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0">
        <f t="shared" si="628"/>
        <v>45000</v>
      </c>
      <c r="AF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0">
        <f t="shared" si="629"/>
        <v>0</v>
      </c>
      <c r="AJ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0">
        <f t="shared" si="630"/>
        <v>0</v>
      </c>
      <c r="AN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0">
        <f t="shared" si="631"/>
        <v>0</v>
      </c>
      <c r="AR346" s="180">
        <f t="shared" si="632"/>
        <v>45000</v>
      </c>
    </row>
    <row r="347" spans="2:44" x14ac:dyDescent="0.25">
      <c r="B347" s="178" t="s">
        <v>980</v>
      </c>
      <c r="C347" s="179" t="s">
        <v>981</v>
      </c>
      <c r="D3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4950</v>
      </c>
      <c r="E3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0">
        <f t="shared" si="622"/>
        <v>4950</v>
      </c>
      <c r="G347" s="180"/>
      <c r="H347" s="180">
        <f t="shared" si="623"/>
        <v>4950</v>
      </c>
      <c r="I347" s="180"/>
      <c r="J347" s="180">
        <f t="shared" si="624"/>
        <v>4950</v>
      </c>
      <c r="K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4950</v>
      </c>
      <c r="P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4950</v>
      </c>
      <c r="AD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0">
        <f t="shared" si="628"/>
        <v>4950</v>
      </c>
      <c r="AF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0">
        <f t="shared" si="629"/>
        <v>0</v>
      </c>
      <c r="AJ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0">
        <f t="shared" si="630"/>
        <v>0</v>
      </c>
      <c r="AN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0">
        <f t="shared" si="631"/>
        <v>0</v>
      </c>
      <c r="AR347" s="180">
        <f t="shared" si="632"/>
        <v>4950</v>
      </c>
    </row>
    <row r="348" spans="2:44" x14ac:dyDescent="0.25">
      <c r="B348" s="178" t="s">
        <v>982</v>
      </c>
      <c r="C348" s="179" t="s">
        <v>981</v>
      </c>
      <c r="D3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1892800</v>
      </c>
      <c r="F348" s="180">
        <f t="shared" si="622"/>
        <v>1892800</v>
      </c>
      <c r="G348" s="180"/>
      <c r="H348" s="180">
        <f t="shared" si="623"/>
        <v>1892800</v>
      </c>
      <c r="I348" s="180"/>
      <c r="J348" s="180">
        <f t="shared" si="624"/>
        <v>1892800</v>
      </c>
      <c r="K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75600</v>
      </c>
      <c r="O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219000</v>
      </c>
      <c r="Q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185400</v>
      </c>
      <c r="T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1412800</v>
      </c>
      <c r="V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508800</v>
      </c>
      <c r="AD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978000</v>
      </c>
      <c r="AE348" s="180">
        <f t="shared" si="628"/>
        <v>1486800</v>
      </c>
      <c r="AF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0">
        <f t="shared" si="629"/>
        <v>0</v>
      </c>
      <c r="AJ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0">
        <f t="shared" si="630"/>
        <v>0</v>
      </c>
      <c r="AN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406000</v>
      </c>
      <c r="AQ348" s="180">
        <f t="shared" si="631"/>
        <v>406000</v>
      </c>
      <c r="AR348" s="180">
        <f t="shared" si="632"/>
        <v>1892800</v>
      </c>
    </row>
    <row r="349" spans="2:44" x14ac:dyDescent="0.25">
      <c r="B349" s="178" t="s">
        <v>983</v>
      </c>
      <c r="C349" s="179" t="s">
        <v>984</v>
      </c>
      <c r="D3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32900</v>
      </c>
      <c r="F349" s="180">
        <f t="shared" si="622"/>
        <v>32900</v>
      </c>
      <c r="G349" s="180"/>
      <c r="H349" s="180">
        <f t="shared" si="623"/>
        <v>32900</v>
      </c>
      <c r="I349" s="180"/>
      <c r="J349" s="180">
        <f t="shared" si="624"/>
        <v>32900</v>
      </c>
      <c r="K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Q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T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24900</v>
      </c>
      <c r="V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E349" s="180">
        <f t="shared" si="628"/>
        <v>12000</v>
      </c>
      <c r="AF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0">
        <f t="shared" si="629"/>
        <v>0</v>
      </c>
      <c r="AJ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0">
        <f t="shared" si="630"/>
        <v>0</v>
      </c>
      <c r="AN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0">
        <f t="shared" si="631"/>
        <v>0</v>
      </c>
      <c r="AR349" s="180">
        <f t="shared" si="632"/>
        <v>12000</v>
      </c>
    </row>
    <row r="350" spans="2:44" x14ac:dyDescent="0.25">
      <c r="B350" s="178" t="s">
        <v>985</v>
      </c>
      <c r="C350" s="179" t="s">
        <v>984</v>
      </c>
      <c r="D3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1373000</v>
      </c>
      <c r="F350" s="180">
        <f t="shared" si="622"/>
        <v>1373000</v>
      </c>
      <c r="G350" s="180"/>
      <c r="H350" s="180">
        <f t="shared" si="623"/>
        <v>1373000</v>
      </c>
      <c r="I350" s="180"/>
      <c r="J350" s="180">
        <f t="shared" si="624"/>
        <v>1373000</v>
      </c>
      <c r="K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124000</v>
      </c>
      <c r="O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Q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v>
      </c>
      <c r="T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1217000</v>
      </c>
      <c r="V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C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1273000</v>
      </c>
      <c r="AE350" s="180">
        <f t="shared" si="628"/>
        <v>1373000</v>
      </c>
      <c r="AF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0">
        <f t="shared" si="629"/>
        <v>0</v>
      </c>
      <c r="AJ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0">
        <f t="shared" si="630"/>
        <v>0</v>
      </c>
      <c r="AN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0">
        <f t="shared" si="631"/>
        <v>0</v>
      </c>
      <c r="AR350" s="180">
        <f t="shared" si="632"/>
        <v>1373000</v>
      </c>
    </row>
    <row r="351" spans="2:44" x14ac:dyDescent="0.25">
      <c r="B351" s="178" t="s">
        <v>986</v>
      </c>
      <c r="C351" s="179" t="s">
        <v>987</v>
      </c>
      <c r="D3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0">
        <f t="shared" si="622"/>
        <v>0</v>
      </c>
      <c r="G351" s="180"/>
      <c r="H351" s="180">
        <f t="shared" si="623"/>
        <v>0</v>
      </c>
      <c r="I351" s="180"/>
      <c r="J351" s="180">
        <f t="shared" si="624"/>
        <v>0</v>
      </c>
      <c r="K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0">
        <f t="shared" si="628"/>
        <v>0</v>
      </c>
      <c r="AF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0">
        <f t="shared" si="629"/>
        <v>0</v>
      </c>
      <c r="AJ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0">
        <f t="shared" si="630"/>
        <v>0</v>
      </c>
      <c r="AN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0">
        <f t="shared" si="631"/>
        <v>0</v>
      </c>
      <c r="AR351" s="180">
        <f t="shared" si="632"/>
        <v>0</v>
      </c>
    </row>
    <row r="352" spans="2:44" x14ac:dyDescent="0.25">
      <c r="B352" s="178" t="s">
        <v>988</v>
      </c>
      <c r="C352" s="179" t="s">
        <v>989</v>
      </c>
      <c r="D3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0">
        <f t="shared" si="622"/>
        <v>0</v>
      </c>
      <c r="G352" s="180"/>
      <c r="H352" s="180">
        <f t="shared" si="623"/>
        <v>0</v>
      </c>
      <c r="I352" s="180"/>
      <c r="J352" s="180">
        <f t="shared" si="624"/>
        <v>0</v>
      </c>
      <c r="K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0">
        <f t="shared" si="628"/>
        <v>0</v>
      </c>
      <c r="AF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0">
        <f t="shared" si="629"/>
        <v>0</v>
      </c>
      <c r="AJ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0">
        <f t="shared" si="630"/>
        <v>0</v>
      </c>
      <c r="AN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0">
        <f t="shared" si="631"/>
        <v>0</v>
      </c>
      <c r="AR352" s="180">
        <f t="shared" si="632"/>
        <v>0</v>
      </c>
    </row>
    <row r="353" spans="2:44" x14ac:dyDescent="0.25">
      <c r="B353" s="178" t="s">
        <v>990</v>
      </c>
      <c r="C353" s="179" t="s">
        <v>991</v>
      </c>
      <c r="D3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65000</v>
      </c>
      <c r="F353" s="180">
        <f t="shared" si="622"/>
        <v>65000</v>
      </c>
      <c r="G353" s="180"/>
      <c r="H353" s="180">
        <f t="shared" si="623"/>
        <v>65000</v>
      </c>
      <c r="I353" s="180"/>
      <c r="J353" s="180">
        <f t="shared" si="624"/>
        <v>65000</v>
      </c>
      <c r="K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65000</v>
      </c>
      <c r="V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65000</v>
      </c>
      <c r="AD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0">
        <f t="shared" si="628"/>
        <v>65000</v>
      </c>
      <c r="AF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0">
        <f t="shared" si="629"/>
        <v>0</v>
      </c>
      <c r="AJ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0">
        <f t="shared" si="630"/>
        <v>0</v>
      </c>
      <c r="AN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0">
        <f t="shared" si="631"/>
        <v>0</v>
      </c>
      <c r="AR353" s="180">
        <f t="shared" si="632"/>
        <v>65000</v>
      </c>
    </row>
    <row r="354" spans="2:44" x14ac:dyDescent="0.25">
      <c r="B354" s="178" t="s">
        <v>992</v>
      </c>
      <c r="C354" s="179" t="s">
        <v>993</v>
      </c>
      <c r="D3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682500</v>
      </c>
      <c r="F354" s="180">
        <f t="shared" si="622"/>
        <v>682500</v>
      </c>
      <c r="G354" s="180"/>
      <c r="H354" s="180">
        <f t="shared" si="623"/>
        <v>682500</v>
      </c>
      <c r="I354" s="180"/>
      <c r="J354" s="180">
        <f t="shared" si="624"/>
        <v>682500</v>
      </c>
      <c r="K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680000</v>
      </c>
      <c r="V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680000</v>
      </c>
      <c r="AD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0">
        <f t="shared" si="628"/>
        <v>680000</v>
      </c>
      <c r="AF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0">
        <f t="shared" si="629"/>
        <v>0</v>
      </c>
      <c r="AJ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0">
        <f t="shared" si="630"/>
        <v>0</v>
      </c>
      <c r="AN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0">
        <f t="shared" si="631"/>
        <v>0</v>
      </c>
      <c r="AR354" s="180">
        <f t="shared" si="632"/>
        <v>680000</v>
      </c>
    </row>
    <row r="355" spans="2:44" x14ac:dyDescent="0.25">
      <c r="B355" s="178" t="s">
        <v>994</v>
      </c>
      <c r="C355" s="179" t="s">
        <v>995</v>
      </c>
      <c r="D3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0">
        <f t="shared" si="622"/>
        <v>0</v>
      </c>
      <c r="G355" s="180"/>
      <c r="H355" s="180">
        <f t="shared" si="623"/>
        <v>0</v>
      </c>
      <c r="I355" s="180"/>
      <c r="J355" s="180">
        <f t="shared" si="624"/>
        <v>0</v>
      </c>
      <c r="K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0">
        <f t="shared" si="628"/>
        <v>0</v>
      </c>
      <c r="AF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0">
        <f t="shared" si="629"/>
        <v>0</v>
      </c>
      <c r="AJ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0">
        <f t="shared" si="630"/>
        <v>0</v>
      </c>
      <c r="AN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0">
        <f t="shared" si="631"/>
        <v>0</v>
      </c>
      <c r="AR355" s="180">
        <f t="shared" si="632"/>
        <v>0</v>
      </c>
    </row>
    <row r="356" spans="2:44" x14ac:dyDescent="0.25">
      <c r="B356" s="178" t="s">
        <v>333</v>
      </c>
      <c r="C356" s="179" t="s">
        <v>996</v>
      </c>
      <c r="D3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0">
        <f t="shared" si="622"/>
        <v>0</v>
      </c>
      <c r="G356" s="180"/>
      <c r="H356" s="180">
        <f t="shared" si="623"/>
        <v>0</v>
      </c>
      <c r="I356" s="180"/>
      <c r="J356" s="180">
        <f t="shared" si="624"/>
        <v>0</v>
      </c>
      <c r="K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0">
        <f t="shared" si="628"/>
        <v>0</v>
      </c>
      <c r="AF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0">
        <f t="shared" si="629"/>
        <v>0</v>
      </c>
      <c r="AJ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0">
        <f t="shared" si="630"/>
        <v>0</v>
      </c>
      <c r="AN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0">
        <f t="shared" si="631"/>
        <v>0</v>
      </c>
      <c r="AR356" s="180">
        <f t="shared" si="632"/>
        <v>0</v>
      </c>
    </row>
    <row r="357" spans="2:44" x14ac:dyDescent="0.25">
      <c r="B357" s="178" t="s">
        <v>997</v>
      </c>
      <c r="C357" s="179" t="s">
        <v>996</v>
      </c>
      <c r="D3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487000</v>
      </c>
      <c r="F357" s="180">
        <f t="shared" si="622"/>
        <v>487000</v>
      </c>
      <c r="G357" s="180"/>
      <c r="H357" s="180">
        <f t="shared" si="623"/>
        <v>487000</v>
      </c>
      <c r="I357" s="180"/>
      <c r="J357" s="180">
        <f t="shared" si="624"/>
        <v>487000</v>
      </c>
      <c r="K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P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41000</v>
      </c>
      <c r="Q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82000</v>
      </c>
      <c r="T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323000</v>
      </c>
      <c r="V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26000</v>
      </c>
      <c r="X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437000</v>
      </c>
      <c r="AE357" s="180">
        <f t="shared" si="628"/>
        <v>437000</v>
      </c>
      <c r="AF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0">
        <f t="shared" si="629"/>
        <v>0</v>
      </c>
      <c r="AJ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0">
        <f t="shared" si="630"/>
        <v>0</v>
      </c>
      <c r="AN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P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0">
        <f t="shared" si="631"/>
        <v>50000</v>
      </c>
      <c r="AR357" s="180">
        <f t="shared" si="632"/>
        <v>487000</v>
      </c>
    </row>
    <row r="358" spans="2:44" x14ac:dyDescent="0.25">
      <c r="B358" s="178" t="s">
        <v>998</v>
      </c>
      <c r="C358" s="179" t="s">
        <v>999</v>
      </c>
      <c r="D3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0">
        <f t="shared" si="622"/>
        <v>0</v>
      </c>
      <c r="G358" s="180"/>
      <c r="H358" s="180">
        <f t="shared" si="623"/>
        <v>0</v>
      </c>
      <c r="I358" s="180"/>
      <c r="J358" s="180">
        <f t="shared" si="624"/>
        <v>0</v>
      </c>
      <c r="K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0">
        <f t="shared" si="628"/>
        <v>0</v>
      </c>
      <c r="AF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0">
        <f t="shared" si="629"/>
        <v>0</v>
      </c>
      <c r="AJ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0">
        <f t="shared" si="630"/>
        <v>0</v>
      </c>
      <c r="AN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0">
        <f t="shared" si="631"/>
        <v>0</v>
      </c>
      <c r="AR358" s="180">
        <f t="shared" si="632"/>
        <v>0</v>
      </c>
    </row>
    <row r="359" spans="2:44" x14ac:dyDescent="0.25">
      <c r="B359" s="178" t="s">
        <v>1000</v>
      </c>
      <c r="C359" s="179" t="s">
        <v>1001</v>
      </c>
      <c r="D3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0">
        <f t="shared" si="622"/>
        <v>0</v>
      </c>
      <c r="G359" s="180"/>
      <c r="H359" s="180">
        <f t="shared" si="623"/>
        <v>0</v>
      </c>
      <c r="I359" s="180"/>
      <c r="J359" s="180">
        <f t="shared" si="624"/>
        <v>0</v>
      </c>
      <c r="K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0">
        <f t="shared" si="628"/>
        <v>0</v>
      </c>
      <c r="AF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0">
        <f t="shared" si="629"/>
        <v>0</v>
      </c>
      <c r="AJ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0">
        <f t="shared" si="630"/>
        <v>0</v>
      </c>
      <c r="AN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0">
        <f t="shared" si="631"/>
        <v>0</v>
      </c>
      <c r="AR359" s="180">
        <f t="shared" si="632"/>
        <v>0</v>
      </c>
    </row>
    <row r="360" spans="2:44" x14ac:dyDescent="0.25">
      <c r="B360" s="178" t="s">
        <v>334</v>
      </c>
      <c r="C360" s="179" t="s">
        <v>1002</v>
      </c>
      <c r="D3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36000</v>
      </c>
      <c r="F360" s="180">
        <f t="shared" si="622"/>
        <v>36000</v>
      </c>
      <c r="G360" s="180"/>
      <c r="H360" s="180">
        <f t="shared" si="623"/>
        <v>36000</v>
      </c>
      <c r="I360" s="180"/>
      <c r="J360" s="180">
        <f t="shared" si="624"/>
        <v>36000</v>
      </c>
      <c r="K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v>
      </c>
      <c r="V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v>
      </c>
      <c r="AD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0">
        <f t="shared" si="628"/>
        <v>36000</v>
      </c>
      <c r="AF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0">
        <f t="shared" si="629"/>
        <v>0</v>
      </c>
      <c r="AJ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0">
        <f t="shared" si="630"/>
        <v>0</v>
      </c>
      <c r="AN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0">
        <f t="shared" si="631"/>
        <v>0</v>
      </c>
      <c r="AR360" s="180">
        <f t="shared" si="632"/>
        <v>36000</v>
      </c>
    </row>
    <row r="361" spans="2:44" x14ac:dyDescent="0.25">
      <c r="B361" s="178" t="s">
        <v>1003</v>
      </c>
      <c r="C361" s="179" t="s">
        <v>1002</v>
      </c>
      <c r="D3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0">
        <f t="shared" si="622"/>
        <v>0</v>
      </c>
      <c r="G361" s="180"/>
      <c r="H361" s="180">
        <f t="shared" si="623"/>
        <v>0</v>
      </c>
      <c r="I361" s="180"/>
      <c r="J361" s="180">
        <f t="shared" si="624"/>
        <v>0</v>
      </c>
      <c r="K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0">
        <f t="shared" si="628"/>
        <v>0</v>
      </c>
      <c r="AF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0">
        <f t="shared" si="629"/>
        <v>0</v>
      </c>
      <c r="AJ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0">
        <f t="shared" si="630"/>
        <v>0</v>
      </c>
      <c r="AN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0">
        <f t="shared" si="631"/>
        <v>0</v>
      </c>
      <c r="AR361" s="180">
        <f t="shared" si="632"/>
        <v>0</v>
      </c>
    </row>
    <row r="362" spans="2:44" x14ac:dyDescent="0.25">
      <c r="B362" s="178" t="s">
        <v>1004</v>
      </c>
      <c r="C362" s="179" t="s">
        <v>1005</v>
      </c>
      <c r="D3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0">
        <f t="shared" si="622"/>
        <v>0</v>
      </c>
      <c r="G362" s="180"/>
      <c r="H362" s="180">
        <f t="shared" si="623"/>
        <v>0</v>
      </c>
      <c r="I362" s="180"/>
      <c r="J362" s="180">
        <f t="shared" si="624"/>
        <v>0</v>
      </c>
      <c r="K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0">
        <f t="shared" si="628"/>
        <v>0</v>
      </c>
      <c r="AF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0">
        <f t="shared" si="629"/>
        <v>0</v>
      </c>
      <c r="AJ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0">
        <f t="shared" si="630"/>
        <v>0</v>
      </c>
      <c r="AN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0">
        <f t="shared" si="631"/>
        <v>0</v>
      </c>
      <c r="AR362" s="180">
        <f t="shared" si="632"/>
        <v>0</v>
      </c>
    </row>
    <row r="363" spans="2:44" x14ac:dyDescent="0.25">
      <c r="B363" s="178" t="s">
        <v>1006</v>
      </c>
      <c r="C363" s="179" t="s">
        <v>1007</v>
      </c>
      <c r="D3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0">
        <f t="shared" ref="F363:F378" si="822">D363+E363</f>
        <v>0</v>
      </c>
      <c r="G363" s="180"/>
      <c r="H363" s="180">
        <f t="shared" ref="H363:H378" si="823">F363-G363</f>
        <v>0</v>
      </c>
      <c r="I363" s="180"/>
      <c r="J363" s="180">
        <f t="shared" ref="J363:J378" si="824">F363-I363</f>
        <v>0</v>
      </c>
      <c r="K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0">
        <f t="shared" ref="AE363:AE378" si="825">AB363+AC363+AD363</f>
        <v>0</v>
      </c>
      <c r="AF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0">
        <f t="shared" ref="AI363:AI378" si="826">AF363+AG363+AH363</f>
        <v>0</v>
      </c>
      <c r="AJ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0">
        <f t="shared" ref="AM363:AM378" si="827">AJ363+AK363+AL363</f>
        <v>0</v>
      </c>
      <c r="AN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0">
        <f t="shared" ref="AQ363:AQ378" si="828">AN363+AO363+AP363</f>
        <v>0</v>
      </c>
      <c r="AR363" s="180">
        <f t="shared" ref="AR363:AR378" si="829">AE363+AI363+AM363+AQ363</f>
        <v>0</v>
      </c>
    </row>
    <row r="364" spans="2:44" x14ac:dyDescent="0.25">
      <c r="B364" s="178" t="s">
        <v>1008</v>
      </c>
      <c r="C364" s="179" t="s">
        <v>1009</v>
      </c>
      <c r="D3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0">
        <f t="shared" si="822"/>
        <v>0</v>
      </c>
      <c r="G364" s="180"/>
      <c r="H364" s="180">
        <f t="shared" si="823"/>
        <v>0</v>
      </c>
      <c r="I364" s="180"/>
      <c r="J364" s="180">
        <f t="shared" si="824"/>
        <v>0</v>
      </c>
      <c r="K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0">
        <f t="shared" si="825"/>
        <v>0</v>
      </c>
      <c r="AF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0">
        <f t="shared" si="826"/>
        <v>0</v>
      </c>
      <c r="AJ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0">
        <f t="shared" si="827"/>
        <v>0</v>
      </c>
      <c r="AN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0">
        <f t="shared" si="828"/>
        <v>0</v>
      </c>
      <c r="AR364" s="180">
        <f t="shared" si="829"/>
        <v>0</v>
      </c>
    </row>
    <row r="365" spans="2:44" x14ac:dyDescent="0.25">
      <c r="B365" s="178" t="s">
        <v>335</v>
      </c>
      <c r="C365" s="179" t="s">
        <v>1010</v>
      </c>
      <c r="D3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0">
        <f t="shared" si="822"/>
        <v>0</v>
      </c>
      <c r="G365" s="180"/>
      <c r="H365" s="180">
        <f t="shared" si="823"/>
        <v>0</v>
      </c>
      <c r="I365" s="180"/>
      <c r="J365" s="180">
        <f t="shared" si="824"/>
        <v>0</v>
      </c>
      <c r="K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0">
        <f t="shared" si="825"/>
        <v>0</v>
      </c>
      <c r="AF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0">
        <f t="shared" si="826"/>
        <v>0</v>
      </c>
      <c r="AJ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0">
        <f t="shared" si="827"/>
        <v>0</v>
      </c>
      <c r="AN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0">
        <f t="shared" si="828"/>
        <v>0</v>
      </c>
      <c r="AR365" s="180">
        <f t="shared" si="829"/>
        <v>0</v>
      </c>
    </row>
    <row r="366" spans="2:44" x14ac:dyDescent="0.25">
      <c r="B366" s="178" t="s">
        <v>1011</v>
      </c>
      <c r="C366" s="179" t="s">
        <v>1012</v>
      </c>
      <c r="D3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93000</v>
      </c>
      <c r="E3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3299500</v>
      </c>
      <c r="F366" s="180">
        <f t="shared" si="822"/>
        <v>3392500</v>
      </c>
      <c r="G366" s="180"/>
      <c r="H366" s="180">
        <f t="shared" si="823"/>
        <v>3392500</v>
      </c>
      <c r="I366" s="180"/>
      <c r="J366" s="180">
        <f t="shared" si="824"/>
        <v>3392500</v>
      </c>
      <c r="K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53000</v>
      </c>
      <c r="M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501500</v>
      </c>
      <c r="Q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622500</v>
      </c>
      <c r="T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65000</v>
      </c>
      <c r="U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2067500</v>
      </c>
      <c r="V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83000</v>
      </c>
      <c r="X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2325000</v>
      </c>
      <c r="AC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575000</v>
      </c>
      <c r="AD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407500</v>
      </c>
      <c r="AE366" s="180">
        <f t="shared" si="825"/>
        <v>3307500</v>
      </c>
      <c r="AF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0">
        <f t="shared" si="826"/>
        <v>0</v>
      </c>
      <c r="AJ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0">
        <f t="shared" si="827"/>
        <v>0</v>
      </c>
      <c r="AN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0">
        <f t="shared" si="828"/>
        <v>0</v>
      </c>
      <c r="AR366" s="180">
        <f t="shared" si="829"/>
        <v>3307500</v>
      </c>
    </row>
    <row r="367" spans="2:44" x14ac:dyDescent="0.25">
      <c r="B367" s="178" t="s">
        <v>1013</v>
      </c>
      <c r="C367" s="179" t="s">
        <v>1014</v>
      </c>
      <c r="D3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0">
        <f t="shared" si="822"/>
        <v>0</v>
      </c>
      <c r="G367" s="180"/>
      <c r="H367" s="180">
        <f t="shared" si="823"/>
        <v>0</v>
      </c>
      <c r="I367" s="180"/>
      <c r="J367" s="180">
        <f t="shared" si="824"/>
        <v>0</v>
      </c>
      <c r="K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0">
        <f t="shared" si="825"/>
        <v>0</v>
      </c>
      <c r="AF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0">
        <f t="shared" si="826"/>
        <v>0</v>
      </c>
      <c r="AJ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0">
        <f t="shared" si="827"/>
        <v>0</v>
      </c>
      <c r="AN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0">
        <f t="shared" si="828"/>
        <v>0</v>
      </c>
      <c r="AR367" s="180">
        <f t="shared" si="829"/>
        <v>0</v>
      </c>
    </row>
    <row r="368" spans="2:44" x14ac:dyDescent="0.25">
      <c r="B368" s="178" t="s">
        <v>1015</v>
      </c>
      <c r="C368" s="179" t="s">
        <v>1016</v>
      </c>
      <c r="D3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0">
        <f t="shared" si="822"/>
        <v>0</v>
      </c>
      <c r="G368" s="180"/>
      <c r="H368" s="180">
        <f t="shared" si="823"/>
        <v>0</v>
      </c>
      <c r="I368" s="180"/>
      <c r="J368" s="180">
        <f t="shared" si="824"/>
        <v>0</v>
      </c>
      <c r="K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0">
        <f t="shared" si="825"/>
        <v>0</v>
      </c>
      <c r="AF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0">
        <f t="shared" si="826"/>
        <v>0</v>
      </c>
      <c r="AJ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0">
        <f t="shared" si="827"/>
        <v>0</v>
      </c>
      <c r="AN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0">
        <f t="shared" si="828"/>
        <v>0</v>
      </c>
      <c r="AR368" s="180">
        <f t="shared" si="829"/>
        <v>0</v>
      </c>
    </row>
    <row r="369" spans="2:44" x14ac:dyDescent="0.25">
      <c r="B369" s="178" t="s">
        <v>1017</v>
      </c>
      <c r="C369" s="179" t="s">
        <v>1018</v>
      </c>
      <c r="D3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0">
        <f t="shared" si="822"/>
        <v>0</v>
      </c>
      <c r="G369" s="180"/>
      <c r="H369" s="180">
        <f t="shared" si="823"/>
        <v>0</v>
      </c>
      <c r="I369" s="180"/>
      <c r="J369" s="180">
        <f t="shared" si="824"/>
        <v>0</v>
      </c>
      <c r="K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0">
        <f t="shared" si="825"/>
        <v>0</v>
      </c>
      <c r="AF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0">
        <f t="shared" si="826"/>
        <v>0</v>
      </c>
      <c r="AJ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0">
        <f t="shared" si="827"/>
        <v>0</v>
      </c>
      <c r="AN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0">
        <f t="shared" si="828"/>
        <v>0</v>
      </c>
      <c r="AR369" s="180">
        <f t="shared" si="829"/>
        <v>0</v>
      </c>
    </row>
    <row r="370" spans="2:44" x14ac:dyDescent="0.25">
      <c r="B370" s="178" t="s">
        <v>336</v>
      </c>
      <c r="C370" s="179" t="s">
        <v>1019</v>
      </c>
      <c r="D3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0">
        <f t="shared" si="822"/>
        <v>0</v>
      </c>
      <c r="G370" s="180"/>
      <c r="H370" s="180">
        <f t="shared" si="823"/>
        <v>0</v>
      </c>
      <c r="I370" s="180"/>
      <c r="J370" s="180">
        <f t="shared" si="824"/>
        <v>0</v>
      </c>
      <c r="K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0">
        <f t="shared" si="825"/>
        <v>0</v>
      </c>
      <c r="AF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0">
        <f t="shared" si="826"/>
        <v>0</v>
      </c>
      <c r="AJ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0">
        <f t="shared" si="827"/>
        <v>0</v>
      </c>
      <c r="AN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0">
        <f t="shared" si="828"/>
        <v>0</v>
      </c>
      <c r="AR370" s="180">
        <f t="shared" si="829"/>
        <v>0</v>
      </c>
    </row>
    <row r="371" spans="2:44" x14ac:dyDescent="0.25">
      <c r="B371" s="178" t="s">
        <v>1020</v>
      </c>
      <c r="C371" s="179" t="s">
        <v>1021</v>
      </c>
      <c r="D3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96000</v>
      </c>
      <c r="F371" s="180">
        <f t="shared" si="822"/>
        <v>96000</v>
      </c>
      <c r="G371" s="180"/>
      <c r="H371" s="180">
        <f t="shared" si="823"/>
        <v>96000</v>
      </c>
      <c r="I371" s="180"/>
      <c r="J371" s="180">
        <f t="shared" si="824"/>
        <v>96000</v>
      </c>
      <c r="K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96000</v>
      </c>
      <c r="V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96000</v>
      </c>
      <c r="AD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0">
        <f t="shared" si="825"/>
        <v>96000</v>
      </c>
      <c r="AF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0">
        <f t="shared" si="826"/>
        <v>0</v>
      </c>
      <c r="AJ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0">
        <f t="shared" si="827"/>
        <v>0</v>
      </c>
      <c r="AN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0">
        <f t="shared" si="828"/>
        <v>0</v>
      </c>
      <c r="AR371" s="180">
        <f t="shared" si="829"/>
        <v>96000</v>
      </c>
    </row>
    <row r="372" spans="2:44" x14ac:dyDescent="0.25">
      <c r="B372" s="178" t="s">
        <v>1022</v>
      </c>
      <c r="C372" s="179" t="s">
        <v>1023</v>
      </c>
      <c r="D3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0">
        <f t="shared" si="822"/>
        <v>0</v>
      </c>
      <c r="G372" s="180"/>
      <c r="H372" s="180">
        <f t="shared" si="823"/>
        <v>0</v>
      </c>
      <c r="I372" s="180"/>
      <c r="J372" s="180">
        <f t="shared" si="824"/>
        <v>0</v>
      </c>
      <c r="K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0">
        <f t="shared" si="825"/>
        <v>0</v>
      </c>
      <c r="AF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0">
        <f t="shared" si="826"/>
        <v>0</v>
      </c>
      <c r="AJ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0">
        <f t="shared" si="827"/>
        <v>0</v>
      </c>
      <c r="AN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0">
        <f t="shared" si="828"/>
        <v>0</v>
      </c>
      <c r="AR372" s="180">
        <f t="shared" si="829"/>
        <v>0</v>
      </c>
    </row>
    <row r="373" spans="2:44" x14ac:dyDescent="0.25">
      <c r="B373" s="178" t="s">
        <v>1024</v>
      </c>
      <c r="C373" s="179" t="s">
        <v>1025</v>
      </c>
      <c r="D3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0">
        <f t="shared" si="822"/>
        <v>0</v>
      </c>
      <c r="G373" s="180"/>
      <c r="H373" s="180">
        <f t="shared" si="823"/>
        <v>0</v>
      </c>
      <c r="I373" s="180"/>
      <c r="J373" s="180">
        <f t="shared" si="824"/>
        <v>0</v>
      </c>
      <c r="K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0">
        <f t="shared" si="825"/>
        <v>0</v>
      </c>
      <c r="AF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0">
        <f t="shared" si="826"/>
        <v>0</v>
      </c>
      <c r="AJ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0">
        <f t="shared" si="827"/>
        <v>0</v>
      </c>
      <c r="AN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0">
        <f t="shared" si="828"/>
        <v>0</v>
      </c>
      <c r="AR373" s="180">
        <f t="shared" si="829"/>
        <v>0</v>
      </c>
    </row>
    <row r="374" spans="2:44" x14ac:dyDescent="0.25">
      <c r="B374" s="178" t="s">
        <v>1026</v>
      </c>
      <c r="C374" s="179" t="s">
        <v>1027</v>
      </c>
      <c r="D3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0">
        <f t="shared" si="822"/>
        <v>0</v>
      </c>
      <c r="G374" s="180"/>
      <c r="H374" s="180">
        <f t="shared" si="823"/>
        <v>0</v>
      </c>
      <c r="I374" s="180"/>
      <c r="J374" s="180">
        <f t="shared" si="824"/>
        <v>0</v>
      </c>
      <c r="K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0">
        <f t="shared" si="825"/>
        <v>0</v>
      </c>
      <c r="AF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0">
        <f t="shared" si="826"/>
        <v>0</v>
      </c>
      <c r="AJ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0">
        <f t="shared" si="827"/>
        <v>0</v>
      </c>
      <c r="AN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0">
        <f t="shared" si="828"/>
        <v>0</v>
      </c>
      <c r="AR374" s="180">
        <f t="shared" si="829"/>
        <v>0</v>
      </c>
    </row>
    <row r="375" spans="2:44" x14ac:dyDescent="0.25">
      <c r="B375" s="178" t="s">
        <v>1028</v>
      </c>
      <c r="C375" s="179" t="s">
        <v>1029</v>
      </c>
      <c r="D3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0">
        <f t="shared" si="822"/>
        <v>0</v>
      </c>
      <c r="G375" s="180"/>
      <c r="H375" s="180">
        <f t="shared" si="823"/>
        <v>0</v>
      </c>
      <c r="I375" s="180"/>
      <c r="J375" s="180">
        <f t="shared" si="824"/>
        <v>0</v>
      </c>
      <c r="K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0">
        <f t="shared" si="825"/>
        <v>0</v>
      </c>
      <c r="AF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0">
        <f t="shared" si="826"/>
        <v>0</v>
      </c>
      <c r="AJ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0">
        <f t="shared" si="827"/>
        <v>0</v>
      </c>
      <c r="AN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0">
        <f t="shared" si="828"/>
        <v>0</v>
      </c>
      <c r="AR375" s="180">
        <f t="shared" si="829"/>
        <v>0</v>
      </c>
    </row>
    <row r="376" spans="2:44" x14ac:dyDescent="0.25">
      <c r="B376" s="178" t="s">
        <v>1030</v>
      </c>
      <c r="C376" s="179" t="s">
        <v>1031</v>
      </c>
      <c r="D3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0">
        <f t="shared" si="822"/>
        <v>0</v>
      </c>
      <c r="G376" s="180"/>
      <c r="H376" s="180">
        <f t="shared" si="823"/>
        <v>0</v>
      </c>
      <c r="I376" s="180"/>
      <c r="J376" s="180">
        <f t="shared" si="824"/>
        <v>0</v>
      </c>
      <c r="K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0">
        <f t="shared" si="825"/>
        <v>0</v>
      </c>
      <c r="AF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0">
        <f t="shared" si="826"/>
        <v>0</v>
      </c>
      <c r="AJ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0">
        <f t="shared" si="827"/>
        <v>0</v>
      </c>
      <c r="AN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0">
        <f t="shared" si="828"/>
        <v>0</v>
      </c>
      <c r="AR376" s="180">
        <f t="shared" si="829"/>
        <v>0</v>
      </c>
    </row>
    <row r="377" spans="2:44" x14ac:dyDescent="0.25">
      <c r="B377" s="178" t="s">
        <v>1032</v>
      </c>
      <c r="C377" s="179" t="s">
        <v>1033</v>
      </c>
      <c r="D3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184700</v>
      </c>
      <c r="F377" s="180">
        <f t="shared" si="822"/>
        <v>184700</v>
      </c>
      <c r="G377" s="180"/>
      <c r="H377" s="180">
        <f t="shared" si="823"/>
        <v>184700</v>
      </c>
      <c r="I377" s="180"/>
      <c r="J377" s="180">
        <f t="shared" si="824"/>
        <v>184700</v>
      </c>
      <c r="K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V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D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0">
        <f t="shared" si="825"/>
        <v>25000</v>
      </c>
      <c r="AF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0">
        <f t="shared" si="826"/>
        <v>0</v>
      </c>
      <c r="AJ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0">
        <f t="shared" si="827"/>
        <v>0</v>
      </c>
      <c r="AN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0">
        <f t="shared" si="828"/>
        <v>0</v>
      </c>
      <c r="AR377" s="180">
        <f t="shared" si="829"/>
        <v>25000</v>
      </c>
    </row>
    <row r="378" spans="2:44" x14ac:dyDescent="0.25">
      <c r="B378" s="178" t="s">
        <v>1034</v>
      </c>
      <c r="C378" s="179" t="s">
        <v>1035</v>
      </c>
      <c r="D3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3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0">
        <f t="shared" si="822"/>
        <v>10000</v>
      </c>
      <c r="G378" s="180"/>
      <c r="H378" s="180">
        <f t="shared" si="823"/>
        <v>10000</v>
      </c>
      <c r="I378" s="180"/>
      <c r="J378" s="180">
        <f t="shared" si="824"/>
        <v>10000</v>
      </c>
      <c r="K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P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D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0">
        <f t="shared" si="825"/>
        <v>10000</v>
      </c>
      <c r="AF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0">
        <f t="shared" si="826"/>
        <v>0</v>
      </c>
      <c r="AJ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0">
        <f t="shared" si="827"/>
        <v>0</v>
      </c>
      <c r="AN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0">
        <f t="shared" si="828"/>
        <v>0</v>
      </c>
      <c r="AR378" s="180">
        <f t="shared" si="829"/>
        <v>10000</v>
      </c>
    </row>
    <row r="379" spans="2:44" x14ac:dyDescent="0.25">
      <c r="B379" s="178" t="s">
        <v>1036</v>
      </c>
      <c r="C379" s="179" t="s">
        <v>1037</v>
      </c>
      <c r="D3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0">
        <f t="shared" si="622"/>
        <v>0</v>
      </c>
      <c r="G379" s="180"/>
      <c r="H379" s="180">
        <f t="shared" si="623"/>
        <v>0</v>
      </c>
      <c r="I379" s="180"/>
      <c r="J379" s="180">
        <f t="shared" si="624"/>
        <v>0</v>
      </c>
      <c r="K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0">
        <f t="shared" si="628"/>
        <v>0</v>
      </c>
      <c r="AF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0">
        <f t="shared" si="629"/>
        <v>0</v>
      </c>
      <c r="AJ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0">
        <f t="shared" si="630"/>
        <v>0</v>
      </c>
      <c r="AN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0">
        <f t="shared" si="631"/>
        <v>0</v>
      </c>
      <c r="AR379" s="180">
        <f t="shared" si="632"/>
        <v>0</v>
      </c>
    </row>
    <row r="380" spans="2:44" x14ac:dyDescent="0.25">
      <c r="B380" s="178" t="s">
        <v>1038</v>
      </c>
      <c r="C380" s="179" t="s">
        <v>1039</v>
      </c>
      <c r="D3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0">
        <f t="shared" si="622"/>
        <v>0</v>
      </c>
      <c r="G380" s="180"/>
      <c r="H380" s="180">
        <f t="shared" si="623"/>
        <v>0</v>
      </c>
      <c r="I380" s="180"/>
      <c r="J380" s="180">
        <f t="shared" si="624"/>
        <v>0</v>
      </c>
      <c r="K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0">
        <f t="shared" si="628"/>
        <v>0</v>
      </c>
      <c r="AF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0">
        <f t="shared" si="629"/>
        <v>0</v>
      </c>
      <c r="AJ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0">
        <f t="shared" si="630"/>
        <v>0</v>
      </c>
      <c r="AN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0">
        <f t="shared" si="631"/>
        <v>0</v>
      </c>
      <c r="AR380" s="180">
        <f t="shared" si="632"/>
        <v>0</v>
      </c>
    </row>
    <row r="381" spans="2:44" x14ac:dyDescent="0.25">
      <c r="B381" s="178" t="s">
        <v>1040</v>
      </c>
      <c r="C381" s="179" t="s">
        <v>1039</v>
      </c>
      <c r="D3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0">
        <f t="shared" si="622"/>
        <v>0</v>
      </c>
      <c r="G381" s="180"/>
      <c r="H381" s="180">
        <f t="shared" si="623"/>
        <v>0</v>
      </c>
      <c r="I381" s="180"/>
      <c r="J381" s="180">
        <f t="shared" si="624"/>
        <v>0</v>
      </c>
      <c r="K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0">
        <f t="shared" si="628"/>
        <v>0</v>
      </c>
      <c r="AF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0">
        <f t="shared" si="629"/>
        <v>0</v>
      </c>
      <c r="AJ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0">
        <f t="shared" si="630"/>
        <v>0</v>
      </c>
      <c r="AN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0">
        <f t="shared" si="631"/>
        <v>0</v>
      </c>
      <c r="AR381" s="180">
        <f t="shared" si="632"/>
        <v>0</v>
      </c>
    </row>
    <row r="382" spans="2:44" x14ac:dyDescent="0.25">
      <c r="B382" s="178" t="s">
        <v>1041</v>
      </c>
      <c r="C382" s="179" t="s">
        <v>1042</v>
      </c>
      <c r="D3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0">
        <f t="shared" si="622"/>
        <v>0</v>
      </c>
      <c r="G382" s="180"/>
      <c r="H382" s="180">
        <f t="shared" si="623"/>
        <v>0</v>
      </c>
      <c r="I382" s="180"/>
      <c r="J382" s="180">
        <f t="shared" si="624"/>
        <v>0</v>
      </c>
      <c r="K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0">
        <f t="shared" si="628"/>
        <v>0</v>
      </c>
      <c r="AF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0">
        <f t="shared" si="629"/>
        <v>0</v>
      </c>
      <c r="AJ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0">
        <f t="shared" si="630"/>
        <v>0</v>
      </c>
      <c r="AN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0">
        <f t="shared" si="631"/>
        <v>0</v>
      </c>
      <c r="AR382" s="180">
        <f t="shared" si="632"/>
        <v>0</v>
      </c>
    </row>
    <row r="383" spans="2:44" x14ac:dyDescent="0.25">
      <c r="B383" s="187" t="s">
        <v>337</v>
      </c>
      <c r="C383" s="188" t="s">
        <v>205</v>
      </c>
      <c r="D383" s="189">
        <f>SUM(D384:D388)</f>
        <v>3000</v>
      </c>
      <c r="E383" s="189">
        <f>SUM(E384:E388)</f>
        <v>239200</v>
      </c>
      <c r="F383" s="189">
        <f t="shared" ref="F383:F498" si="830">D383+E383</f>
        <v>242200</v>
      </c>
      <c r="G383" s="189">
        <f>SUM(G384:G388)</f>
        <v>0</v>
      </c>
      <c r="H383" s="189">
        <f t="shared" si="623"/>
        <v>242200</v>
      </c>
      <c r="I383" s="189">
        <f>SUM(I384:I388)</f>
        <v>0</v>
      </c>
      <c r="J383" s="189">
        <f t="shared" si="624"/>
        <v>242200</v>
      </c>
      <c r="K383" s="189">
        <f t="shared" ref="K383:AD383" si="831">SUM(K384:K388)</f>
        <v>0</v>
      </c>
      <c r="L383" s="189">
        <f t="shared" si="831"/>
        <v>3000</v>
      </c>
      <c r="M383" s="189">
        <f t="shared" si="831"/>
        <v>0</v>
      </c>
      <c r="N383" s="189">
        <f t="shared" si="831"/>
        <v>0</v>
      </c>
      <c r="O383" s="189">
        <f t="shared" si="831"/>
        <v>0</v>
      </c>
      <c r="P383" s="189">
        <f t="shared" ref="P383:Q383" si="832">SUM(P384:P388)</f>
        <v>39600</v>
      </c>
      <c r="Q383" s="189">
        <f t="shared" si="832"/>
        <v>0</v>
      </c>
      <c r="R383" s="189">
        <f t="shared" si="831"/>
        <v>0</v>
      </c>
      <c r="S383" s="189">
        <f t="shared" si="831"/>
        <v>39600</v>
      </c>
      <c r="T383" s="189">
        <f t="shared" ref="T383" si="833">SUM(T384:T388)</f>
        <v>0</v>
      </c>
      <c r="U383" s="189">
        <f t="shared" si="831"/>
        <v>160000</v>
      </c>
      <c r="V383" s="189">
        <f t="shared" si="831"/>
        <v>0</v>
      </c>
      <c r="W383" s="189">
        <f t="shared" ref="W383" si="834">SUM(W384:W388)</f>
        <v>0</v>
      </c>
      <c r="X383" s="189">
        <f t="shared" si="831"/>
        <v>0</v>
      </c>
      <c r="Y383" s="189">
        <f t="shared" ref="Y383:Z383" si="835">SUM(Y384:Y388)</f>
        <v>0</v>
      </c>
      <c r="Z383" s="189">
        <f t="shared" si="835"/>
        <v>0</v>
      </c>
      <c r="AA383" s="189">
        <f t="shared" si="831"/>
        <v>0</v>
      </c>
      <c r="AB383" s="189">
        <f t="shared" si="831"/>
        <v>0</v>
      </c>
      <c r="AC383" s="189">
        <f t="shared" si="831"/>
        <v>163000</v>
      </c>
      <c r="AD383" s="189">
        <f t="shared" si="831"/>
        <v>0</v>
      </c>
      <c r="AE383" s="189">
        <f t="shared" si="628"/>
        <v>163000</v>
      </c>
      <c r="AF383" s="189">
        <f>SUM(AF384:AF388)</f>
        <v>0</v>
      </c>
      <c r="AG383" s="189">
        <f>SUM(AG384:AG388)</f>
        <v>0</v>
      </c>
      <c r="AH383" s="189">
        <f>SUM(AH384:AH388)</f>
        <v>0</v>
      </c>
      <c r="AI383" s="189">
        <f t="shared" si="629"/>
        <v>0</v>
      </c>
      <c r="AJ383" s="189">
        <f>SUM(AJ384:AJ388)</f>
        <v>79200</v>
      </c>
      <c r="AK383" s="189">
        <f>SUM(AK384:AK388)</f>
        <v>0</v>
      </c>
      <c r="AL383" s="189">
        <f>SUM(AL384:AL388)</f>
        <v>0</v>
      </c>
      <c r="AM383" s="189">
        <f t="shared" si="630"/>
        <v>79200</v>
      </c>
      <c r="AN383" s="189">
        <f>SUM(AN384:AN388)</f>
        <v>0</v>
      </c>
      <c r="AO383" s="189">
        <f>SUM(AO384:AO388)</f>
        <v>0</v>
      </c>
      <c r="AP383" s="189">
        <f>SUM(AP384:AP388)</f>
        <v>0</v>
      </c>
      <c r="AQ383" s="189">
        <f t="shared" si="631"/>
        <v>0</v>
      </c>
      <c r="AR383" s="189">
        <f t="shared" si="632"/>
        <v>242200</v>
      </c>
    </row>
    <row r="384" spans="2:44" x14ac:dyDescent="0.25">
      <c r="B384" s="178" t="s">
        <v>338</v>
      </c>
      <c r="C384" s="179" t="s">
        <v>206</v>
      </c>
      <c r="D3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0">
        <f t="shared" si="830"/>
        <v>0</v>
      </c>
      <c r="G384" s="180"/>
      <c r="H384" s="180">
        <f t="shared" si="623"/>
        <v>0</v>
      </c>
      <c r="I384" s="180"/>
      <c r="J384" s="180">
        <f t="shared" si="624"/>
        <v>0</v>
      </c>
      <c r="K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0">
        <f t="shared" si="628"/>
        <v>0</v>
      </c>
      <c r="AF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0">
        <f t="shared" si="629"/>
        <v>0</v>
      </c>
      <c r="AJ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0">
        <f t="shared" si="630"/>
        <v>0</v>
      </c>
      <c r="AN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0">
        <f t="shared" si="631"/>
        <v>0</v>
      </c>
      <c r="AR384" s="180">
        <f t="shared" si="632"/>
        <v>0</v>
      </c>
    </row>
    <row r="385" spans="1:44" x14ac:dyDescent="0.25">
      <c r="B385" s="178" t="s">
        <v>1043</v>
      </c>
      <c r="C385" s="179" t="s">
        <v>1044</v>
      </c>
      <c r="D3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E3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79200</v>
      </c>
      <c r="F385" s="180">
        <f t="shared" si="830"/>
        <v>82200</v>
      </c>
      <c r="G385" s="180"/>
      <c r="H385" s="180">
        <f t="shared" si="623"/>
        <v>82200</v>
      </c>
      <c r="I385" s="180"/>
      <c r="J385" s="180">
        <f t="shared" si="624"/>
        <v>82200</v>
      </c>
      <c r="K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M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39600</v>
      </c>
      <c r="Q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39600</v>
      </c>
      <c r="T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D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0">
        <f t="shared" si="628"/>
        <v>3000</v>
      </c>
      <c r="AF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0">
        <f t="shared" si="629"/>
        <v>0</v>
      </c>
      <c r="AJ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79200</v>
      </c>
      <c r="AK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0">
        <f t="shared" si="630"/>
        <v>79200</v>
      </c>
      <c r="AN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0">
        <f t="shared" si="631"/>
        <v>0</v>
      </c>
      <c r="AR385" s="180">
        <f t="shared" si="632"/>
        <v>82200</v>
      </c>
    </row>
    <row r="386" spans="1:44" x14ac:dyDescent="0.25">
      <c r="B386" s="178" t="s">
        <v>1045</v>
      </c>
      <c r="C386" s="179" t="s">
        <v>1046</v>
      </c>
      <c r="D3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0">
        <f t="shared" ref="F386" si="836">D386+E386</f>
        <v>0</v>
      </c>
      <c r="G386" s="180"/>
      <c r="H386" s="180">
        <f t="shared" ref="H386" si="837">F386-G386</f>
        <v>0</v>
      </c>
      <c r="I386" s="180"/>
      <c r="J386" s="180">
        <f t="shared" ref="J386" si="838">F386-I386</f>
        <v>0</v>
      </c>
      <c r="K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0">
        <f t="shared" ref="AE386" si="839">AB386+AC386+AD386</f>
        <v>0</v>
      </c>
      <c r="AF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0">
        <f t="shared" ref="AI386" si="840">AF386+AG386+AH386</f>
        <v>0</v>
      </c>
      <c r="AJ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0">
        <f t="shared" ref="AM386" si="841">AJ386+AK386+AL386</f>
        <v>0</v>
      </c>
      <c r="AN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0">
        <f t="shared" ref="AQ386" si="842">AN386+AO386+AP386</f>
        <v>0</v>
      </c>
      <c r="AR386" s="180">
        <f t="shared" ref="AR386" si="843">AE386+AI386+AM386+AQ386</f>
        <v>0</v>
      </c>
    </row>
    <row r="387" spans="1:44" x14ac:dyDescent="0.25">
      <c r="A387" s="108"/>
      <c r="B387" s="178" t="s">
        <v>1047</v>
      </c>
      <c r="C387" s="179" t="s">
        <v>1369</v>
      </c>
      <c r="D3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160000</v>
      </c>
      <c r="F387" s="180">
        <f t="shared" ref="F387" si="844">D387+E387</f>
        <v>160000</v>
      </c>
      <c r="G387" s="180"/>
      <c r="H387" s="180">
        <f t="shared" ref="H387" si="845">F387-G387</f>
        <v>160000</v>
      </c>
      <c r="I387" s="180"/>
      <c r="J387" s="180">
        <f t="shared" ref="J387" si="846">F387-I387</f>
        <v>160000</v>
      </c>
      <c r="K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160000</v>
      </c>
      <c r="V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160000</v>
      </c>
      <c r="AD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0">
        <f t="shared" ref="AE387" si="847">AB387+AC387+AD387</f>
        <v>160000</v>
      </c>
      <c r="AF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0">
        <f t="shared" ref="AI387" si="848">AF387+AG387+AH387</f>
        <v>0</v>
      </c>
      <c r="AJ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0">
        <f t="shared" ref="AM387" si="849">AJ387+AK387+AL387</f>
        <v>0</v>
      </c>
      <c r="AN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0">
        <f t="shared" ref="AQ387" si="850">AN387+AO387+AP387</f>
        <v>0</v>
      </c>
      <c r="AR387" s="180">
        <f t="shared" ref="AR387" si="851">AE387+AI387+AM387+AQ387</f>
        <v>160000</v>
      </c>
    </row>
    <row r="388" spans="1:44" x14ac:dyDescent="0.25">
      <c r="A388" s="108"/>
      <c r="B388" s="178" t="s">
        <v>1049</v>
      </c>
      <c r="C388" s="179" t="s">
        <v>1048</v>
      </c>
      <c r="D3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0">
        <f t="shared" si="830"/>
        <v>0</v>
      </c>
      <c r="G388" s="180"/>
      <c r="H388" s="180">
        <f t="shared" si="623"/>
        <v>0</v>
      </c>
      <c r="I388" s="180"/>
      <c r="J388" s="180">
        <f t="shared" si="624"/>
        <v>0</v>
      </c>
      <c r="K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0">
        <f t="shared" si="628"/>
        <v>0</v>
      </c>
      <c r="AF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0">
        <f t="shared" si="629"/>
        <v>0</v>
      </c>
      <c r="AJ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0">
        <f t="shared" si="630"/>
        <v>0</v>
      </c>
      <c r="AN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0">
        <f t="shared" si="631"/>
        <v>0</v>
      </c>
      <c r="AR388" s="180">
        <f t="shared" si="632"/>
        <v>0</v>
      </c>
    </row>
    <row r="389" spans="1:44" x14ac:dyDescent="0.25">
      <c r="B389" s="187" t="s">
        <v>339</v>
      </c>
      <c r="C389" s="188" t="s">
        <v>207</v>
      </c>
      <c r="D389" s="189">
        <f>SUM(D390:D396)</f>
        <v>0</v>
      </c>
      <c r="E389" s="189">
        <f>SUM(E390:E396)</f>
        <v>0</v>
      </c>
      <c r="F389" s="189">
        <f t="shared" si="830"/>
        <v>0</v>
      </c>
      <c r="G389" s="189">
        <f>SUM(G390:G396)</f>
        <v>0</v>
      </c>
      <c r="H389" s="189">
        <f t="shared" si="623"/>
        <v>0</v>
      </c>
      <c r="I389" s="189">
        <f>SUM(I390:I396)</f>
        <v>0</v>
      </c>
      <c r="J389" s="189">
        <f t="shared" si="624"/>
        <v>0</v>
      </c>
      <c r="K389" s="189">
        <f t="shared" ref="K389:AD389" si="852">SUM(K390:K396)</f>
        <v>0</v>
      </c>
      <c r="L389" s="189">
        <f t="shared" si="852"/>
        <v>0</v>
      </c>
      <c r="M389" s="189">
        <f t="shared" si="852"/>
        <v>0</v>
      </c>
      <c r="N389" s="189">
        <f t="shared" si="852"/>
        <v>0</v>
      </c>
      <c r="O389" s="189">
        <f t="shared" si="852"/>
        <v>0</v>
      </c>
      <c r="P389" s="189">
        <f t="shared" si="852"/>
        <v>0</v>
      </c>
      <c r="Q389" s="189">
        <f t="shared" si="852"/>
        <v>0</v>
      </c>
      <c r="R389" s="189">
        <f t="shared" si="852"/>
        <v>0</v>
      </c>
      <c r="S389" s="189">
        <f t="shared" si="852"/>
        <v>0</v>
      </c>
      <c r="T389" s="189">
        <f t="shared" ref="T389" si="853">SUM(T390:T396)</f>
        <v>0</v>
      </c>
      <c r="U389" s="189">
        <f t="shared" si="852"/>
        <v>0</v>
      </c>
      <c r="V389" s="189">
        <f t="shared" si="852"/>
        <v>0</v>
      </c>
      <c r="W389" s="189">
        <f t="shared" si="852"/>
        <v>0</v>
      </c>
      <c r="X389" s="189">
        <f t="shared" si="852"/>
        <v>0</v>
      </c>
      <c r="Y389" s="189">
        <f t="shared" ref="Y389:Z389" si="854">SUM(Y390:Y396)</f>
        <v>0</v>
      </c>
      <c r="Z389" s="189">
        <f t="shared" si="854"/>
        <v>0</v>
      </c>
      <c r="AA389" s="189">
        <f t="shared" si="852"/>
        <v>0</v>
      </c>
      <c r="AB389" s="189">
        <f t="shared" si="852"/>
        <v>0</v>
      </c>
      <c r="AC389" s="189">
        <f t="shared" si="852"/>
        <v>0</v>
      </c>
      <c r="AD389" s="189">
        <f t="shared" si="852"/>
        <v>0</v>
      </c>
      <c r="AE389" s="189">
        <f t="shared" si="628"/>
        <v>0</v>
      </c>
      <c r="AF389" s="189">
        <f>SUM(AF390:AF396)</f>
        <v>0</v>
      </c>
      <c r="AG389" s="189">
        <f>SUM(AG390:AG396)</f>
        <v>0</v>
      </c>
      <c r="AH389" s="189">
        <f>SUM(AH390:AH396)</f>
        <v>0</v>
      </c>
      <c r="AI389" s="189">
        <f t="shared" si="629"/>
        <v>0</v>
      </c>
      <c r="AJ389" s="189">
        <f>SUM(AJ390:AJ396)</f>
        <v>0</v>
      </c>
      <c r="AK389" s="189">
        <f>SUM(AK390:AK396)</f>
        <v>0</v>
      </c>
      <c r="AL389" s="189">
        <f>SUM(AL390:AL396)</f>
        <v>0</v>
      </c>
      <c r="AM389" s="189">
        <f t="shared" si="630"/>
        <v>0</v>
      </c>
      <c r="AN389" s="189">
        <f>SUM(AN390:AN396)</f>
        <v>0</v>
      </c>
      <c r="AO389" s="189">
        <f>SUM(AO390:AO396)</f>
        <v>0</v>
      </c>
      <c r="AP389" s="189">
        <f>SUM(AP390:AP396)</f>
        <v>0</v>
      </c>
      <c r="AQ389" s="189">
        <f t="shared" si="631"/>
        <v>0</v>
      </c>
      <c r="AR389" s="189">
        <f t="shared" si="632"/>
        <v>0</v>
      </c>
    </row>
    <row r="390" spans="1:44" x14ac:dyDescent="0.25">
      <c r="B390" s="178" t="s">
        <v>340</v>
      </c>
      <c r="C390" s="179" t="s">
        <v>208</v>
      </c>
      <c r="D3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0">
        <f t="shared" si="830"/>
        <v>0</v>
      </c>
      <c r="G390" s="180"/>
      <c r="H390" s="180">
        <f t="shared" si="623"/>
        <v>0</v>
      </c>
      <c r="I390" s="180"/>
      <c r="J390" s="180">
        <f t="shared" si="624"/>
        <v>0</v>
      </c>
      <c r="K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0">
        <f t="shared" si="628"/>
        <v>0</v>
      </c>
      <c r="AF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0">
        <f t="shared" si="629"/>
        <v>0</v>
      </c>
      <c r="AJ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0">
        <f t="shared" si="630"/>
        <v>0</v>
      </c>
      <c r="AN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0">
        <f t="shared" si="631"/>
        <v>0</v>
      </c>
      <c r="AR390" s="180">
        <f t="shared" si="632"/>
        <v>0</v>
      </c>
    </row>
    <row r="391" spans="1:44" x14ac:dyDescent="0.25">
      <c r="B391" s="178" t="s">
        <v>1050</v>
      </c>
      <c r="C391" s="179" t="s">
        <v>1051</v>
      </c>
      <c r="D3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0">
        <f t="shared" ref="F391:F394" si="855">D391+E391</f>
        <v>0</v>
      </c>
      <c r="G391" s="180"/>
      <c r="H391" s="180">
        <f t="shared" ref="H391:H394" si="856">F391-G391</f>
        <v>0</v>
      </c>
      <c r="I391" s="180"/>
      <c r="J391" s="180">
        <f t="shared" ref="J391:J394" si="857">F391-I391</f>
        <v>0</v>
      </c>
      <c r="K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0">
        <f t="shared" ref="AE391:AE394" si="858">AB391+AC391+AD391</f>
        <v>0</v>
      </c>
      <c r="AF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0">
        <f t="shared" ref="AI391:AI394" si="859">AF391+AG391+AH391</f>
        <v>0</v>
      </c>
      <c r="AJ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0">
        <f t="shared" ref="AM391:AM394" si="860">AJ391+AK391+AL391</f>
        <v>0</v>
      </c>
      <c r="AN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0">
        <f t="shared" ref="AQ391:AQ394" si="861">AN391+AO391+AP391</f>
        <v>0</v>
      </c>
      <c r="AR391" s="180">
        <f t="shared" ref="AR391:AR394" si="862">AE391+AI391+AM391+AQ391</f>
        <v>0</v>
      </c>
    </row>
    <row r="392" spans="1:44" x14ac:dyDescent="0.25">
      <c r="B392" s="178" t="s">
        <v>341</v>
      </c>
      <c r="C392" s="179" t="s">
        <v>209</v>
      </c>
      <c r="D3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0">
        <f t="shared" si="855"/>
        <v>0</v>
      </c>
      <c r="G392" s="180"/>
      <c r="H392" s="180">
        <f t="shared" si="856"/>
        <v>0</v>
      </c>
      <c r="I392" s="180"/>
      <c r="J392" s="180">
        <f t="shared" si="857"/>
        <v>0</v>
      </c>
      <c r="K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0">
        <f t="shared" si="858"/>
        <v>0</v>
      </c>
      <c r="AF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0">
        <f t="shared" si="859"/>
        <v>0</v>
      </c>
      <c r="AJ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0">
        <f t="shared" si="860"/>
        <v>0</v>
      </c>
      <c r="AN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0">
        <f t="shared" si="861"/>
        <v>0</v>
      </c>
      <c r="AR392" s="180">
        <f t="shared" si="862"/>
        <v>0</v>
      </c>
    </row>
    <row r="393" spans="1:44" x14ac:dyDescent="0.25">
      <c r="B393" s="178" t="s">
        <v>1052</v>
      </c>
      <c r="C393" s="509" t="s">
        <v>1053</v>
      </c>
      <c r="D3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0">
        <f t="shared" si="855"/>
        <v>0</v>
      </c>
      <c r="G393" s="180"/>
      <c r="H393" s="180">
        <f t="shared" si="856"/>
        <v>0</v>
      </c>
      <c r="I393" s="180"/>
      <c r="J393" s="180">
        <f t="shared" si="857"/>
        <v>0</v>
      </c>
      <c r="K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0">
        <f t="shared" si="858"/>
        <v>0</v>
      </c>
      <c r="AF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0">
        <f t="shared" si="859"/>
        <v>0</v>
      </c>
      <c r="AJ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0">
        <f t="shared" si="860"/>
        <v>0</v>
      </c>
      <c r="AN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0">
        <f t="shared" si="861"/>
        <v>0</v>
      </c>
      <c r="AR393" s="180">
        <f t="shared" si="862"/>
        <v>0</v>
      </c>
    </row>
    <row r="394" spans="1:44" x14ac:dyDescent="0.25">
      <c r="B394" s="178" t="s">
        <v>1054</v>
      </c>
      <c r="C394" s="179" t="s">
        <v>1055</v>
      </c>
      <c r="D3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0">
        <f t="shared" si="855"/>
        <v>0</v>
      </c>
      <c r="G394" s="180"/>
      <c r="H394" s="180">
        <f t="shared" si="856"/>
        <v>0</v>
      </c>
      <c r="I394" s="180"/>
      <c r="J394" s="180">
        <f t="shared" si="857"/>
        <v>0</v>
      </c>
      <c r="K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0">
        <f t="shared" si="858"/>
        <v>0</v>
      </c>
      <c r="AF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0">
        <f t="shared" si="859"/>
        <v>0</v>
      </c>
      <c r="AJ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0">
        <f t="shared" si="860"/>
        <v>0</v>
      </c>
      <c r="AN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0">
        <f t="shared" si="861"/>
        <v>0</v>
      </c>
      <c r="AR394" s="180">
        <f t="shared" si="862"/>
        <v>0</v>
      </c>
    </row>
    <row r="395" spans="1:44" x14ac:dyDescent="0.25">
      <c r="B395" s="178" t="s">
        <v>342</v>
      </c>
      <c r="C395" s="179" t="s">
        <v>210</v>
      </c>
      <c r="D3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0">
        <f t="shared" si="830"/>
        <v>0</v>
      </c>
      <c r="G395" s="180"/>
      <c r="H395" s="180">
        <f t="shared" si="623"/>
        <v>0</v>
      </c>
      <c r="I395" s="180"/>
      <c r="J395" s="180">
        <f t="shared" si="624"/>
        <v>0</v>
      </c>
      <c r="K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0">
        <f t="shared" si="628"/>
        <v>0</v>
      </c>
      <c r="AF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0">
        <f t="shared" si="629"/>
        <v>0</v>
      </c>
      <c r="AJ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0">
        <f t="shared" si="630"/>
        <v>0</v>
      </c>
      <c r="AN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0">
        <f t="shared" si="631"/>
        <v>0</v>
      </c>
      <c r="AR395" s="180">
        <f t="shared" si="632"/>
        <v>0</v>
      </c>
    </row>
    <row r="396" spans="1:44" x14ac:dyDescent="0.25">
      <c r="B396" s="178" t="s">
        <v>1056</v>
      </c>
      <c r="C396" s="179" t="s">
        <v>1057</v>
      </c>
      <c r="D3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0">
        <f t="shared" ref="F396" si="863">D396+E396</f>
        <v>0</v>
      </c>
      <c r="G396" s="180"/>
      <c r="H396" s="180">
        <f t="shared" ref="H396" si="864">F396-G396</f>
        <v>0</v>
      </c>
      <c r="I396" s="180"/>
      <c r="J396" s="180">
        <f t="shared" ref="J396" si="865">F396-I396</f>
        <v>0</v>
      </c>
      <c r="K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0">
        <f t="shared" ref="AE396" si="866">AB396+AC396+AD396</f>
        <v>0</v>
      </c>
      <c r="AF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0">
        <f t="shared" ref="AI396" si="867">AF396+AG396+AH396</f>
        <v>0</v>
      </c>
      <c r="AJ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0">
        <f t="shared" ref="AM396" si="868">AJ396+AK396+AL396</f>
        <v>0</v>
      </c>
      <c r="AN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0">
        <f t="shared" ref="AQ396" si="869">AN396+AO396+AP396</f>
        <v>0</v>
      </c>
      <c r="AR396" s="180">
        <f t="shared" ref="AR396" si="870">AE396+AI396+AM396+AQ396</f>
        <v>0</v>
      </c>
    </row>
    <row r="397" spans="1:44" x14ac:dyDescent="0.25">
      <c r="B397" s="175" t="s">
        <v>348</v>
      </c>
      <c r="C397" s="176" t="s">
        <v>216</v>
      </c>
      <c r="D397" s="177">
        <f>D398+D459+D467+D485+D489</f>
        <v>0</v>
      </c>
      <c r="E397" s="177">
        <f>E398+E459+E467+E485+E489</f>
        <v>0</v>
      </c>
      <c r="F397" s="177">
        <f t="shared" si="830"/>
        <v>0</v>
      </c>
      <c r="G397" s="177">
        <f>G398+G459+G467+G485+G489</f>
        <v>0</v>
      </c>
      <c r="H397" s="177">
        <f t="shared" si="623"/>
        <v>0</v>
      </c>
      <c r="I397" s="177">
        <f>I398+I459+I467+I485+I489</f>
        <v>0</v>
      </c>
      <c r="J397" s="177">
        <f t="shared" si="624"/>
        <v>0</v>
      </c>
      <c r="K397" s="177">
        <f t="shared" ref="K397:AD397" si="871">K398+K459+K467+K485+K489</f>
        <v>0</v>
      </c>
      <c r="L397" s="177">
        <f t="shared" si="871"/>
        <v>0</v>
      </c>
      <c r="M397" s="177">
        <f t="shared" si="871"/>
        <v>0</v>
      </c>
      <c r="N397" s="177">
        <f t="shared" si="871"/>
        <v>0</v>
      </c>
      <c r="O397" s="177">
        <f t="shared" si="871"/>
        <v>0</v>
      </c>
      <c r="P397" s="177">
        <f t="shared" si="871"/>
        <v>0</v>
      </c>
      <c r="Q397" s="177">
        <f t="shared" si="871"/>
        <v>0</v>
      </c>
      <c r="R397" s="177">
        <f t="shared" si="871"/>
        <v>0</v>
      </c>
      <c r="S397" s="177">
        <f t="shared" si="871"/>
        <v>0</v>
      </c>
      <c r="T397" s="177">
        <f t="shared" ref="T397" si="872">T398+T459+T467+T485+T489</f>
        <v>0</v>
      </c>
      <c r="U397" s="177">
        <f t="shared" si="871"/>
        <v>0</v>
      </c>
      <c r="V397" s="177">
        <f t="shared" si="871"/>
        <v>0</v>
      </c>
      <c r="W397" s="177">
        <f t="shared" si="871"/>
        <v>0</v>
      </c>
      <c r="X397" s="177">
        <f t="shared" si="871"/>
        <v>0</v>
      </c>
      <c r="Y397" s="177">
        <f t="shared" ref="Y397:Z397" si="873">Y398+Y459+Y467+Y485+Y489</f>
        <v>0</v>
      </c>
      <c r="Z397" s="177">
        <f t="shared" si="873"/>
        <v>0</v>
      </c>
      <c r="AA397" s="177">
        <f t="shared" si="871"/>
        <v>0</v>
      </c>
      <c r="AB397" s="177">
        <f t="shared" si="871"/>
        <v>0</v>
      </c>
      <c r="AC397" s="177">
        <f t="shared" si="871"/>
        <v>0</v>
      </c>
      <c r="AD397" s="177">
        <f t="shared" si="871"/>
        <v>0</v>
      </c>
      <c r="AE397" s="177">
        <f t="shared" si="628"/>
        <v>0</v>
      </c>
      <c r="AF397" s="177">
        <f>AF398+AF459+AF467+AF485+AF489</f>
        <v>0</v>
      </c>
      <c r="AG397" s="177">
        <f>AG398+AG459+AG467+AG485+AG489</f>
        <v>0</v>
      </c>
      <c r="AH397" s="177">
        <f>AH398+AH459+AH467+AH485+AH489</f>
        <v>0</v>
      </c>
      <c r="AI397" s="177">
        <f t="shared" si="629"/>
        <v>0</v>
      </c>
      <c r="AJ397" s="177">
        <f>AJ398+AJ459+AJ467+AJ485+AJ489</f>
        <v>0</v>
      </c>
      <c r="AK397" s="177">
        <f>AK398+AK459+AK467+AK485+AK489</f>
        <v>0</v>
      </c>
      <c r="AL397" s="177">
        <f>AL398+AL459+AL467+AL485+AL489</f>
        <v>0</v>
      </c>
      <c r="AM397" s="177">
        <f t="shared" si="630"/>
        <v>0</v>
      </c>
      <c r="AN397" s="177">
        <f>AN398+AN459+AN467+AN485+AN489</f>
        <v>0</v>
      </c>
      <c r="AO397" s="177">
        <f>AO398+AO459+AO467+AO485+AO489</f>
        <v>0</v>
      </c>
      <c r="AP397" s="177">
        <f>AP398+AP459+AP467+AP485+AP489</f>
        <v>0</v>
      </c>
      <c r="AQ397" s="177">
        <f t="shared" si="631"/>
        <v>0</v>
      </c>
      <c r="AR397" s="177">
        <f t="shared" si="632"/>
        <v>0</v>
      </c>
    </row>
    <row r="398" spans="1:44" x14ac:dyDescent="0.25">
      <c r="B398" s="187" t="s">
        <v>349</v>
      </c>
      <c r="C398" s="188" t="s">
        <v>217</v>
      </c>
      <c r="D398" s="189">
        <f>SUM(D399:D458)</f>
        <v>0</v>
      </c>
      <c r="E398" s="189">
        <f>SUM(E399:E458)</f>
        <v>0</v>
      </c>
      <c r="F398" s="189">
        <f t="shared" si="830"/>
        <v>0</v>
      </c>
      <c r="G398" s="189">
        <f t="shared" ref="G398:I398" si="874">SUM(G399:G458)</f>
        <v>0</v>
      </c>
      <c r="H398" s="189">
        <f t="shared" si="623"/>
        <v>0</v>
      </c>
      <c r="I398" s="189">
        <f t="shared" si="874"/>
        <v>0</v>
      </c>
      <c r="J398" s="189">
        <f t="shared" si="624"/>
        <v>0</v>
      </c>
      <c r="K398" s="189">
        <f t="shared" ref="K398:AP398" si="875">SUM(K399:K458)</f>
        <v>0</v>
      </c>
      <c r="L398" s="189">
        <f t="shared" si="875"/>
        <v>0</v>
      </c>
      <c r="M398" s="189">
        <f t="shared" si="875"/>
        <v>0</v>
      </c>
      <c r="N398" s="189">
        <f t="shared" si="875"/>
        <v>0</v>
      </c>
      <c r="O398" s="189">
        <f t="shared" si="875"/>
        <v>0</v>
      </c>
      <c r="P398" s="189">
        <f t="shared" ref="P398:Q398" si="876">SUM(P399:P458)</f>
        <v>0</v>
      </c>
      <c r="Q398" s="189">
        <f t="shared" si="876"/>
        <v>0</v>
      </c>
      <c r="R398" s="189">
        <f t="shared" si="875"/>
        <v>0</v>
      </c>
      <c r="S398" s="189">
        <f t="shared" si="875"/>
        <v>0</v>
      </c>
      <c r="T398" s="189">
        <f t="shared" ref="T398" si="877">SUM(T399:T458)</f>
        <v>0</v>
      </c>
      <c r="U398" s="189">
        <f t="shared" si="875"/>
        <v>0</v>
      </c>
      <c r="V398" s="189">
        <f t="shared" si="875"/>
        <v>0</v>
      </c>
      <c r="W398" s="189">
        <f t="shared" ref="W398" si="878">SUM(W399:W458)</f>
        <v>0</v>
      </c>
      <c r="X398" s="189">
        <f t="shared" si="875"/>
        <v>0</v>
      </c>
      <c r="Y398" s="189">
        <f t="shared" ref="Y398:Z398" si="879">SUM(Y399:Y458)</f>
        <v>0</v>
      </c>
      <c r="Z398" s="189">
        <f t="shared" si="879"/>
        <v>0</v>
      </c>
      <c r="AA398" s="189">
        <f t="shared" si="875"/>
        <v>0</v>
      </c>
      <c r="AB398" s="189">
        <f t="shared" si="875"/>
        <v>0</v>
      </c>
      <c r="AC398" s="189">
        <f t="shared" si="875"/>
        <v>0</v>
      </c>
      <c r="AD398" s="189">
        <f t="shared" si="875"/>
        <v>0</v>
      </c>
      <c r="AE398" s="189">
        <f t="shared" si="628"/>
        <v>0</v>
      </c>
      <c r="AF398" s="189">
        <f t="shared" si="875"/>
        <v>0</v>
      </c>
      <c r="AG398" s="189">
        <f t="shared" si="875"/>
        <v>0</v>
      </c>
      <c r="AH398" s="189">
        <f t="shared" si="875"/>
        <v>0</v>
      </c>
      <c r="AI398" s="189">
        <f t="shared" si="629"/>
        <v>0</v>
      </c>
      <c r="AJ398" s="189">
        <f t="shared" si="875"/>
        <v>0</v>
      </c>
      <c r="AK398" s="189">
        <f t="shared" si="875"/>
        <v>0</v>
      </c>
      <c r="AL398" s="189">
        <f t="shared" si="875"/>
        <v>0</v>
      </c>
      <c r="AM398" s="189">
        <f t="shared" si="630"/>
        <v>0</v>
      </c>
      <c r="AN398" s="189">
        <f t="shared" si="875"/>
        <v>0</v>
      </c>
      <c r="AO398" s="189">
        <f t="shared" si="875"/>
        <v>0</v>
      </c>
      <c r="AP398" s="189">
        <f t="shared" si="875"/>
        <v>0</v>
      </c>
      <c r="AQ398" s="189">
        <f t="shared" si="631"/>
        <v>0</v>
      </c>
      <c r="AR398" s="189">
        <f t="shared" si="632"/>
        <v>0</v>
      </c>
    </row>
    <row r="399" spans="1:44" x14ac:dyDescent="0.25">
      <c r="B399" s="178" t="s">
        <v>350</v>
      </c>
      <c r="C399" s="179" t="s">
        <v>218</v>
      </c>
      <c r="D3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0">
        <f t="shared" si="830"/>
        <v>0</v>
      </c>
      <c r="G399" s="180"/>
      <c r="H399" s="180">
        <f t="shared" si="623"/>
        <v>0</v>
      </c>
      <c r="I399" s="180"/>
      <c r="J399" s="180">
        <f t="shared" si="624"/>
        <v>0</v>
      </c>
      <c r="K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0">
        <f t="shared" si="628"/>
        <v>0</v>
      </c>
      <c r="AF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0">
        <f t="shared" si="629"/>
        <v>0</v>
      </c>
      <c r="AJ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0">
        <f t="shared" si="630"/>
        <v>0</v>
      </c>
      <c r="AN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0">
        <f t="shared" si="631"/>
        <v>0</v>
      </c>
      <c r="AR399" s="180">
        <f t="shared" si="632"/>
        <v>0</v>
      </c>
    </row>
    <row r="400" spans="1:44" x14ac:dyDescent="0.25">
      <c r="B400" s="178" t="s">
        <v>1059</v>
      </c>
      <c r="C400" s="179" t="s">
        <v>1060</v>
      </c>
      <c r="D4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0">
        <f t="shared" si="830"/>
        <v>0</v>
      </c>
      <c r="G400" s="180"/>
      <c r="H400" s="180">
        <f t="shared" si="623"/>
        <v>0</v>
      </c>
      <c r="I400" s="180"/>
      <c r="J400" s="180">
        <f t="shared" si="624"/>
        <v>0</v>
      </c>
      <c r="K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0">
        <f t="shared" si="628"/>
        <v>0</v>
      </c>
      <c r="AF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0">
        <f t="shared" si="629"/>
        <v>0</v>
      </c>
      <c r="AJ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0">
        <f t="shared" si="630"/>
        <v>0</v>
      </c>
      <c r="AN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0">
        <f t="shared" si="631"/>
        <v>0</v>
      </c>
      <c r="AR400" s="180">
        <f t="shared" si="632"/>
        <v>0</v>
      </c>
    </row>
    <row r="401" spans="2:44" x14ac:dyDescent="0.25">
      <c r="B401" s="178" t="s">
        <v>1061</v>
      </c>
      <c r="C401" s="179" t="s">
        <v>1062</v>
      </c>
      <c r="D4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0">
        <f t="shared" si="830"/>
        <v>0</v>
      </c>
      <c r="G401" s="180"/>
      <c r="H401" s="180">
        <f t="shared" si="623"/>
        <v>0</v>
      </c>
      <c r="I401" s="180"/>
      <c r="J401" s="180">
        <f t="shared" si="624"/>
        <v>0</v>
      </c>
      <c r="K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0">
        <f t="shared" si="628"/>
        <v>0</v>
      </c>
      <c r="AF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0">
        <f t="shared" si="629"/>
        <v>0</v>
      </c>
      <c r="AJ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0">
        <f t="shared" si="630"/>
        <v>0</v>
      </c>
      <c r="AN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0">
        <f t="shared" si="631"/>
        <v>0</v>
      </c>
      <c r="AR401" s="180">
        <f t="shared" si="632"/>
        <v>0</v>
      </c>
    </row>
    <row r="402" spans="2:44" x14ac:dyDescent="0.25">
      <c r="B402" s="178" t="s">
        <v>351</v>
      </c>
      <c r="C402" s="179" t="s">
        <v>219</v>
      </c>
      <c r="D4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0">
        <f t="shared" ref="F402:F453" si="880">D402+E402</f>
        <v>0</v>
      </c>
      <c r="G402" s="180"/>
      <c r="H402" s="180">
        <f t="shared" ref="H402:H453" si="881">F402-G402</f>
        <v>0</v>
      </c>
      <c r="I402" s="180"/>
      <c r="J402" s="180">
        <f t="shared" ref="J402:J453" si="882">F402-I402</f>
        <v>0</v>
      </c>
      <c r="K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0">
        <f t="shared" ref="AE402:AE453" si="883">AB402+AC402+AD402</f>
        <v>0</v>
      </c>
      <c r="AF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0">
        <f t="shared" ref="AI402:AI453" si="884">AF402+AG402+AH402</f>
        <v>0</v>
      </c>
      <c r="AJ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0">
        <f t="shared" ref="AM402:AM453" si="885">AJ402+AK402+AL402</f>
        <v>0</v>
      </c>
      <c r="AN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0">
        <f t="shared" ref="AQ402:AQ453" si="886">AN402+AO402+AP402</f>
        <v>0</v>
      </c>
      <c r="AR402" s="180">
        <f t="shared" ref="AR402:AR453" si="887">AE402+AI402+AM402+AQ402</f>
        <v>0</v>
      </c>
    </row>
    <row r="403" spans="2:44" x14ac:dyDescent="0.25">
      <c r="B403" s="178" t="s">
        <v>361</v>
      </c>
      <c r="C403" s="179" t="s">
        <v>228</v>
      </c>
      <c r="D4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0">
        <f t="shared" ref="F403:F419" si="888">D403+E403</f>
        <v>0</v>
      </c>
      <c r="G403" s="180"/>
      <c r="H403" s="180">
        <f t="shared" ref="H403:H419" si="889">F403-G403</f>
        <v>0</v>
      </c>
      <c r="I403" s="180"/>
      <c r="J403" s="180">
        <f t="shared" ref="J403:J419" si="890">F403-I403</f>
        <v>0</v>
      </c>
      <c r="K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0">
        <f t="shared" ref="AE403:AE419" si="891">AB403+AC403+AD403</f>
        <v>0</v>
      </c>
      <c r="AF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0">
        <f t="shared" ref="AI403:AI419" si="892">AF403+AG403+AH403</f>
        <v>0</v>
      </c>
      <c r="AJ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0">
        <f t="shared" ref="AM403:AM419" si="893">AJ403+AK403+AL403</f>
        <v>0</v>
      </c>
      <c r="AN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0">
        <f t="shared" ref="AQ403:AQ419" si="894">AN403+AO403+AP403</f>
        <v>0</v>
      </c>
      <c r="AR403" s="180">
        <f t="shared" ref="AR403:AR419" si="895">AE403+AI403+AM403+AQ403</f>
        <v>0</v>
      </c>
    </row>
    <row r="404" spans="2:44" x14ac:dyDescent="0.25">
      <c r="B404" s="178" t="s">
        <v>1063</v>
      </c>
      <c r="C404" s="179" t="s">
        <v>1064</v>
      </c>
      <c r="D4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0">
        <f t="shared" si="888"/>
        <v>0</v>
      </c>
      <c r="G404" s="180"/>
      <c r="H404" s="180">
        <f t="shared" si="889"/>
        <v>0</v>
      </c>
      <c r="I404" s="180"/>
      <c r="J404" s="180">
        <f t="shared" si="890"/>
        <v>0</v>
      </c>
      <c r="K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0">
        <f t="shared" si="891"/>
        <v>0</v>
      </c>
      <c r="AF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0">
        <f t="shared" si="892"/>
        <v>0</v>
      </c>
      <c r="AJ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0">
        <f t="shared" si="893"/>
        <v>0</v>
      </c>
      <c r="AN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0">
        <f t="shared" si="894"/>
        <v>0</v>
      </c>
      <c r="AR404" s="180">
        <f t="shared" si="895"/>
        <v>0</v>
      </c>
    </row>
    <row r="405" spans="2:44" x14ac:dyDescent="0.25">
      <c r="B405" s="178" t="s">
        <v>1065</v>
      </c>
      <c r="C405" s="179" t="s">
        <v>1066</v>
      </c>
      <c r="D4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0">
        <f t="shared" si="888"/>
        <v>0</v>
      </c>
      <c r="G405" s="180"/>
      <c r="H405" s="180">
        <f t="shared" si="889"/>
        <v>0</v>
      </c>
      <c r="I405" s="180"/>
      <c r="J405" s="180">
        <f t="shared" si="890"/>
        <v>0</v>
      </c>
      <c r="K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0">
        <f t="shared" si="891"/>
        <v>0</v>
      </c>
      <c r="AF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0">
        <f t="shared" si="892"/>
        <v>0</v>
      </c>
      <c r="AJ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0">
        <f t="shared" si="893"/>
        <v>0</v>
      </c>
      <c r="AN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0">
        <f t="shared" si="894"/>
        <v>0</v>
      </c>
      <c r="AR405" s="180">
        <f t="shared" si="895"/>
        <v>0</v>
      </c>
    </row>
    <row r="406" spans="2:44" x14ac:dyDescent="0.25">
      <c r="B406" s="178" t="s">
        <v>1067</v>
      </c>
      <c r="C406" s="179" t="s">
        <v>1068</v>
      </c>
      <c r="D4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0">
        <f t="shared" si="888"/>
        <v>0</v>
      </c>
      <c r="G406" s="180"/>
      <c r="H406" s="180">
        <f t="shared" si="889"/>
        <v>0</v>
      </c>
      <c r="I406" s="180"/>
      <c r="J406" s="180">
        <f t="shared" si="890"/>
        <v>0</v>
      </c>
      <c r="K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0">
        <f t="shared" si="891"/>
        <v>0</v>
      </c>
      <c r="AF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0">
        <f t="shared" si="892"/>
        <v>0</v>
      </c>
      <c r="AJ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0">
        <f t="shared" si="893"/>
        <v>0</v>
      </c>
      <c r="AN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0">
        <f t="shared" si="894"/>
        <v>0</v>
      </c>
      <c r="AR406" s="180">
        <f t="shared" si="895"/>
        <v>0</v>
      </c>
    </row>
    <row r="407" spans="2:44" x14ac:dyDescent="0.25">
      <c r="B407" s="178" t="s">
        <v>1069</v>
      </c>
      <c r="C407" s="179" t="s">
        <v>1070</v>
      </c>
      <c r="D4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0">
        <f t="shared" si="888"/>
        <v>0</v>
      </c>
      <c r="G407" s="180"/>
      <c r="H407" s="180">
        <f t="shared" si="889"/>
        <v>0</v>
      </c>
      <c r="I407" s="180"/>
      <c r="J407" s="180">
        <f t="shared" si="890"/>
        <v>0</v>
      </c>
      <c r="K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0">
        <f t="shared" si="891"/>
        <v>0</v>
      </c>
      <c r="AF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0">
        <f t="shared" si="892"/>
        <v>0</v>
      </c>
      <c r="AJ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0">
        <f t="shared" si="893"/>
        <v>0</v>
      </c>
      <c r="AN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0">
        <f t="shared" si="894"/>
        <v>0</v>
      </c>
      <c r="AR407" s="180">
        <f t="shared" si="895"/>
        <v>0</v>
      </c>
    </row>
    <row r="408" spans="2:44" x14ac:dyDescent="0.25">
      <c r="B408" s="178" t="s">
        <v>1071</v>
      </c>
      <c r="C408" s="179" t="s">
        <v>1072</v>
      </c>
      <c r="D4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0">
        <f t="shared" si="888"/>
        <v>0</v>
      </c>
      <c r="G408" s="180"/>
      <c r="H408" s="180">
        <f t="shared" si="889"/>
        <v>0</v>
      </c>
      <c r="I408" s="180"/>
      <c r="J408" s="180">
        <f t="shared" si="890"/>
        <v>0</v>
      </c>
      <c r="K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0">
        <f t="shared" si="891"/>
        <v>0</v>
      </c>
      <c r="AF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0">
        <f t="shared" si="892"/>
        <v>0</v>
      </c>
      <c r="AJ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0">
        <f t="shared" si="893"/>
        <v>0</v>
      </c>
      <c r="AN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0">
        <f t="shared" si="894"/>
        <v>0</v>
      </c>
      <c r="AR408" s="180">
        <f t="shared" si="895"/>
        <v>0</v>
      </c>
    </row>
    <row r="409" spans="2:44" x14ac:dyDescent="0.25">
      <c r="B409" s="178" t="s">
        <v>1073</v>
      </c>
      <c r="C409" s="179" t="s">
        <v>1074</v>
      </c>
      <c r="D4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0">
        <f t="shared" si="888"/>
        <v>0</v>
      </c>
      <c r="G409" s="180"/>
      <c r="H409" s="180">
        <f t="shared" si="889"/>
        <v>0</v>
      </c>
      <c r="I409" s="180"/>
      <c r="J409" s="180">
        <f t="shared" si="890"/>
        <v>0</v>
      </c>
      <c r="K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0">
        <f t="shared" si="891"/>
        <v>0</v>
      </c>
      <c r="AF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0">
        <f t="shared" si="892"/>
        <v>0</v>
      </c>
      <c r="AJ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0">
        <f t="shared" si="893"/>
        <v>0</v>
      </c>
      <c r="AN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0">
        <f t="shared" si="894"/>
        <v>0</v>
      </c>
      <c r="AR409" s="180">
        <f t="shared" si="895"/>
        <v>0</v>
      </c>
    </row>
    <row r="410" spans="2:44" x14ac:dyDescent="0.25">
      <c r="B410" s="178" t="s">
        <v>1075</v>
      </c>
      <c r="C410" s="179" t="s">
        <v>1076</v>
      </c>
      <c r="D4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0">
        <f t="shared" si="888"/>
        <v>0</v>
      </c>
      <c r="G410" s="180"/>
      <c r="H410" s="180">
        <f t="shared" si="889"/>
        <v>0</v>
      </c>
      <c r="I410" s="180"/>
      <c r="J410" s="180">
        <f t="shared" si="890"/>
        <v>0</v>
      </c>
      <c r="K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0">
        <f t="shared" si="891"/>
        <v>0</v>
      </c>
      <c r="AF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0">
        <f t="shared" si="892"/>
        <v>0</v>
      </c>
      <c r="AJ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0">
        <f t="shared" si="893"/>
        <v>0</v>
      </c>
      <c r="AN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0">
        <f t="shared" si="894"/>
        <v>0</v>
      </c>
      <c r="AR410" s="180">
        <f t="shared" si="895"/>
        <v>0</v>
      </c>
    </row>
    <row r="411" spans="2:44" x14ac:dyDescent="0.25">
      <c r="B411" s="178" t="s">
        <v>1077</v>
      </c>
      <c r="C411" s="179" t="s">
        <v>1078</v>
      </c>
      <c r="D4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0">
        <f t="shared" si="888"/>
        <v>0</v>
      </c>
      <c r="G411" s="180"/>
      <c r="H411" s="180">
        <f t="shared" si="889"/>
        <v>0</v>
      </c>
      <c r="I411" s="180"/>
      <c r="J411" s="180">
        <f t="shared" si="890"/>
        <v>0</v>
      </c>
      <c r="K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0">
        <f t="shared" si="891"/>
        <v>0</v>
      </c>
      <c r="AF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0">
        <f t="shared" si="892"/>
        <v>0</v>
      </c>
      <c r="AJ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0">
        <f t="shared" si="893"/>
        <v>0</v>
      </c>
      <c r="AN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0">
        <f t="shared" si="894"/>
        <v>0</v>
      </c>
      <c r="AR411" s="180">
        <f t="shared" si="895"/>
        <v>0</v>
      </c>
    </row>
    <row r="412" spans="2:44" x14ac:dyDescent="0.25">
      <c r="B412" s="178" t="s">
        <v>1079</v>
      </c>
      <c r="C412" s="179" t="s">
        <v>1080</v>
      </c>
      <c r="D4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0">
        <f t="shared" si="888"/>
        <v>0</v>
      </c>
      <c r="G412" s="180"/>
      <c r="H412" s="180">
        <f t="shared" si="889"/>
        <v>0</v>
      </c>
      <c r="I412" s="180"/>
      <c r="J412" s="180">
        <f t="shared" si="890"/>
        <v>0</v>
      </c>
      <c r="K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0">
        <f t="shared" si="891"/>
        <v>0</v>
      </c>
      <c r="AF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0">
        <f t="shared" si="892"/>
        <v>0</v>
      </c>
      <c r="AJ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0">
        <f t="shared" si="893"/>
        <v>0</v>
      </c>
      <c r="AN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0">
        <f t="shared" si="894"/>
        <v>0</v>
      </c>
      <c r="AR412" s="180">
        <f t="shared" si="895"/>
        <v>0</v>
      </c>
    </row>
    <row r="413" spans="2:44" x14ac:dyDescent="0.25">
      <c r="B413" s="178" t="s">
        <v>1081</v>
      </c>
      <c r="C413" s="179" t="s">
        <v>1082</v>
      </c>
      <c r="D4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0">
        <f t="shared" si="888"/>
        <v>0</v>
      </c>
      <c r="G413" s="180"/>
      <c r="H413" s="180">
        <f t="shared" si="889"/>
        <v>0</v>
      </c>
      <c r="I413" s="180"/>
      <c r="J413" s="180">
        <f t="shared" si="890"/>
        <v>0</v>
      </c>
      <c r="K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0">
        <f t="shared" si="891"/>
        <v>0</v>
      </c>
      <c r="AF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0">
        <f t="shared" si="892"/>
        <v>0</v>
      </c>
      <c r="AJ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0">
        <f t="shared" si="893"/>
        <v>0</v>
      </c>
      <c r="AN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0">
        <f t="shared" si="894"/>
        <v>0</v>
      </c>
      <c r="AR413" s="180">
        <f t="shared" si="895"/>
        <v>0</v>
      </c>
    </row>
    <row r="414" spans="2:44" x14ac:dyDescent="0.25">
      <c r="B414" s="178" t="s">
        <v>1083</v>
      </c>
      <c r="C414" s="179" t="s">
        <v>1084</v>
      </c>
      <c r="D4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0">
        <f t="shared" si="888"/>
        <v>0</v>
      </c>
      <c r="G414" s="180"/>
      <c r="H414" s="180">
        <f t="shared" si="889"/>
        <v>0</v>
      </c>
      <c r="I414" s="180"/>
      <c r="J414" s="180">
        <f t="shared" si="890"/>
        <v>0</v>
      </c>
      <c r="K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0">
        <f t="shared" si="891"/>
        <v>0</v>
      </c>
      <c r="AF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0">
        <f t="shared" si="892"/>
        <v>0</v>
      </c>
      <c r="AJ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0">
        <f t="shared" si="893"/>
        <v>0</v>
      </c>
      <c r="AN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0">
        <f t="shared" si="894"/>
        <v>0</v>
      </c>
      <c r="AR414" s="180">
        <f t="shared" si="895"/>
        <v>0</v>
      </c>
    </row>
    <row r="415" spans="2:44" x14ac:dyDescent="0.25">
      <c r="B415" s="178" t="s">
        <v>1085</v>
      </c>
      <c r="C415" s="179" t="s">
        <v>1086</v>
      </c>
      <c r="D4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0">
        <f t="shared" si="888"/>
        <v>0</v>
      </c>
      <c r="G415" s="180"/>
      <c r="H415" s="180">
        <f t="shared" si="889"/>
        <v>0</v>
      </c>
      <c r="I415" s="180"/>
      <c r="J415" s="180">
        <f t="shared" si="890"/>
        <v>0</v>
      </c>
      <c r="K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0">
        <f t="shared" si="891"/>
        <v>0</v>
      </c>
      <c r="AF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0">
        <f t="shared" si="892"/>
        <v>0</v>
      </c>
      <c r="AJ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0">
        <f t="shared" si="893"/>
        <v>0</v>
      </c>
      <c r="AN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0">
        <f t="shared" si="894"/>
        <v>0</v>
      </c>
      <c r="AR415" s="180">
        <f t="shared" si="895"/>
        <v>0</v>
      </c>
    </row>
    <row r="416" spans="2:44" x14ac:dyDescent="0.25">
      <c r="B416" s="178" t="s">
        <v>1087</v>
      </c>
      <c r="C416" s="179" t="s">
        <v>1088</v>
      </c>
      <c r="D4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0">
        <f t="shared" si="888"/>
        <v>0</v>
      </c>
      <c r="G416" s="180"/>
      <c r="H416" s="180">
        <f t="shared" si="889"/>
        <v>0</v>
      </c>
      <c r="I416" s="180"/>
      <c r="J416" s="180">
        <f t="shared" si="890"/>
        <v>0</v>
      </c>
      <c r="K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0">
        <f t="shared" si="891"/>
        <v>0</v>
      </c>
      <c r="AF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0">
        <f t="shared" si="892"/>
        <v>0</v>
      </c>
      <c r="AJ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0">
        <f t="shared" si="893"/>
        <v>0</v>
      </c>
      <c r="AN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0">
        <f t="shared" si="894"/>
        <v>0</v>
      </c>
      <c r="AR416" s="180">
        <f t="shared" si="895"/>
        <v>0</v>
      </c>
    </row>
    <row r="417" spans="2:44" x14ac:dyDescent="0.25">
      <c r="B417" s="178" t="s">
        <v>1089</v>
      </c>
      <c r="C417" s="179" t="s">
        <v>1090</v>
      </c>
      <c r="D4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0">
        <f t="shared" si="888"/>
        <v>0</v>
      </c>
      <c r="G417" s="180"/>
      <c r="H417" s="180">
        <f t="shared" si="889"/>
        <v>0</v>
      </c>
      <c r="I417" s="180"/>
      <c r="J417" s="180">
        <f t="shared" si="890"/>
        <v>0</v>
      </c>
      <c r="K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0">
        <f t="shared" si="891"/>
        <v>0</v>
      </c>
      <c r="AF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0">
        <f t="shared" si="892"/>
        <v>0</v>
      </c>
      <c r="AJ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0">
        <f t="shared" si="893"/>
        <v>0</v>
      </c>
      <c r="AN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0">
        <f t="shared" si="894"/>
        <v>0</v>
      </c>
      <c r="AR417" s="180">
        <f t="shared" si="895"/>
        <v>0</v>
      </c>
    </row>
    <row r="418" spans="2:44" x14ac:dyDescent="0.25">
      <c r="B418" s="178" t="s">
        <v>1091</v>
      </c>
      <c r="C418" s="179" t="s">
        <v>1092</v>
      </c>
      <c r="D4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0">
        <f t="shared" si="888"/>
        <v>0</v>
      </c>
      <c r="G418" s="180"/>
      <c r="H418" s="180">
        <f t="shared" si="889"/>
        <v>0</v>
      </c>
      <c r="I418" s="180"/>
      <c r="J418" s="180">
        <f t="shared" si="890"/>
        <v>0</v>
      </c>
      <c r="K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0">
        <f t="shared" si="891"/>
        <v>0</v>
      </c>
      <c r="AF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0">
        <f t="shared" si="892"/>
        <v>0</v>
      </c>
      <c r="AJ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0">
        <f t="shared" si="893"/>
        <v>0</v>
      </c>
      <c r="AN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0">
        <f t="shared" si="894"/>
        <v>0</v>
      </c>
      <c r="AR418" s="180">
        <f t="shared" si="895"/>
        <v>0</v>
      </c>
    </row>
    <row r="419" spans="2:44" x14ac:dyDescent="0.25">
      <c r="B419" s="178" t="s">
        <v>1093</v>
      </c>
      <c r="C419" s="179" t="s">
        <v>1094</v>
      </c>
      <c r="D4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0">
        <f t="shared" si="888"/>
        <v>0</v>
      </c>
      <c r="G419" s="180"/>
      <c r="H419" s="180">
        <f t="shared" si="889"/>
        <v>0</v>
      </c>
      <c r="I419" s="180"/>
      <c r="J419" s="180">
        <f t="shared" si="890"/>
        <v>0</v>
      </c>
      <c r="K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0">
        <f t="shared" si="891"/>
        <v>0</v>
      </c>
      <c r="AF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0">
        <f t="shared" si="892"/>
        <v>0</v>
      </c>
      <c r="AJ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0">
        <f t="shared" si="893"/>
        <v>0</v>
      </c>
      <c r="AN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0">
        <f t="shared" si="894"/>
        <v>0</v>
      </c>
      <c r="AR419" s="180">
        <f t="shared" si="895"/>
        <v>0</v>
      </c>
    </row>
    <row r="420" spans="2:44" x14ac:dyDescent="0.25">
      <c r="B420" s="178" t="s">
        <v>1095</v>
      </c>
      <c r="C420" s="179" t="s">
        <v>1096</v>
      </c>
      <c r="D4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0">
        <f t="shared" ref="F420:F428" si="896">D420+E420</f>
        <v>0</v>
      </c>
      <c r="G420" s="180"/>
      <c r="H420" s="180">
        <f t="shared" ref="H420:H428" si="897">F420-G420</f>
        <v>0</v>
      </c>
      <c r="I420" s="180"/>
      <c r="J420" s="180">
        <f t="shared" ref="J420:J428" si="898">F420-I420</f>
        <v>0</v>
      </c>
      <c r="K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0">
        <f t="shared" ref="AE420:AE428" si="899">AB420+AC420+AD420</f>
        <v>0</v>
      </c>
      <c r="AF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0">
        <f t="shared" ref="AI420:AI428" si="900">AF420+AG420+AH420</f>
        <v>0</v>
      </c>
      <c r="AJ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0">
        <f t="shared" ref="AM420:AM428" si="901">AJ420+AK420+AL420</f>
        <v>0</v>
      </c>
      <c r="AN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0">
        <f t="shared" ref="AQ420:AQ428" si="902">AN420+AO420+AP420</f>
        <v>0</v>
      </c>
      <c r="AR420" s="180">
        <f t="shared" ref="AR420:AR428" si="903">AE420+AI420+AM420+AQ420</f>
        <v>0</v>
      </c>
    </row>
    <row r="421" spans="2:44" x14ac:dyDescent="0.25">
      <c r="B421" s="178" t="s">
        <v>1097</v>
      </c>
      <c r="C421" s="179" t="s">
        <v>1098</v>
      </c>
      <c r="D4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0">
        <f t="shared" si="896"/>
        <v>0</v>
      </c>
      <c r="G421" s="180"/>
      <c r="H421" s="180">
        <f t="shared" si="897"/>
        <v>0</v>
      </c>
      <c r="I421" s="180"/>
      <c r="J421" s="180">
        <f t="shared" si="898"/>
        <v>0</v>
      </c>
      <c r="K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0">
        <f t="shared" si="899"/>
        <v>0</v>
      </c>
      <c r="AF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0">
        <f t="shared" si="900"/>
        <v>0</v>
      </c>
      <c r="AJ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0">
        <f t="shared" si="901"/>
        <v>0</v>
      </c>
      <c r="AN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0">
        <f t="shared" si="902"/>
        <v>0</v>
      </c>
      <c r="AR421" s="180">
        <f t="shared" si="903"/>
        <v>0</v>
      </c>
    </row>
    <row r="422" spans="2:44" x14ac:dyDescent="0.25">
      <c r="B422" s="178" t="s">
        <v>1099</v>
      </c>
      <c r="C422" s="179" t="s">
        <v>1100</v>
      </c>
      <c r="D4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0">
        <f t="shared" si="896"/>
        <v>0</v>
      </c>
      <c r="G422" s="180"/>
      <c r="H422" s="180">
        <f t="shared" si="897"/>
        <v>0</v>
      </c>
      <c r="I422" s="180"/>
      <c r="J422" s="180">
        <f t="shared" si="898"/>
        <v>0</v>
      </c>
      <c r="K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0">
        <f t="shared" si="899"/>
        <v>0</v>
      </c>
      <c r="AF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0">
        <f t="shared" si="900"/>
        <v>0</v>
      </c>
      <c r="AJ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0">
        <f t="shared" si="901"/>
        <v>0</v>
      </c>
      <c r="AN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0">
        <f t="shared" si="902"/>
        <v>0</v>
      </c>
      <c r="AR422" s="180">
        <f t="shared" si="903"/>
        <v>0</v>
      </c>
    </row>
    <row r="423" spans="2:44" x14ac:dyDescent="0.25">
      <c r="B423" s="178" t="s">
        <v>1101</v>
      </c>
      <c r="C423" s="179" t="s">
        <v>1102</v>
      </c>
      <c r="D4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0">
        <f t="shared" si="896"/>
        <v>0</v>
      </c>
      <c r="G423" s="180"/>
      <c r="H423" s="180">
        <f t="shared" si="897"/>
        <v>0</v>
      </c>
      <c r="I423" s="180"/>
      <c r="J423" s="180">
        <f t="shared" si="898"/>
        <v>0</v>
      </c>
      <c r="K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0">
        <f t="shared" si="899"/>
        <v>0</v>
      </c>
      <c r="AF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0">
        <f t="shared" si="900"/>
        <v>0</v>
      </c>
      <c r="AJ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0">
        <f t="shared" si="901"/>
        <v>0</v>
      </c>
      <c r="AN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0">
        <f t="shared" si="902"/>
        <v>0</v>
      </c>
      <c r="AR423" s="180">
        <f t="shared" si="903"/>
        <v>0</v>
      </c>
    </row>
    <row r="424" spans="2:44" x14ac:dyDescent="0.25">
      <c r="B424" s="178" t="s">
        <v>1103</v>
      </c>
      <c r="C424" s="179" t="s">
        <v>1104</v>
      </c>
      <c r="D4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0">
        <f t="shared" si="896"/>
        <v>0</v>
      </c>
      <c r="G424" s="180"/>
      <c r="H424" s="180">
        <f t="shared" si="897"/>
        <v>0</v>
      </c>
      <c r="I424" s="180"/>
      <c r="J424" s="180">
        <f t="shared" si="898"/>
        <v>0</v>
      </c>
      <c r="K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0">
        <f t="shared" si="899"/>
        <v>0</v>
      </c>
      <c r="AF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0">
        <f t="shared" si="900"/>
        <v>0</v>
      </c>
      <c r="AJ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0">
        <f t="shared" si="901"/>
        <v>0</v>
      </c>
      <c r="AN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0">
        <f t="shared" si="902"/>
        <v>0</v>
      </c>
      <c r="AR424" s="180">
        <f t="shared" si="903"/>
        <v>0</v>
      </c>
    </row>
    <row r="425" spans="2:44" x14ac:dyDescent="0.25">
      <c r="B425" s="178" t="s">
        <v>1105</v>
      </c>
      <c r="C425" s="179" t="s">
        <v>1106</v>
      </c>
      <c r="D4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0">
        <f t="shared" si="896"/>
        <v>0</v>
      </c>
      <c r="G425" s="180"/>
      <c r="H425" s="180">
        <f t="shared" si="897"/>
        <v>0</v>
      </c>
      <c r="I425" s="180"/>
      <c r="J425" s="180">
        <f t="shared" si="898"/>
        <v>0</v>
      </c>
      <c r="K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0">
        <f t="shared" si="899"/>
        <v>0</v>
      </c>
      <c r="AF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0">
        <f t="shared" si="900"/>
        <v>0</v>
      </c>
      <c r="AJ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0">
        <f t="shared" si="901"/>
        <v>0</v>
      </c>
      <c r="AN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0">
        <f t="shared" si="902"/>
        <v>0</v>
      </c>
      <c r="AR425" s="180">
        <f t="shared" si="903"/>
        <v>0</v>
      </c>
    </row>
    <row r="426" spans="2:44" x14ac:dyDescent="0.25">
      <c r="B426" s="178" t="s">
        <v>362</v>
      </c>
      <c r="C426" s="179" t="s">
        <v>1107</v>
      </c>
      <c r="D4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0">
        <f t="shared" si="896"/>
        <v>0</v>
      </c>
      <c r="G426" s="180"/>
      <c r="H426" s="180">
        <f t="shared" si="897"/>
        <v>0</v>
      </c>
      <c r="I426" s="180"/>
      <c r="J426" s="180">
        <f t="shared" si="898"/>
        <v>0</v>
      </c>
      <c r="K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0">
        <f t="shared" si="899"/>
        <v>0</v>
      </c>
      <c r="AF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0">
        <f t="shared" si="900"/>
        <v>0</v>
      </c>
      <c r="AJ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0">
        <f t="shared" si="901"/>
        <v>0</v>
      </c>
      <c r="AN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0">
        <f t="shared" si="902"/>
        <v>0</v>
      </c>
      <c r="AR426" s="180">
        <f t="shared" si="903"/>
        <v>0</v>
      </c>
    </row>
    <row r="427" spans="2:44" x14ac:dyDescent="0.25">
      <c r="B427" s="178" t="s">
        <v>1108</v>
      </c>
      <c r="C427" s="179" t="s">
        <v>1109</v>
      </c>
      <c r="D4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0">
        <f t="shared" si="896"/>
        <v>0</v>
      </c>
      <c r="G427" s="180"/>
      <c r="H427" s="180">
        <f t="shared" si="897"/>
        <v>0</v>
      </c>
      <c r="I427" s="180"/>
      <c r="J427" s="180">
        <f t="shared" si="898"/>
        <v>0</v>
      </c>
      <c r="K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0">
        <f t="shared" si="899"/>
        <v>0</v>
      </c>
      <c r="AF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0">
        <f t="shared" si="900"/>
        <v>0</v>
      </c>
      <c r="AJ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0">
        <f t="shared" si="901"/>
        <v>0</v>
      </c>
      <c r="AN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0">
        <f t="shared" si="902"/>
        <v>0</v>
      </c>
      <c r="AR427" s="180">
        <f t="shared" si="903"/>
        <v>0</v>
      </c>
    </row>
    <row r="428" spans="2:44" x14ac:dyDescent="0.25">
      <c r="B428" s="178" t="s">
        <v>1110</v>
      </c>
      <c r="C428" s="179" t="s">
        <v>1100</v>
      </c>
      <c r="D4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0">
        <f t="shared" si="896"/>
        <v>0</v>
      </c>
      <c r="G428" s="180"/>
      <c r="H428" s="180">
        <f t="shared" si="897"/>
        <v>0</v>
      </c>
      <c r="I428" s="180"/>
      <c r="J428" s="180">
        <f t="shared" si="898"/>
        <v>0</v>
      </c>
      <c r="K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0">
        <f t="shared" si="899"/>
        <v>0</v>
      </c>
      <c r="AF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0">
        <f t="shared" si="900"/>
        <v>0</v>
      </c>
      <c r="AJ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0">
        <f t="shared" si="901"/>
        <v>0</v>
      </c>
      <c r="AN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0">
        <f t="shared" si="902"/>
        <v>0</v>
      </c>
      <c r="AR428" s="180">
        <f t="shared" si="903"/>
        <v>0</v>
      </c>
    </row>
    <row r="429" spans="2:44" x14ac:dyDescent="0.25">
      <c r="B429" s="178" t="s">
        <v>1111</v>
      </c>
      <c r="C429" s="179" t="s">
        <v>1112</v>
      </c>
      <c r="D4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0">
        <f t="shared" ref="F429:F444" si="904">D429+E429</f>
        <v>0</v>
      </c>
      <c r="G429" s="180"/>
      <c r="H429" s="180">
        <f t="shared" ref="H429:H444" si="905">F429-G429</f>
        <v>0</v>
      </c>
      <c r="I429" s="180"/>
      <c r="J429" s="180">
        <f t="shared" ref="J429:J444" si="906">F429-I429</f>
        <v>0</v>
      </c>
      <c r="K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0">
        <f t="shared" ref="AE429:AE444" si="907">AB429+AC429+AD429</f>
        <v>0</v>
      </c>
      <c r="AF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0">
        <f t="shared" ref="AI429:AI444" si="908">AF429+AG429+AH429</f>
        <v>0</v>
      </c>
      <c r="AJ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0">
        <f t="shared" ref="AM429:AM444" si="909">AJ429+AK429+AL429</f>
        <v>0</v>
      </c>
      <c r="AN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0">
        <f t="shared" ref="AQ429:AQ444" si="910">AN429+AO429+AP429</f>
        <v>0</v>
      </c>
      <c r="AR429" s="180">
        <f t="shared" ref="AR429:AR444" si="911">AE429+AI429+AM429+AQ429</f>
        <v>0</v>
      </c>
    </row>
    <row r="430" spans="2:44" x14ac:dyDescent="0.25">
      <c r="B430" s="178" t="s">
        <v>1113</v>
      </c>
      <c r="C430" s="179" t="s">
        <v>1114</v>
      </c>
      <c r="D4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0">
        <f t="shared" si="904"/>
        <v>0</v>
      </c>
      <c r="G430" s="180"/>
      <c r="H430" s="180">
        <f t="shared" si="905"/>
        <v>0</v>
      </c>
      <c r="I430" s="180"/>
      <c r="J430" s="180">
        <f t="shared" si="906"/>
        <v>0</v>
      </c>
      <c r="K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0">
        <f t="shared" si="907"/>
        <v>0</v>
      </c>
      <c r="AF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0">
        <f t="shared" si="908"/>
        <v>0</v>
      </c>
      <c r="AJ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0">
        <f t="shared" si="909"/>
        <v>0</v>
      </c>
      <c r="AN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0">
        <f t="shared" si="910"/>
        <v>0</v>
      </c>
      <c r="AR430" s="180">
        <f t="shared" si="911"/>
        <v>0</v>
      </c>
    </row>
    <row r="431" spans="2:44" x14ac:dyDescent="0.25">
      <c r="B431" s="178" t="s">
        <v>1115</v>
      </c>
      <c r="C431" s="179" t="s">
        <v>1116</v>
      </c>
      <c r="D4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0">
        <f t="shared" si="904"/>
        <v>0</v>
      </c>
      <c r="G431" s="180"/>
      <c r="H431" s="180">
        <f t="shared" si="905"/>
        <v>0</v>
      </c>
      <c r="I431" s="180"/>
      <c r="J431" s="180">
        <f t="shared" si="906"/>
        <v>0</v>
      </c>
      <c r="K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0">
        <f t="shared" si="907"/>
        <v>0</v>
      </c>
      <c r="AF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0">
        <f t="shared" si="908"/>
        <v>0</v>
      </c>
      <c r="AJ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0">
        <f t="shared" si="909"/>
        <v>0</v>
      </c>
      <c r="AN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0">
        <f t="shared" si="910"/>
        <v>0</v>
      </c>
      <c r="AR431" s="180">
        <f t="shared" si="911"/>
        <v>0</v>
      </c>
    </row>
    <row r="432" spans="2:44" x14ac:dyDescent="0.25">
      <c r="B432" s="178" t="s">
        <v>1117</v>
      </c>
      <c r="C432" s="179" t="s">
        <v>1118</v>
      </c>
      <c r="D4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0">
        <f t="shared" si="904"/>
        <v>0</v>
      </c>
      <c r="G432" s="180"/>
      <c r="H432" s="180">
        <f t="shared" si="905"/>
        <v>0</v>
      </c>
      <c r="I432" s="180"/>
      <c r="J432" s="180">
        <f t="shared" si="906"/>
        <v>0</v>
      </c>
      <c r="K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0">
        <f t="shared" si="907"/>
        <v>0</v>
      </c>
      <c r="AF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0">
        <f t="shared" si="908"/>
        <v>0</v>
      </c>
      <c r="AJ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0">
        <f t="shared" si="909"/>
        <v>0</v>
      </c>
      <c r="AN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0">
        <f t="shared" si="910"/>
        <v>0</v>
      </c>
      <c r="AR432" s="180">
        <f t="shared" si="911"/>
        <v>0</v>
      </c>
    </row>
    <row r="433" spans="2:44" x14ac:dyDescent="0.25">
      <c r="B433" s="178" t="s">
        <v>1119</v>
      </c>
      <c r="C433" s="179" t="s">
        <v>1120</v>
      </c>
      <c r="D4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0">
        <f t="shared" si="904"/>
        <v>0</v>
      </c>
      <c r="G433" s="180"/>
      <c r="H433" s="180">
        <f t="shared" si="905"/>
        <v>0</v>
      </c>
      <c r="I433" s="180"/>
      <c r="J433" s="180">
        <f t="shared" si="906"/>
        <v>0</v>
      </c>
      <c r="K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0">
        <f t="shared" si="907"/>
        <v>0</v>
      </c>
      <c r="AF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0">
        <f t="shared" si="908"/>
        <v>0</v>
      </c>
      <c r="AJ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0">
        <f t="shared" si="909"/>
        <v>0</v>
      </c>
      <c r="AN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0">
        <f t="shared" si="910"/>
        <v>0</v>
      </c>
      <c r="AR433" s="180">
        <f t="shared" si="911"/>
        <v>0</v>
      </c>
    </row>
    <row r="434" spans="2:44" x14ac:dyDescent="0.25">
      <c r="B434" s="178" t="s">
        <v>1121</v>
      </c>
      <c r="C434" s="179" t="s">
        <v>1122</v>
      </c>
      <c r="D4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0">
        <f t="shared" si="904"/>
        <v>0</v>
      </c>
      <c r="G434" s="180"/>
      <c r="H434" s="180">
        <f t="shared" si="905"/>
        <v>0</v>
      </c>
      <c r="I434" s="180"/>
      <c r="J434" s="180">
        <f t="shared" si="906"/>
        <v>0</v>
      </c>
      <c r="K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0">
        <f t="shared" si="907"/>
        <v>0</v>
      </c>
      <c r="AF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0">
        <f t="shared" si="908"/>
        <v>0</v>
      </c>
      <c r="AJ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0">
        <f t="shared" si="909"/>
        <v>0</v>
      </c>
      <c r="AN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0">
        <f t="shared" si="910"/>
        <v>0</v>
      </c>
      <c r="AR434" s="180">
        <f t="shared" si="911"/>
        <v>0</v>
      </c>
    </row>
    <row r="435" spans="2:44" x14ac:dyDescent="0.25">
      <c r="B435" s="178" t="s">
        <v>1123</v>
      </c>
      <c r="C435" s="179" t="s">
        <v>1124</v>
      </c>
      <c r="D4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0">
        <f t="shared" si="904"/>
        <v>0</v>
      </c>
      <c r="G435" s="180"/>
      <c r="H435" s="180">
        <f t="shared" si="905"/>
        <v>0</v>
      </c>
      <c r="I435" s="180"/>
      <c r="J435" s="180">
        <f t="shared" si="906"/>
        <v>0</v>
      </c>
      <c r="K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0">
        <f t="shared" si="907"/>
        <v>0</v>
      </c>
      <c r="AF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0">
        <f t="shared" si="908"/>
        <v>0</v>
      </c>
      <c r="AJ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0">
        <f t="shared" si="909"/>
        <v>0</v>
      </c>
      <c r="AN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0">
        <f t="shared" si="910"/>
        <v>0</v>
      </c>
      <c r="AR435" s="180">
        <f t="shared" si="911"/>
        <v>0</v>
      </c>
    </row>
    <row r="436" spans="2:44" x14ac:dyDescent="0.25">
      <c r="B436" s="178" t="s">
        <v>1125</v>
      </c>
      <c r="C436" s="179" t="s">
        <v>1126</v>
      </c>
      <c r="D4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0">
        <f t="shared" si="904"/>
        <v>0</v>
      </c>
      <c r="G436" s="180"/>
      <c r="H436" s="180">
        <f t="shared" si="905"/>
        <v>0</v>
      </c>
      <c r="I436" s="180"/>
      <c r="J436" s="180">
        <f t="shared" si="906"/>
        <v>0</v>
      </c>
      <c r="K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0">
        <f t="shared" si="907"/>
        <v>0</v>
      </c>
      <c r="AF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0">
        <f t="shared" si="908"/>
        <v>0</v>
      </c>
      <c r="AJ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0">
        <f t="shared" si="909"/>
        <v>0</v>
      </c>
      <c r="AN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0">
        <f t="shared" si="910"/>
        <v>0</v>
      </c>
      <c r="AR436" s="180">
        <f t="shared" si="911"/>
        <v>0</v>
      </c>
    </row>
    <row r="437" spans="2:44" x14ac:dyDescent="0.25">
      <c r="B437" s="178" t="s">
        <v>1127</v>
      </c>
      <c r="C437" s="179" t="s">
        <v>1128</v>
      </c>
      <c r="D4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0">
        <f t="shared" si="904"/>
        <v>0</v>
      </c>
      <c r="G437" s="180"/>
      <c r="H437" s="180">
        <f t="shared" si="905"/>
        <v>0</v>
      </c>
      <c r="I437" s="180"/>
      <c r="J437" s="180">
        <f t="shared" si="906"/>
        <v>0</v>
      </c>
      <c r="K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0">
        <f t="shared" si="907"/>
        <v>0</v>
      </c>
      <c r="AF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0">
        <f t="shared" si="908"/>
        <v>0</v>
      </c>
      <c r="AJ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0">
        <f t="shared" si="909"/>
        <v>0</v>
      </c>
      <c r="AN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0">
        <f t="shared" si="910"/>
        <v>0</v>
      </c>
      <c r="AR437" s="180">
        <f t="shared" si="911"/>
        <v>0</v>
      </c>
    </row>
    <row r="438" spans="2:44" x14ac:dyDescent="0.25">
      <c r="B438" s="178" t="s">
        <v>1129</v>
      </c>
      <c r="C438" s="179" t="s">
        <v>1130</v>
      </c>
      <c r="D4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0">
        <f t="shared" si="904"/>
        <v>0</v>
      </c>
      <c r="G438" s="180"/>
      <c r="H438" s="180">
        <f t="shared" si="905"/>
        <v>0</v>
      </c>
      <c r="I438" s="180"/>
      <c r="J438" s="180">
        <f t="shared" si="906"/>
        <v>0</v>
      </c>
      <c r="K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0">
        <f t="shared" si="907"/>
        <v>0</v>
      </c>
      <c r="AF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0">
        <f t="shared" si="908"/>
        <v>0</v>
      </c>
      <c r="AJ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0">
        <f t="shared" si="909"/>
        <v>0</v>
      </c>
      <c r="AN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0">
        <f t="shared" si="910"/>
        <v>0</v>
      </c>
      <c r="AR438" s="180">
        <f t="shared" si="911"/>
        <v>0</v>
      </c>
    </row>
    <row r="439" spans="2:44" x14ac:dyDescent="0.25">
      <c r="B439" s="178" t="s">
        <v>1131</v>
      </c>
      <c r="C439" s="179" t="s">
        <v>1132</v>
      </c>
      <c r="D4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0">
        <f t="shared" si="904"/>
        <v>0</v>
      </c>
      <c r="G439" s="180"/>
      <c r="H439" s="180">
        <f t="shared" si="905"/>
        <v>0</v>
      </c>
      <c r="I439" s="180"/>
      <c r="J439" s="180">
        <f t="shared" si="906"/>
        <v>0</v>
      </c>
      <c r="K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0">
        <f t="shared" si="907"/>
        <v>0</v>
      </c>
      <c r="AF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0">
        <f t="shared" si="908"/>
        <v>0</v>
      </c>
      <c r="AJ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0">
        <f t="shared" si="909"/>
        <v>0</v>
      </c>
      <c r="AN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0">
        <f t="shared" si="910"/>
        <v>0</v>
      </c>
      <c r="AR439" s="180">
        <f t="shared" si="911"/>
        <v>0</v>
      </c>
    </row>
    <row r="440" spans="2:44" x14ac:dyDescent="0.25">
      <c r="B440" s="178" t="s">
        <v>1133</v>
      </c>
      <c r="C440" s="179" t="s">
        <v>1134</v>
      </c>
      <c r="D4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0">
        <f t="shared" si="904"/>
        <v>0</v>
      </c>
      <c r="G440" s="180"/>
      <c r="H440" s="180">
        <f t="shared" si="905"/>
        <v>0</v>
      </c>
      <c r="I440" s="180"/>
      <c r="J440" s="180">
        <f t="shared" si="906"/>
        <v>0</v>
      </c>
      <c r="K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0">
        <f t="shared" si="907"/>
        <v>0</v>
      </c>
      <c r="AF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0">
        <f t="shared" si="908"/>
        <v>0</v>
      </c>
      <c r="AJ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0">
        <f t="shared" si="909"/>
        <v>0</v>
      </c>
      <c r="AN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0">
        <f t="shared" si="910"/>
        <v>0</v>
      </c>
      <c r="AR440" s="180">
        <f t="shared" si="911"/>
        <v>0</v>
      </c>
    </row>
    <row r="441" spans="2:44" x14ac:dyDescent="0.25">
      <c r="B441" s="178" t="s">
        <v>1135</v>
      </c>
      <c r="C441" s="179" t="s">
        <v>1136</v>
      </c>
      <c r="D4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0">
        <f t="shared" si="904"/>
        <v>0</v>
      </c>
      <c r="G441" s="180"/>
      <c r="H441" s="180">
        <f t="shared" si="905"/>
        <v>0</v>
      </c>
      <c r="I441" s="180"/>
      <c r="J441" s="180">
        <f t="shared" si="906"/>
        <v>0</v>
      </c>
      <c r="K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0">
        <f t="shared" si="907"/>
        <v>0</v>
      </c>
      <c r="AF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0">
        <f t="shared" si="908"/>
        <v>0</v>
      </c>
      <c r="AJ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0">
        <f t="shared" si="909"/>
        <v>0</v>
      </c>
      <c r="AN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0">
        <f t="shared" si="910"/>
        <v>0</v>
      </c>
      <c r="AR441" s="180">
        <f t="shared" si="911"/>
        <v>0</v>
      </c>
    </row>
    <row r="442" spans="2:44" x14ac:dyDescent="0.25">
      <c r="B442" s="178" t="s">
        <v>1137</v>
      </c>
      <c r="C442" s="179" t="s">
        <v>1138</v>
      </c>
      <c r="D4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0">
        <f t="shared" si="904"/>
        <v>0</v>
      </c>
      <c r="G442" s="180"/>
      <c r="H442" s="180">
        <f t="shared" si="905"/>
        <v>0</v>
      </c>
      <c r="I442" s="180"/>
      <c r="J442" s="180">
        <f t="shared" si="906"/>
        <v>0</v>
      </c>
      <c r="K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0">
        <f t="shared" si="907"/>
        <v>0</v>
      </c>
      <c r="AF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0">
        <f t="shared" si="908"/>
        <v>0</v>
      </c>
      <c r="AJ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0">
        <f t="shared" si="909"/>
        <v>0</v>
      </c>
      <c r="AN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0">
        <f t="shared" si="910"/>
        <v>0</v>
      </c>
      <c r="AR442" s="180">
        <f t="shared" si="911"/>
        <v>0</v>
      </c>
    </row>
    <row r="443" spans="2:44" x14ac:dyDescent="0.25">
      <c r="B443" s="178" t="s">
        <v>1139</v>
      </c>
      <c r="C443" s="179" t="s">
        <v>1140</v>
      </c>
      <c r="D4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0">
        <f t="shared" si="904"/>
        <v>0</v>
      </c>
      <c r="G443" s="180"/>
      <c r="H443" s="180">
        <f t="shared" si="905"/>
        <v>0</v>
      </c>
      <c r="I443" s="180"/>
      <c r="J443" s="180">
        <f t="shared" si="906"/>
        <v>0</v>
      </c>
      <c r="K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0">
        <f t="shared" si="907"/>
        <v>0</v>
      </c>
      <c r="AF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0">
        <f t="shared" si="908"/>
        <v>0</v>
      </c>
      <c r="AJ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0">
        <f t="shared" si="909"/>
        <v>0</v>
      </c>
      <c r="AN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0">
        <f t="shared" si="910"/>
        <v>0</v>
      </c>
      <c r="AR443" s="180">
        <f t="shared" si="911"/>
        <v>0</v>
      </c>
    </row>
    <row r="444" spans="2:44" x14ac:dyDescent="0.25">
      <c r="B444" s="178" t="s">
        <v>1141</v>
      </c>
      <c r="C444" s="179" t="s">
        <v>1142</v>
      </c>
      <c r="D4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0">
        <f t="shared" si="904"/>
        <v>0</v>
      </c>
      <c r="G444" s="180"/>
      <c r="H444" s="180">
        <f t="shared" si="905"/>
        <v>0</v>
      </c>
      <c r="I444" s="180"/>
      <c r="J444" s="180">
        <f t="shared" si="906"/>
        <v>0</v>
      </c>
      <c r="K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0">
        <f t="shared" si="907"/>
        <v>0</v>
      </c>
      <c r="AF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0">
        <f t="shared" si="908"/>
        <v>0</v>
      </c>
      <c r="AJ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0">
        <f t="shared" si="909"/>
        <v>0</v>
      </c>
      <c r="AN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0">
        <f t="shared" si="910"/>
        <v>0</v>
      </c>
      <c r="AR444" s="180">
        <f t="shared" si="911"/>
        <v>0</v>
      </c>
    </row>
    <row r="445" spans="2:44" x14ac:dyDescent="0.25">
      <c r="B445" s="178" t="s">
        <v>1143</v>
      </c>
      <c r="C445" s="179" t="s">
        <v>1144</v>
      </c>
      <c r="D4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0">
        <f>D445+E445</f>
        <v>0</v>
      </c>
      <c r="G445" s="180"/>
      <c r="H445" s="180">
        <f>F445-G445</f>
        <v>0</v>
      </c>
      <c r="I445" s="180"/>
      <c r="J445" s="180">
        <f>F445-I445</f>
        <v>0</v>
      </c>
      <c r="K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0">
        <f>AB445+AC445+AD445</f>
        <v>0</v>
      </c>
      <c r="AF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0">
        <f>AF445+AG445+AH445</f>
        <v>0</v>
      </c>
      <c r="AJ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0">
        <f>AJ445+AK445+AL445</f>
        <v>0</v>
      </c>
      <c r="AN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0">
        <f>AN445+AO445+AP445</f>
        <v>0</v>
      </c>
      <c r="AR445" s="180">
        <f>AE445+AI445+AM445+AQ445</f>
        <v>0</v>
      </c>
    </row>
    <row r="446" spans="2:44" x14ac:dyDescent="0.25">
      <c r="B446" s="178" t="s">
        <v>1145</v>
      </c>
      <c r="C446" s="179" t="s">
        <v>1146</v>
      </c>
      <c r="D4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0">
        <f>D446+E446</f>
        <v>0</v>
      </c>
      <c r="G446" s="180"/>
      <c r="H446" s="180">
        <f>F446-G446</f>
        <v>0</v>
      </c>
      <c r="I446" s="180"/>
      <c r="J446" s="180">
        <f>F446-I446</f>
        <v>0</v>
      </c>
      <c r="K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0">
        <f>AB446+AC446+AD446</f>
        <v>0</v>
      </c>
      <c r="AF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0">
        <f>AF446+AG446+AH446</f>
        <v>0</v>
      </c>
      <c r="AJ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0">
        <f>AJ446+AK446+AL446</f>
        <v>0</v>
      </c>
      <c r="AN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0">
        <f>AN446+AO446+AP446</f>
        <v>0</v>
      </c>
      <c r="AR446" s="180">
        <f>AE446+AI446+AM446+AQ446</f>
        <v>0</v>
      </c>
    </row>
    <row r="447" spans="2:44" x14ac:dyDescent="0.25">
      <c r="B447" s="178" t="s">
        <v>1147</v>
      </c>
      <c r="C447" s="179" t="s">
        <v>1148</v>
      </c>
      <c r="D4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0">
        <f>D447+E447</f>
        <v>0</v>
      </c>
      <c r="G447" s="180"/>
      <c r="H447" s="180">
        <f>F447-G447</f>
        <v>0</v>
      </c>
      <c r="I447" s="180"/>
      <c r="J447" s="180">
        <f>F447-I447</f>
        <v>0</v>
      </c>
      <c r="K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0">
        <f>AB447+AC447+AD447</f>
        <v>0</v>
      </c>
      <c r="AF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0">
        <f>AF447+AG447+AH447</f>
        <v>0</v>
      </c>
      <c r="AJ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0">
        <f>AJ447+AK447+AL447</f>
        <v>0</v>
      </c>
      <c r="AN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0">
        <f>AN447+AO447+AP447</f>
        <v>0</v>
      </c>
      <c r="AR447" s="180">
        <f>AE447+AI447+AM447+AQ447</f>
        <v>0</v>
      </c>
    </row>
    <row r="448" spans="2:44" x14ac:dyDescent="0.25">
      <c r="B448" s="178" t="s">
        <v>1149</v>
      </c>
      <c r="C448" s="179" t="s">
        <v>1150</v>
      </c>
      <c r="D4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0">
        <f>D448+E448</f>
        <v>0</v>
      </c>
      <c r="G448" s="180"/>
      <c r="H448" s="180">
        <f>F448-G448</f>
        <v>0</v>
      </c>
      <c r="I448" s="180"/>
      <c r="J448" s="180">
        <f>F448-I448</f>
        <v>0</v>
      </c>
      <c r="K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0">
        <f>AB448+AC448+AD448</f>
        <v>0</v>
      </c>
      <c r="AF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0">
        <f>AF448+AG448+AH448</f>
        <v>0</v>
      </c>
      <c r="AJ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0">
        <f>AJ448+AK448+AL448</f>
        <v>0</v>
      </c>
      <c r="AN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0">
        <f>AN448+AO448+AP448</f>
        <v>0</v>
      </c>
      <c r="AR448" s="180">
        <f>AE448+AI448+AM448+AQ448</f>
        <v>0</v>
      </c>
    </row>
    <row r="449" spans="2:44" x14ac:dyDescent="0.25">
      <c r="B449" s="178" t="s">
        <v>1151</v>
      </c>
      <c r="C449" s="179" t="s">
        <v>1152</v>
      </c>
      <c r="D4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0">
        <f t="shared" ref="F449:F452" si="912">D449+E449</f>
        <v>0</v>
      </c>
      <c r="G449" s="180"/>
      <c r="H449" s="180">
        <f t="shared" ref="H449:H452" si="913">F449-G449</f>
        <v>0</v>
      </c>
      <c r="I449" s="180"/>
      <c r="J449" s="180">
        <f t="shared" ref="J449:J452" si="914">F449-I449</f>
        <v>0</v>
      </c>
      <c r="K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0">
        <f t="shared" ref="AE449:AE452" si="915">AB449+AC449+AD449</f>
        <v>0</v>
      </c>
      <c r="AF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0">
        <f t="shared" ref="AI449:AI452" si="916">AF449+AG449+AH449</f>
        <v>0</v>
      </c>
      <c r="AJ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0">
        <f t="shared" ref="AM449:AM452" si="917">AJ449+AK449+AL449</f>
        <v>0</v>
      </c>
      <c r="AN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0">
        <f t="shared" ref="AQ449:AQ452" si="918">AN449+AO449+AP449</f>
        <v>0</v>
      </c>
      <c r="AR449" s="180">
        <f t="shared" ref="AR449:AR452" si="919">AE449+AI449+AM449+AQ449</f>
        <v>0</v>
      </c>
    </row>
    <row r="450" spans="2:44" x14ac:dyDescent="0.25">
      <c r="B450" s="178" t="s">
        <v>1153</v>
      </c>
      <c r="C450" s="179" t="s">
        <v>1154</v>
      </c>
      <c r="D4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0">
        <f t="shared" si="912"/>
        <v>0</v>
      </c>
      <c r="G450" s="180"/>
      <c r="H450" s="180">
        <f t="shared" si="913"/>
        <v>0</v>
      </c>
      <c r="I450" s="180"/>
      <c r="J450" s="180">
        <f t="shared" si="914"/>
        <v>0</v>
      </c>
      <c r="K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0">
        <f t="shared" si="915"/>
        <v>0</v>
      </c>
      <c r="AF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0">
        <f t="shared" si="916"/>
        <v>0</v>
      </c>
      <c r="AJ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0">
        <f t="shared" si="917"/>
        <v>0</v>
      </c>
      <c r="AN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0">
        <f t="shared" si="918"/>
        <v>0</v>
      </c>
      <c r="AR450" s="180">
        <f t="shared" si="919"/>
        <v>0</v>
      </c>
    </row>
    <row r="451" spans="2:44" x14ac:dyDescent="0.25">
      <c r="B451" s="178" t="s">
        <v>1155</v>
      </c>
      <c r="C451" s="179" t="s">
        <v>1156</v>
      </c>
      <c r="D4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0">
        <f t="shared" si="912"/>
        <v>0</v>
      </c>
      <c r="G451" s="180"/>
      <c r="H451" s="180">
        <f t="shared" si="913"/>
        <v>0</v>
      </c>
      <c r="I451" s="180"/>
      <c r="J451" s="180">
        <f t="shared" si="914"/>
        <v>0</v>
      </c>
      <c r="K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0">
        <f t="shared" si="915"/>
        <v>0</v>
      </c>
      <c r="AF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0">
        <f t="shared" si="916"/>
        <v>0</v>
      </c>
      <c r="AJ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0">
        <f t="shared" si="917"/>
        <v>0</v>
      </c>
      <c r="AN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0">
        <f t="shared" si="918"/>
        <v>0</v>
      </c>
      <c r="AR451" s="180">
        <f t="shared" si="919"/>
        <v>0</v>
      </c>
    </row>
    <row r="452" spans="2:44" x14ac:dyDescent="0.25">
      <c r="B452" s="178" t="s">
        <v>1157</v>
      </c>
      <c r="C452" s="179" t="s">
        <v>1158</v>
      </c>
      <c r="D4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0">
        <f t="shared" si="912"/>
        <v>0</v>
      </c>
      <c r="G452" s="180"/>
      <c r="H452" s="180">
        <f t="shared" si="913"/>
        <v>0</v>
      </c>
      <c r="I452" s="180"/>
      <c r="J452" s="180">
        <f t="shared" si="914"/>
        <v>0</v>
      </c>
      <c r="K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0">
        <f t="shared" si="915"/>
        <v>0</v>
      </c>
      <c r="AF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0">
        <f t="shared" si="916"/>
        <v>0</v>
      </c>
      <c r="AJ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0">
        <f t="shared" si="917"/>
        <v>0</v>
      </c>
      <c r="AN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0">
        <f t="shared" si="918"/>
        <v>0</v>
      </c>
      <c r="AR452" s="180">
        <f t="shared" si="919"/>
        <v>0</v>
      </c>
    </row>
    <row r="453" spans="2:44" x14ac:dyDescent="0.25">
      <c r="B453" s="178" t="s">
        <v>352</v>
      </c>
      <c r="C453" s="179" t="s">
        <v>220</v>
      </c>
      <c r="D4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0">
        <f t="shared" si="880"/>
        <v>0</v>
      </c>
      <c r="G453" s="180"/>
      <c r="H453" s="180">
        <f t="shared" si="881"/>
        <v>0</v>
      </c>
      <c r="I453" s="180"/>
      <c r="J453" s="180">
        <f t="shared" si="882"/>
        <v>0</v>
      </c>
      <c r="K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0">
        <f t="shared" si="883"/>
        <v>0</v>
      </c>
      <c r="AF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0">
        <f t="shared" si="884"/>
        <v>0</v>
      </c>
      <c r="AJ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0">
        <f t="shared" si="885"/>
        <v>0</v>
      </c>
      <c r="AN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0">
        <f t="shared" si="886"/>
        <v>0</v>
      </c>
      <c r="AR453" s="180">
        <f t="shared" si="887"/>
        <v>0</v>
      </c>
    </row>
    <row r="454" spans="2:44" x14ac:dyDescent="0.25">
      <c r="B454" s="178" t="s">
        <v>1159</v>
      </c>
      <c r="C454" s="179" t="s">
        <v>1160</v>
      </c>
      <c r="D4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0">
        <f t="shared" ref="F454:F456" si="920">D454+E454</f>
        <v>0</v>
      </c>
      <c r="G454" s="180"/>
      <c r="H454" s="180">
        <f t="shared" ref="H454:H456" si="921">F454-G454</f>
        <v>0</v>
      </c>
      <c r="I454" s="180"/>
      <c r="J454" s="180">
        <f t="shared" ref="J454:J456" si="922">F454-I454</f>
        <v>0</v>
      </c>
      <c r="K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0">
        <f t="shared" ref="AE454:AE456" si="923">AB454+AC454+AD454</f>
        <v>0</v>
      </c>
      <c r="AF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0">
        <f t="shared" ref="AI454:AI456" si="924">AF454+AG454+AH454</f>
        <v>0</v>
      </c>
      <c r="AJ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0">
        <f t="shared" ref="AM454:AM456" si="925">AJ454+AK454+AL454</f>
        <v>0</v>
      </c>
      <c r="AN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0">
        <f t="shared" ref="AQ454:AQ456" si="926">AN454+AO454+AP454</f>
        <v>0</v>
      </c>
      <c r="AR454" s="180">
        <f t="shared" ref="AR454:AR456" si="927">AE454+AI454+AM454+AQ454</f>
        <v>0</v>
      </c>
    </row>
    <row r="455" spans="2:44" x14ac:dyDescent="0.25">
      <c r="B455" s="178" t="s">
        <v>1161</v>
      </c>
      <c r="C455" s="179" t="s">
        <v>1162</v>
      </c>
      <c r="D4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0">
        <f t="shared" si="920"/>
        <v>0</v>
      </c>
      <c r="G455" s="180"/>
      <c r="H455" s="180">
        <f t="shared" si="921"/>
        <v>0</v>
      </c>
      <c r="I455" s="180"/>
      <c r="J455" s="180">
        <f t="shared" si="922"/>
        <v>0</v>
      </c>
      <c r="K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0">
        <f t="shared" si="923"/>
        <v>0</v>
      </c>
      <c r="AF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0">
        <f t="shared" si="924"/>
        <v>0</v>
      </c>
      <c r="AJ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0">
        <f t="shared" si="925"/>
        <v>0</v>
      </c>
      <c r="AN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0">
        <f t="shared" si="926"/>
        <v>0</v>
      </c>
      <c r="AR455" s="180">
        <f t="shared" si="927"/>
        <v>0</v>
      </c>
    </row>
    <row r="456" spans="2:44" x14ac:dyDescent="0.25">
      <c r="B456" s="178" t="s">
        <v>1163</v>
      </c>
      <c r="C456" s="179" t="s">
        <v>1164</v>
      </c>
      <c r="D4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0">
        <f t="shared" si="920"/>
        <v>0</v>
      </c>
      <c r="G456" s="180"/>
      <c r="H456" s="180">
        <f t="shared" si="921"/>
        <v>0</v>
      </c>
      <c r="I456" s="180"/>
      <c r="J456" s="180">
        <f t="shared" si="922"/>
        <v>0</v>
      </c>
      <c r="K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0">
        <f t="shared" si="923"/>
        <v>0</v>
      </c>
      <c r="AF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0">
        <f t="shared" si="924"/>
        <v>0</v>
      </c>
      <c r="AJ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0">
        <f t="shared" si="925"/>
        <v>0</v>
      </c>
      <c r="AN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0">
        <f t="shared" si="926"/>
        <v>0</v>
      </c>
      <c r="AR456" s="180">
        <f t="shared" si="927"/>
        <v>0</v>
      </c>
    </row>
    <row r="457" spans="2:44" x14ac:dyDescent="0.25">
      <c r="B457" s="178" t="s">
        <v>1165</v>
      </c>
      <c r="C457" s="179" t="s">
        <v>1166</v>
      </c>
      <c r="D4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0">
        <f t="shared" si="830"/>
        <v>0</v>
      </c>
      <c r="G457" s="180"/>
      <c r="H457" s="180">
        <f t="shared" si="623"/>
        <v>0</v>
      </c>
      <c r="I457" s="180"/>
      <c r="J457" s="180">
        <f t="shared" si="624"/>
        <v>0</v>
      </c>
      <c r="K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0">
        <f t="shared" si="628"/>
        <v>0</v>
      </c>
      <c r="AF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0">
        <f t="shared" si="629"/>
        <v>0</v>
      </c>
      <c r="AJ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0">
        <f t="shared" si="630"/>
        <v>0</v>
      </c>
      <c r="AN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0">
        <f t="shared" si="631"/>
        <v>0</v>
      </c>
      <c r="AR457" s="180">
        <f t="shared" si="632"/>
        <v>0</v>
      </c>
    </row>
    <row r="458" spans="2:44" x14ac:dyDescent="0.25">
      <c r="B458" s="178" t="s">
        <v>1167</v>
      </c>
      <c r="C458" s="179" t="s">
        <v>1168</v>
      </c>
      <c r="D4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0">
        <f t="shared" si="830"/>
        <v>0</v>
      </c>
      <c r="G458" s="180"/>
      <c r="H458" s="180">
        <f t="shared" si="623"/>
        <v>0</v>
      </c>
      <c r="I458" s="180"/>
      <c r="J458" s="180">
        <f t="shared" si="624"/>
        <v>0</v>
      </c>
      <c r="K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0">
        <f t="shared" si="628"/>
        <v>0</v>
      </c>
      <c r="AF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0">
        <f t="shared" si="629"/>
        <v>0</v>
      </c>
      <c r="AJ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0">
        <f t="shared" si="630"/>
        <v>0</v>
      </c>
      <c r="AN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0">
        <f t="shared" si="631"/>
        <v>0</v>
      </c>
      <c r="AR458" s="180">
        <f t="shared" si="632"/>
        <v>0</v>
      </c>
    </row>
    <row r="459" spans="2:44" x14ac:dyDescent="0.25">
      <c r="B459" s="187" t="s">
        <v>353</v>
      </c>
      <c r="C459" s="188" t="s">
        <v>221</v>
      </c>
      <c r="D459" s="189">
        <f>SUM(D460:D466)</f>
        <v>0</v>
      </c>
      <c r="E459" s="189">
        <f>SUM(E460:E466)</f>
        <v>0</v>
      </c>
      <c r="F459" s="189">
        <f t="shared" si="830"/>
        <v>0</v>
      </c>
      <c r="G459" s="189">
        <f>SUM(G460:G466)</f>
        <v>0</v>
      </c>
      <c r="H459" s="189">
        <f t="shared" si="623"/>
        <v>0</v>
      </c>
      <c r="I459" s="189">
        <f>SUM(I460:I466)</f>
        <v>0</v>
      </c>
      <c r="J459" s="189">
        <f t="shared" si="624"/>
        <v>0</v>
      </c>
      <c r="K459" s="189">
        <f t="shared" ref="K459:AD459" si="928">SUM(K460:K466)</f>
        <v>0</v>
      </c>
      <c r="L459" s="189">
        <f t="shared" si="928"/>
        <v>0</v>
      </c>
      <c r="M459" s="189">
        <f t="shared" si="928"/>
        <v>0</v>
      </c>
      <c r="N459" s="189">
        <f t="shared" si="928"/>
        <v>0</v>
      </c>
      <c r="O459" s="189">
        <f t="shared" si="928"/>
        <v>0</v>
      </c>
      <c r="P459" s="189">
        <f t="shared" ref="P459:Q459" si="929">SUM(P460:P466)</f>
        <v>0</v>
      </c>
      <c r="Q459" s="189">
        <f t="shared" si="929"/>
        <v>0</v>
      </c>
      <c r="R459" s="189">
        <f t="shared" si="928"/>
        <v>0</v>
      </c>
      <c r="S459" s="189">
        <f t="shared" si="928"/>
        <v>0</v>
      </c>
      <c r="T459" s="189">
        <f t="shared" ref="T459" si="930">SUM(T460:T466)</f>
        <v>0</v>
      </c>
      <c r="U459" s="189">
        <f t="shared" si="928"/>
        <v>0</v>
      </c>
      <c r="V459" s="189">
        <f t="shared" si="928"/>
        <v>0</v>
      </c>
      <c r="W459" s="189">
        <f t="shared" ref="W459" si="931">SUM(W460:W466)</f>
        <v>0</v>
      </c>
      <c r="X459" s="189">
        <f t="shared" si="928"/>
        <v>0</v>
      </c>
      <c r="Y459" s="189">
        <f t="shared" ref="Y459:Z459" si="932">SUM(Y460:Y466)</f>
        <v>0</v>
      </c>
      <c r="Z459" s="189">
        <f t="shared" si="932"/>
        <v>0</v>
      </c>
      <c r="AA459" s="189">
        <f t="shared" si="928"/>
        <v>0</v>
      </c>
      <c r="AB459" s="189">
        <f t="shared" si="928"/>
        <v>0</v>
      </c>
      <c r="AC459" s="189">
        <f t="shared" si="928"/>
        <v>0</v>
      </c>
      <c r="AD459" s="189">
        <f t="shared" si="928"/>
        <v>0</v>
      </c>
      <c r="AE459" s="189">
        <f t="shared" si="628"/>
        <v>0</v>
      </c>
      <c r="AF459" s="189">
        <f>SUM(AF460:AF466)</f>
        <v>0</v>
      </c>
      <c r="AG459" s="189">
        <f>SUM(AG460:AG466)</f>
        <v>0</v>
      </c>
      <c r="AH459" s="189">
        <f>SUM(AH460:AH466)</f>
        <v>0</v>
      </c>
      <c r="AI459" s="189">
        <f t="shared" si="629"/>
        <v>0</v>
      </c>
      <c r="AJ459" s="189">
        <f>SUM(AJ460:AJ466)</f>
        <v>0</v>
      </c>
      <c r="AK459" s="189">
        <f>SUM(AK460:AK466)</f>
        <v>0</v>
      </c>
      <c r="AL459" s="189">
        <f>SUM(AL460:AL466)</f>
        <v>0</v>
      </c>
      <c r="AM459" s="189">
        <f t="shared" si="630"/>
        <v>0</v>
      </c>
      <c r="AN459" s="189">
        <f>SUM(AN460:AN466)</f>
        <v>0</v>
      </c>
      <c r="AO459" s="189">
        <f>SUM(AO460:AO466)</f>
        <v>0</v>
      </c>
      <c r="AP459" s="189">
        <f>SUM(AP460:AP466)</f>
        <v>0</v>
      </c>
      <c r="AQ459" s="189">
        <f t="shared" si="631"/>
        <v>0</v>
      </c>
      <c r="AR459" s="189">
        <f t="shared" si="632"/>
        <v>0</v>
      </c>
    </row>
    <row r="460" spans="2:44" x14ac:dyDescent="0.25">
      <c r="B460" s="178" t="s">
        <v>354</v>
      </c>
      <c r="C460" s="179" t="s">
        <v>222</v>
      </c>
      <c r="D4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0">
        <f t="shared" ref="F460:F462" si="933">D460+E460</f>
        <v>0</v>
      </c>
      <c r="G460" s="180"/>
      <c r="H460" s="180">
        <f t="shared" ref="H460:H462" si="934">F460-G460</f>
        <v>0</v>
      </c>
      <c r="I460" s="180"/>
      <c r="J460" s="180">
        <f t="shared" ref="J460:J462" si="935">F460-I460</f>
        <v>0</v>
      </c>
      <c r="K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0">
        <f t="shared" ref="AE460:AE462" si="936">AB460+AC460+AD460</f>
        <v>0</v>
      </c>
      <c r="AF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0">
        <f t="shared" ref="AI460:AI462" si="937">AF460+AG460+AH460</f>
        <v>0</v>
      </c>
      <c r="AJ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0">
        <f t="shared" ref="AM460:AM462" si="938">AJ460+AK460+AL460</f>
        <v>0</v>
      </c>
      <c r="AN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0">
        <f t="shared" ref="AQ460:AQ462" si="939">AN460+AO460+AP460</f>
        <v>0</v>
      </c>
      <c r="AR460" s="180">
        <f t="shared" ref="AR460:AR462" si="940">AE460+AI460+AM460+AQ460</f>
        <v>0</v>
      </c>
    </row>
    <row r="461" spans="2:44" x14ac:dyDescent="0.25">
      <c r="B461" s="178" t="s">
        <v>1169</v>
      </c>
      <c r="C461" s="179" t="s">
        <v>1170</v>
      </c>
      <c r="D4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0">
        <f t="shared" si="933"/>
        <v>0</v>
      </c>
      <c r="G461" s="180"/>
      <c r="H461" s="180">
        <f t="shared" si="934"/>
        <v>0</v>
      </c>
      <c r="I461" s="180"/>
      <c r="J461" s="180">
        <f t="shared" si="935"/>
        <v>0</v>
      </c>
      <c r="K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0">
        <f t="shared" si="936"/>
        <v>0</v>
      </c>
      <c r="AF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0">
        <f t="shared" si="937"/>
        <v>0</v>
      </c>
      <c r="AJ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0">
        <f t="shared" si="938"/>
        <v>0</v>
      </c>
      <c r="AN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0">
        <f t="shared" si="939"/>
        <v>0</v>
      </c>
      <c r="AR461" s="180">
        <f t="shared" si="940"/>
        <v>0</v>
      </c>
    </row>
    <row r="462" spans="2:44" x14ac:dyDescent="0.25">
      <c r="B462" s="178" t="s">
        <v>1171</v>
      </c>
      <c r="C462" s="179" t="s">
        <v>1172</v>
      </c>
      <c r="D4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0">
        <f t="shared" si="933"/>
        <v>0</v>
      </c>
      <c r="G462" s="180"/>
      <c r="H462" s="180">
        <f t="shared" si="934"/>
        <v>0</v>
      </c>
      <c r="I462" s="180"/>
      <c r="J462" s="180">
        <f t="shared" si="935"/>
        <v>0</v>
      </c>
      <c r="K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0">
        <f t="shared" si="936"/>
        <v>0</v>
      </c>
      <c r="AF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0">
        <f t="shared" si="937"/>
        <v>0</v>
      </c>
      <c r="AJ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0">
        <f t="shared" si="938"/>
        <v>0</v>
      </c>
      <c r="AN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0">
        <f t="shared" si="939"/>
        <v>0</v>
      </c>
      <c r="AR462" s="180">
        <f t="shared" si="940"/>
        <v>0</v>
      </c>
    </row>
    <row r="463" spans="2:44" x14ac:dyDescent="0.25">
      <c r="B463" s="178" t="s">
        <v>1173</v>
      </c>
      <c r="C463" s="179" t="s">
        <v>1174</v>
      </c>
      <c r="D4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0">
        <f t="shared" si="830"/>
        <v>0</v>
      </c>
      <c r="G463" s="180"/>
      <c r="H463" s="180">
        <f t="shared" si="623"/>
        <v>0</v>
      </c>
      <c r="I463" s="180"/>
      <c r="J463" s="180">
        <f t="shared" si="624"/>
        <v>0</v>
      </c>
      <c r="K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0">
        <f t="shared" si="628"/>
        <v>0</v>
      </c>
      <c r="AF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0">
        <f t="shared" si="629"/>
        <v>0</v>
      </c>
      <c r="AJ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0">
        <f t="shared" si="630"/>
        <v>0</v>
      </c>
      <c r="AN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0">
        <f t="shared" si="631"/>
        <v>0</v>
      </c>
      <c r="AR463" s="180">
        <f t="shared" si="632"/>
        <v>0</v>
      </c>
    </row>
    <row r="464" spans="2:44" x14ac:dyDescent="0.25">
      <c r="B464" s="178" t="s">
        <v>1175</v>
      </c>
      <c r="C464" s="179" t="s">
        <v>1176</v>
      </c>
      <c r="D4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0">
        <f t="shared" ref="F464" si="941">D464+E464</f>
        <v>0</v>
      </c>
      <c r="G464" s="180"/>
      <c r="H464" s="180">
        <f t="shared" ref="H464" si="942">F464-G464</f>
        <v>0</v>
      </c>
      <c r="I464" s="180"/>
      <c r="J464" s="180">
        <f t="shared" ref="J464" si="943">F464-I464</f>
        <v>0</v>
      </c>
      <c r="K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0">
        <f t="shared" ref="AE464" si="944">AB464+AC464+AD464</f>
        <v>0</v>
      </c>
      <c r="AF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0">
        <f t="shared" ref="AI464" si="945">AF464+AG464+AH464</f>
        <v>0</v>
      </c>
      <c r="AJ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0">
        <f t="shared" ref="AM464" si="946">AJ464+AK464+AL464</f>
        <v>0</v>
      </c>
      <c r="AN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0">
        <f t="shared" ref="AQ464" si="947">AN464+AO464+AP464</f>
        <v>0</v>
      </c>
      <c r="AR464" s="180">
        <f t="shared" ref="AR464" si="948">AE464+AI464+AM464+AQ464</f>
        <v>0</v>
      </c>
    </row>
    <row r="465" spans="2:44" x14ac:dyDescent="0.25">
      <c r="B465" s="178" t="s">
        <v>1177</v>
      </c>
      <c r="C465" s="179" t="s">
        <v>1178</v>
      </c>
      <c r="D4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0">
        <f t="shared" ref="F465" si="949">D465+E465</f>
        <v>0</v>
      </c>
      <c r="G465" s="180"/>
      <c r="H465" s="180">
        <f t="shared" ref="H465" si="950">F465-G465</f>
        <v>0</v>
      </c>
      <c r="I465" s="180"/>
      <c r="J465" s="180">
        <f t="shared" ref="J465" si="951">F465-I465</f>
        <v>0</v>
      </c>
      <c r="K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0">
        <f t="shared" ref="AE465" si="952">AB465+AC465+AD465</f>
        <v>0</v>
      </c>
      <c r="AF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0">
        <f t="shared" ref="AI465" si="953">AF465+AG465+AH465</f>
        <v>0</v>
      </c>
      <c r="AJ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0">
        <f t="shared" ref="AM465" si="954">AJ465+AK465+AL465</f>
        <v>0</v>
      </c>
      <c r="AN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0">
        <f t="shared" ref="AQ465" si="955">AN465+AO465+AP465</f>
        <v>0</v>
      </c>
      <c r="AR465" s="180">
        <f t="shared" ref="AR465" si="956">AE465+AI465+AM465+AQ465</f>
        <v>0</v>
      </c>
    </row>
    <row r="466" spans="2:44" x14ac:dyDescent="0.25">
      <c r="B466" s="178" t="s">
        <v>1179</v>
      </c>
      <c r="C466" s="179" t="s">
        <v>1180</v>
      </c>
      <c r="D4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0">
        <f t="shared" si="830"/>
        <v>0</v>
      </c>
      <c r="G466" s="180"/>
      <c r="H466" s="180">
        <f t="shared" si="623"/>
        <v>0</v>
      </c>
      <c r="I466" s="180"/>
      <c r="J466" s="180">
        <f t="shared" si="624"/>
        <v>0</v>
      </c>
      <c r="K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0">
        <f t="shared" si="628"/>
        <v>0</v>
      </c>
      <c r="AF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0">
        <f t="shared" si="629"/>
        <v>0</v>
      </c>
      <c r="AJ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0">
        <f t="shared" si="630"/>
        <v>0</v>
      </c>
      <c r="AN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0">
        <f t="shared" si="631"/>
        <v>0</v>
      </c>
      <c r="AR466" s="180">
        <f t="shared" si="632"/>
        <v>0</v>
      </c>
    </row>
    <row r="467" spans="2:44" x14ac:dyDescent="0.25">
      <c r="B467" s="187" t="s">
        <v>355</v>
      </c>
      <c r="C467" s="188" t="s">
        <v>223</v>
      </c>
      <c r="D467" s="189">
        <f>SUM(D468:D484)</f>
        <v>0</v>
      </c>
      <c r="E467" s="189">
        <f>SUM(E468:E484)</f>
        <v>0</v>
      </c>
      <c r="F467" s="189">
        <f t="shared" si="830"/>
        <v>0</v>
      </c>
      <c r="G467" s="189">
        <f>SUM(G468:G484)</f>
        <v>0</v>
      </c>
      <c r="H467" s="189">
        <f t="shared" si="623"/>
        <v>0</v>
      </c>
      <c r="I467" s="189">
        <f>SUM(I468:I484)</f>
        <v>0</v>
      </c>
      <c r="J467" s="189">
        <f t="shared" si="624"/>
        <v>0</v>
      </c>
      <c r="K467" s="189">
        <f t="shared" ref="K467:AD467" si="957">SUM(K468:K484)</f>
        <v>0</v>
      </c>
      <c r="L467" s="189">
        <f t="shared" si="957"/>
        <v>0</v>
      </c>
      <c r="M467" s="189">
        <f t="shared" si="957"/>
        <v>0</v>
      </c>
      <c r="N467" s="189">
        <f t="shared" si="957"/>
        <v>0</v>
      </c>
      <c r="O467" s="189">
        <f t="shared" si="957"/>
        <v>0</v>
      </c>
      <c r="P467" s="189">
        <f t="shared" si="957"/>
        <v>0</v>
      </c>
      <c r="Q467" s="189">
        <f t="shared" si="957"/>
        <v>0</v>
      </c>
      <c r="R467" s="189">
        <f t="shared" si="957"/>
        <v>0</v>
      </c>
      <c r="S467" s="189">
        <f t="shared" si="957"/>
        <v>0</v>
      </c>
      <c r="T467" s="189">
        <f t="shared" ref="T467" si="958">SUM(T468:T484)</f>
        <v>0</v>
      </c>
      <c r="U467" s="189">
        <f t="shared" si="957"/>
        <v>0</v>
      </c>
      <c r="V467" s="189">
        <f t="shared" si="957"/>
        <v>0</v>
      </c>
      <c r="W467" s="189">
        <f t="shared" si="957"/>
        <v>0</v>
      </c>
      <c r="X467" s="189">
        <f t="shared" si="957"/>
        <v>0</v>
      </c>
      <c r="Y467" s="189">
        <f t="shared" ref="Y467:Z467" si="959">SUM(Y468:Y484)</f>
        <v>0</v>
      </c>
      <c r="Z467" s="189">
        <f t="shared" si="959"/>
        <v>0</v>
      </c>
      <c r="AA467" s="189">
        <f t="shared" si="957"/>
        <v>0</v>
      </c>
      <c r="AB467" s="189">
        <f t="shared" si="957"/>
        <v>0</v>
      </c>
      <c r="AC467" s="189">
        <f t="shared" si="957"/>
        <v>0</v>
      </c>
      <c r="AD467" s="189">
        <f t="shared" si="957"/>
        <v>0</v>
      </c>
      <c r="AE467" s="189">
        <f t="shared" si="628"/>
        <v>0</v>
      </c>
      <c r="AF467" s="189">
        <f>SUM(AF468:AF484)</f>
        <v>0</v>
      </c>
      <c r="AG467" s="189">
        <f>SUM(AG468:AG484)</f>
        <v>0</v>
      </c>
      <c r="AH467" s="189">
        <f>SUM(AH468:AH484)</f>
        <v>0</v>
      </c>
      <c r="AI467" s="189">
        <f t="shared" si="629"/>
        <v>0</v>
      </c>
      <c r="AJ467" s="189">
        <f>SUM(AJ468:AJ484)</f>
        <v>0</v>
      </c>
      <c r="AK467" s="189">
        <f>SUM(AK468:AK484)</f>
        <v>0</v>
      </c>
      <c r="AL467" s="189">
        <f>SUM(AL468:AL484)</f>
        <v>0</v>
      </c>
      <c r="AM467" s="189">
        <f t="shared" si="630"/>
        <v>0</v>
      </c>
      <c r="AN467" s="189">
        <f>SUM(AN468:AN484)</f>
        <v>0</v>
      </c>
      <c r="AO467" s="189">
        <f>SUM(AO468:AO484)</f>
        <v>0</v>
      </c>
      <c r="AP467" s="189">
        <f>SUM(AP468:AP484)</f>
        <v>0</v>
      </c>
      <c r="AQ467" s="189">
        <f t="shared" si="631"/>
        <v>0</v>
      </c>
      <c r="AR467" s="189">
        <f t="shared" si="632"/>
        <v>0</v>
      </c>
    </row>
    <row r="468" spans="2:44" x14ac:dyDescent="0.25">
      <c r="B468" s="178" t="s">
        <v>1181</v>
      </c>
      <c r="C468" s="179" t="s">
        <v>1182</v>
      </c>
      <c r="D4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0">
        <f t="shared" ref="F468" si="960">D468+E468</f>
        <v>0</v>
      </c>
      <c r="G468" s="180"/>
      <c r="H468" s="180">
        <f t="shared" ref="H468" si="961">F468-G468</f>
        <v>0</v>
      </c>
      <c r="I468" s="180"/>
      <c r="J468" s="180">
        <f t="shared" ref="J468" si="962">F468-I468</f>
        <v>0</v>
      </c>
      <c r="K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0">
        <f t="shared" ref="AE468" si="963">AB468+AC468+AD468</f>
        <v>0</v>
      </c>
      <c r="AF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0">
        <f t="shared" ref="AI468" si="964">AF468+AG468+AH468</f>
        <v>0</v>
      </c>
      <c r="AJ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0">
        <f t="shared" ref="AM468" si="965">AJ468+AK468+AL468</f>
        <v>0</v>
      </c>
      <c r="AN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0">
        <f t="shared" ref="AQ468" si="966">AN468+AO468+AP468</f>
        <v>0</v>
      </c>
      <c r="AR468" s="180">
        <f t="shared" ref="AR468" si="967">AE468+AI468+AM468+AQ468</f>
        <v>0</v>
      </c>
    </row>
    <row r="469" spans="2:44" x14ac:dyDescent="0.25">
      <c r="B469" s="178" t="s">
        <v>356</v>
      </c>
      <c r="C469" s="179" t="s">
        <v>224</v>
      </c>
      <c r="D4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0">
        <f>D469+E469</f>
        <v>0</v>
      </c>
      <c r="G469" s="180"/>
      <c r="H469" s="180">
        <f>F469-G469</f>
        <v>0</v>
      </c>
      <c r="I469" s="180"/>
      <c r="J469" s="180">
        <f>F469-I469</f>
        <v>0</v>
      </c>
      <c r="K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0">
        <f>AB469+AC469+AD469</f>
        <v>0</v>
      </c>
      <c r="AF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0">
        <f>AF469+AG469+AH469</f>
        <v>0</v>
      </c>
      <c r="AJ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0">
        <f>AJ469+AK469+AL469</f>
        <v>0</v>
      </c>
      <c r="AN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0">
        <f>AN469+AO469+AP469</f>
        <v>0</v>
      </c>
      <c r="AR469" s="180">
        <f>AE469+AI469+AM469+AQ469</f>
        <v>0</v>
      </c>
    </row>
    <row r="470" spans="2:44" x14ac:dyDescent="0.25">
      <c r="B470" s="178" t="s">
        <v>363</v>
      </c>
      <c r="C470" s="179" t="s">
        <v>229</v>
      </c>
      <c r="D4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0">
        <f>D470+E470</f>
        <v>0</v>
      </c>
      <c r="G470" s="180"/>
      <c r="H470" s="180">
        <f>F470-G470</f>
        <v>0</v>
      </c>
      <c r="I470" s="180"/>
      <c r="J470" s="180">
        <f>F470-I470</f>
        <v>0</v>
      </c>
      <c r="K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0">
        <f>AB470+AC470+AD470</f>
        <v>0</v>
      </c>
      <c r="AF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0">
        <f>AF470+AG470+AH470</f>
        <v>0</v>
      </c>
      <c r="AJ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0">
        <f>AJ470+AK470+AL470</f>
        <v>0</v>
      </c>
      <c r="AN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0">
        <f>AN470+AO470+AP470</f>
        <v>0</v>
      </c>
      <c r="AR470" s="180">
        <f>AE470+AI470+AM470+AQ470</f>
        <v>0</v>
      </c>
    </row>
    <row r="471" spans="2:44" x14ac:dyDescent="0.25">
      <c r="B471" s="178" t="s">
        <v>1183</v>
      </c>
      <c r="C471" s="179" t="s">
        <v>1184</v>
      </c>
      <c r="D4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0">
        <f>D471+E471</f>
        <v>0</v>
      </c>
      <c r="G471" s="180"/>
      <c r="H471" s="180">
        <f>F471-G471</f>
        <v>0</v>
      </c>
      <c r="I471" s="180"/>
      <c r="J471" s="180">
        <f>F471-I471</f>
        <v>0</v>
      </c>
      <c r="K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0">
        <f>AB471+AC471+AD471</f>
        <v>0</v>
      </c>
      <c r="AF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0">
        <f>AF471+AG471+AH471</f>
        <v>0</v>
      </c>
      <c r="AJ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0">
        <f>AJ471+AK471+AL471</f>
        <v>0</v>
      </c>
      <c r="AN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0">
        <f>AN471+AO471+AP471</f>
        <v>0</v>
      </c>
      <c r="AR471" s="180">
        <f>AE471+AI471+AM471+AQ471</f>
        <v>0</v>
      </c>
    </row>
    <row r="472" spans="2:44" x14ac:dyDescent="0.25">
      <c r="B472" s="178" t="s">
        <v>1185</v>
      </c>
      <c r="C472" s="179" t="s">
        <v>1186</v>
      </c>
      <c r="D4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0">
        <f>D472+E472</f>
        <v>0</v>
      </c>
      <c r="G472" s="180"/>
      <c r="H472" s="180">
        <f>F472-G472</f>
        <v>0</v>
      </c>
      <c r="I472" s="180"/>
      <c r="J472" s="180">
        <f>F472-I472</f>
        <v>0</v>
      </c>
      <c r="K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0">
        <f>AB472+AC472+AD472</f>
        <v>0</v>
      </c>
      <c r="AF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0">
        <f>AF472+AG472+AH472</f>
        <v>0</v>
      </c>
      <c r="AJ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0">
        <f>AJ472+AK472+AL472</f>
        <v>0</v>
      </c>
      <c r="AN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0">
        <f>AN472+AO472+AP472</f>
        <v>0</v>
      </c>
      <c r="AR472" s="180">
        <f>AE472+AI472+AM472+AQ472</f>
        <v>0</v>
      </c>
    </row>
    <row r="473" spans="2:44" x14ac:dyDescent="0.25">
      <c r="B473" s="178" t="s">
        <v>1187</v>
      </c>
      <c r="C473" s="179" t="s">
        <v>1188</v>
      </c>
      <c r="D4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0">
        <f>D473+E473</f>
        <v>0</v>
      </c>
      <c r="G473" s="180"/>
      <c r="H473" s="180">
        <f>F473-G473</f>
        <v>0</v>
      </c>
      <c r="I473" s="180"/>
      <c r="J473" s="180">
        <f>F473-I473</f>
        <v>0</v>
      </c>
      <c r="K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0">
        <f>AB473+AC473+AD473</f>
        <v>0</v>
      </c>
      <c r="AF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0">
        <f>AF473+AG473+AH473</f>
        <v>0</v>
      </c>
      <c r="AJ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0">
        <f>AJ473+AK473+AL473</f>
        <v>0</v>
      </c>
      <c r="AN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0">
        <f>AN473+AO473+AP473</f>
        <v>0</v>
      </c>
      <c r="AR473" s="180">
        <f>AE473+AI473+AM473+AQ473</f>
        <v>0</v>
      </c>
    </row>
    <row r="474" spans="2:44" x14ac:dyDescent="0.25">
      <c r="B474" s="178" t="s">
        <v>1189</v>
      </c>
      <c r="C474" s="179" t="s">
        <v>1190</v>
      </c>
      <c r="D4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0">
        <f t="shared" ref="F474:F477" si="968">D474+E474</f>
        <v>0</v>
      </c>
      <c r="G474" s="180"/>
      <c r="H474" s="180">
        <f t="shared" ref="H474:H477" si="969">F474-G474</f>
        <v>0</v>
      </c>
      <c r="I474" s="180"/>
      <c r="J474" s="180">
        <f t="shared" ref="J474:J477" si="970">F474-I474</f>
        <v>0</v>
      </c>
      <c r="K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0">
        <f t="shared" ref="AE474:AE477" si="971">AB474+AC474+AD474</f>
        <v>0</v>
      </c>
      <c r="AF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0">
        <f t="shared" ref="AI474:AI477" si="972">AF474+AG474+AH474</f>
        <v>0</v>
      </c>
      <c r="AJ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0">
        <f t="shared" ref="AM474:AM477" si="973">AJ474+AK474+AL474</f>
        <v>0</v>
      </c>
      <c r="AN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0">
        <f t="shared" ref="AQ474:AQ477" si="974">AN474+AO474+AP474</f>
        <v>0</v>
      </c>
      <c r="AR474" s="180">
        <f t="shared" ref="AR474:AR477" si="975">AE474+AI474+AM474+AQ474</f>
        <v>0</v>
      </c>
    </row>
    <row r="475" spans="2:44" x14ac:dyDescent="0.25">
      <c r="B475" s="178" t="s">
        <v>1191</v>
      </c>
      <c r="C475" s="179" t="s">
        <v>1192</v>
      </c>
      <c r="D4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0">
        <f t="shared" si="968"/>
        <v>0</v>
      </c>
      <c r="G475" s="180"/>
      <c r="H475" s="180">
        <f t="shared" si="969"/>
        <v>0</v>
      </c>
      <c r="I475" s="180"/>
      <c r="J475" s="180">
        <f t="shared" si="970"/>
        <v>0</v>
      </c>
      <c r="K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0">
        <f t="shared" si="971"/>
        <v>0</v>
      </c>
      <c r="AF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0">
        <f t="shared" si="972"/>
        <v>0</v>
      </c>
      <c r="AJ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0">
        <f t="shared" si="973"/>
        <v>0</v>
      </c>
      <c r="AN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0">
        <f t="shared" si="974"/>
        <v>0</v>
      </c>
      <c r="AR475" s="180">
        <f t="shared" si="975"/>
        <v>0</v>
      </c>
    </row>
    <row r="476" spans="2:44" x14ac:dyDescent="0.25">
      <c r="B476" s="178" t="s">
        <v>1193</v>
      </c>
      <c r="C476" s="179" t="s">
        <v>1194</v>
      </c>
      <c r="D4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0">
        <f t="shared" si="968"/>
        <v>0</v>
      </c>
      <c r="G476" s="180"/>
      <c r="H476" s="180">
        <f t="shared" si="969"/>
        <v>0</v>
      </c>
      <c r="I476" s="180"/>
      <c r="J476" s="180">
        <f t="shared" si="970"/>
        <v>0</v>
      </c>
      <c r="K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0">
        <f t="shared" si="971"/>
        <v>0</v>
      </c>
      <c r="AF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0">
        <f t="shared" si="972"/>
        <v>0</v>
      </c>
      <c r="AJ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0">
        <f t="shared" si="973"/>
        <v>0</v>
      </c>
      <c r="AN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0">
        <f t="shared" si="974"/>
        <v>0</v>
      </c>
      <c r="AR476" s="180">
        <f t="shared" si="975"/>
        <v>0</v>
      </c>
    </row>
    <row r="477" spans="2:44" x14ac:dyDescent="0.25">
      <c r="B477" s="178" t="s">
        <v>1195</v>
      </c>
      <c r="C477" s="179" t="s">
        <v>1196</v>
      </c>
      <c r="D4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0">
        <f t="shared" si="968"/>
        <v>0</v>
      </c>
      <c r="G477" s="180"/>
      <c r="H477" s="180">
        <f t="shared" si="969"/>
        <v>0</v>
      </c>
      <c r="I477" s="180"/>
      <c r="J477" s="180">
        <f t="shared" si="970"/>
        <v>0</v>
      </c>
      <c r="K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0">
        <f t="shared" si="971"/>
        <v>0</v>
      </c>
      <c r="AF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0">
        <f t="shared" si="972"/>
        <v>0</v>
      </c>
      <c r="AJ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0">
        <f t="shared" si="973"/>
        <v>0</v>
      </c>
      <c r="AN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0">
        <f t="shared" si="974"/>
        <v>0</v>
      </c>
      <c r="AR477" s="180">
        <f t="shared" si="975"/>
        <v>0</v>
      </c>
    </row>
    <row r="478" spans="2:44" x14ac:dyDescent="0.25">
      <c r="B478" s="178" t="s">
        <v>1197</v>
      </c>
      <c r="C478" s="179" t="s">
        <v>1198</v>
      </c>
      <c r="D4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0">
        <f t="shared" ref="F478:F481" si="976">D478+E478</f>
        <v>0</v>
      </c>
      <c r="G478" s="180"/>
      <c r="H478" s="180">
        <f t="shared" ref="H478:H481" si="977">F478-G478</f>
        <v>0</v>
      </c>
      <c r="I478" s="180"/>
      <c r="J478" s="180">
        <f t="shared" ref="J478:J481" si="978">F478-I478</f>
        <v>0</v>
      </c>
      <c r="K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0">
        <f t="shared" ref="AE478:AE481" si="979">AB478+AC478+AD478</f>
        <v>0</v>
      </c>
      <c r="AF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0">
        <f t="shared" ref="AI478:AI481" si="980">AF478+AG478+AH478</f>
        <v>0</v>
      </c>
      <c r="AJ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0">
        <f t="shared" ref="AM478:AM481" si="981">AJ478+AK478+AL478</f>
        <v>0</v>
      </c>
      <c r="AN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0">
        <f t="shared" ref="AQ478:AQ481" si="982">AN478+AO478+AP478</f>
        <v>0</v>
      </c>
      <c r="AR478" s="180">
        <f t="shared" ref="AR478:AR481" si="983">AE478+AI478+AM478+AQ478</f>
        <v>0</v>
      </c>
    </row>
    <row r="479" spans="2:44" x14ac:dyDescent="0.25">
      <c r="B479" s="178" t="s">
        <v>1199</v>
      </c>
      <c r="C479" s="179" t="s">
        <v>1200</v>
      </c>
      <c r="D4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0">
        <f t="shared" si="976"/>
        <v>0</v>
      </c>
      <c r="G479" s="180"/>
      <c r="H479" s="180">
        <f t="shared" si="977"/>
        <v>0</v>
      </c>
      <c r="I479" s="180"/>
      <c r="J479" s="180">
        <f t="shared" si="978"/>
        <v>0</v>
      </c>
      <c r="K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0">
        <f t="shared" si="979"/>
        <v>0</v>
      </c>
      <c r="AF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0">
        <f t="shared" si="980"/>
        <v>0</v>
      </c>
      <c r="AJ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0">
        <f t="shared" si="981"/>
        <v>0</v>
      </c>
      <c r="AN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0">
        <f t="shared" si="982"/>
        <v>0</v>
      </c>
      <c r="AR479" s="180">
        <f t="shared" si="983"/>
        <v>0</v>
      </c>
    </row>
    <row r="480" spans="2:44" x14ac:dyDescent="0.25">
      <c r="B480" s="178" t="s">
        <v>1201</v>
      </c>
      <c r="C480" s="179" t="s">
        <v>1202</v>
      </c>
      <c r="D4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0">
        <f t="shared" si="976"/>
        <v>0</v>
      </c>
      <c r="G480" s="180"/>
      <c r="H480" s="180">
        <f t="shared" si="977"/>
        <v>0</v>
      </c>
      <c r="I480" s="180"/>
      <c r="J480" s="180">
        <f t="shared" si="978"/>
        <v>0</v>
      </c>
      <c r="K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0">
        <f t="shared" si="979"/>
        <v>0</v>
      </c>
      <c r="AF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0">
        <f t="shared" si="980"/>
        <v>0</v>
      </c>
      <c r="AJ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0">
        <f t="shared" si="981"/>
        <v>0</v>
      </c>
      <c r="AN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0">
        <f t="shared" si="982"/>
        <v>0</v>
      </c>
      <c r="AR480" s="180">
        <f t="shared" si="983"/>
        <v>0</v>
      </c>
    </row>
    <row r="481" spans="2:44" x14ac:dyDescent="0.25">
      <c r="B481" s="178" t="s">
        <v>1203</v>
      </c>
      <c r="C481" s="179" t="s">
        <v>1204</v>
      </c>
      <c r="D4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0">
        <f t="shared" si="976"/>
        <v>0</v>
      </c>
      <c r="G481" s="180"/>
      <c r="H481" s="180">
        <f t="shared" si="977"/>
        <v>0</v>
      </c>
      <c r="I481" s="180"/>
      <c r="J481" s="180">
        <f t="shared" si="978"/>
        <v>0</v>
      </c>
      <c r="K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0">
        <f t="shared" si="979"/>
        <v>0</v>
      </c>
      <c r="AF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0">
        <f t="shared" si="980"/>
        <v>0</v>
      </c>
      <c r="AJ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0">
        <f t="shared" si="981"/>
        <v>0</v>
      </c>
      <c r="AN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0">
        <f t="shared" si="982"/>
        <v>0</v>
      </c>
      <c r="AR481" s="180">
        <f t="shared" si="983"/>
        <v>0</v>
      </c>
    </row>
    <row r="482" spans="2:44" x14ac:dyDescent="0.25">
      <c r="B482" s="178" t="s">
        <v>1205</v>
      </c>
      <c r="C482" s="179" t="s">
        <v>1206</v>
      </c>
      <c r="D4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0">
        <f>D482+E482</f>
        <v>0</v>
      </c>
      <c r="G482" s="180"/>
      <c r="H482" s="180">
        <f>F482-G482</f>
        <v>0</v>
      </c>
      <c r="I482" s="180"/>
      <c r="J482" s="180">
        <f>F482-I482</f>
        <v>0</v>
      </c>
      <c r="K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0">
        <f>AB482+AC482+AD482</f>
        <v>0</v>
      </c>
      <c r="AF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0">
        <f>AF482+AG482+AH482</f>
        <v>0</v>
      </c>
      <c r="AJ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0">
        <f>AJ482+AK482+AL482</f>
        <v>0</v>
      </c>
      <c r="AN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0">
        <f>AN482+AO482+AP482</f>
        <v>0</v>
      </c>
      <c r="AR482" s="180">
        <f>AE482+AI482+AM482+AQ482</f>
        <v>0</v>
      </c>
    </row>
    <row r="483" spans="2:44" x14ac:dyDescent="0.25">
      <c r="B483" s="178" t="s">
        <v>1207</v>
      </c>
      <c r="C483" s="179" t="s">
        <v>1208</v>
      </c>
      <c r="D4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0">
        <f t="shared" ref="F483" si="984">D483+E483</f>
        <v>0</v>
      </c>
      <c r="G483" s="180"/>
      <c r="H483" s="180">
        <f t="shared" ref="H483" si="985">F483-G483</f>
        <v>0</v>
      </c>
      <c r="I483" s="180"/>
      <c r="J483" s="180">
        <f t="shared" ref="J483" si="986">F483-I483</f>
        <v>0</v>
      </c>
      <c r="K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0">
        <f t="shared" ref="AE483" si="987">AB483+AC483+AD483</f>
        <v>0</v>
      </c>
      <c r="AF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0">
        <f t="shared" ref="AI483" si="988">AF483+AG483+AH483</f>
        <v>0</v>
      </c>
      <c r="AJ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0">
        <f t="shared" ref="AM483" si="989">AJ483+AK483+AL483</f>
        <v>0</v>
      </c>
      <c r="AN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0">
        <f t="shared" ref="AQ483" si="990">AN483+AO483+AP483</f>
        <v>0</v>
      </c>
      <c r="AR483" s="180">
        <f t="shared" ref="AR483" si="991">AE483+AI483+AM483+AQ483</f>
        <v>0</v>
      </c>
    </row>
    <row r="484" spans="2:44" x14ac:dyDescent="0.25">
      <c r="B484" s="178" t="s">
        <v>1209</v>
      </c>
      <c r="C484" s="179" t="s">
        <v>1210</v>
      </c>
      <c r="D4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0">
        <f t="shared" ref="F484" si="992">D484+E484</f>
        <v>0</v>
      </c>
      <c r="G484" s="180"/>
      <c r="H484" s="180">
        <f t="shared" ref="H484" si="993">F484-G484</f>
        <v>0</v>
      </c>
      <c r="I484" s="180"/>
      <c r="J484" s="180">
        <f t="shared" ref="J484" si="994">F484-I484</f>
        <v>0</v>
      </c>
      <c r="K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0">
        <f t="shared" ref="AE484" si="995">AB484+AC484+AD484</f>
        <v>0</v>
      </c>
      <c r="AF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0">
        <f t="shared" ref="AI484" si="996">AF484+AG484+AH484</f>
        <v>0</v>
      </c>
      <c r="AJ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0">
        <f t="shared" ref="AM484" si="997">AJ484+AK484+AL484</f>
        <v>0</v>
      </c>
      <c r="AN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0">
        <f t="shared" ref="AQ484" si="998">AN484+AO484+AP484</f>
        <v>0</v>
      </c>
      <c r="AR484" s="180">
        <f t="shared" ref="AR484" si="999">AE484+AI484+AM484+AQ484</f>
        <v>0</v>
      </c>
    </row>
    <row r="485" spans="2:44" x14ac:dyDescent="0.25">
      <c r="B485" s="187" t="s">
        <v>357</v>
      </c>
      <c r="C485" s="188" t="s">
        <v>225</v>
      </c>
      <c r="D485" s="189">
        <f>SUM(D486:D488)</f>
        <v>0</v>
      </c>
      <c r="E485" s="189">
        <f>SUM(E486:E488)</f>
        <v>0</v>
      </c>
      <c r="F485" s="189">
        <f t="shared" si="830"/>
        <v>0</v>
      </c>
      <c r="G485" s="189">
        <f>SUM(G486:G488)</f>
        <v>0</v>
      </c>
      <c r="H485" s="189">
        <f t="shared" si="623"/>
        <v>0</v>
      </c>
      <c r="I485" s="189">
        <f>SUM(I486:I488)</f>
        <v>0</v>
      </c>
      <c r="J485" s="189">
        <f t="shared" si="624"/>
        <v>0</v>
      </c>
      <c r="K485" s="189">
        <f t="shared" ref="K485:AD485" si="1000">SUM(K486:K488)</f>
        <v>0</v>
      </c>
      <c r="L485" s="189">
        <f t="shared" si="1000"/>
        <v>0</v>
      </c>
      <c r="M485" s="189">
        <f t="shared" si="1000"/>
        <v>0</v>
      </c>
      <c r="N485" s="189">
        <f t="shared" si="1000"/>
        <v>0</v>
      </c>
      <c r="O485" s="189">
        <f t="shared" si="1000"/>
        <v>0</v>
      </c>
      <c r="P485" s="189">
        <f t="shared" ref="P485:Q485" si="1001">SUM(P486:P488)</f>
        <v>0</v>
      </c>
      <c r="Q485" s="189">
        <f t="shared" si="1001"/>
        <v>0</v>
      </c>
      <c r="R485" s="189">
        <f t="shared" si="1000"/>
        <v>0</v>
      </c>
      <c r="S485" s="189">
        <f t="shared" si="1000"/>
        <v>0</v>
      </c>
      <c r="T485" s="189">
        <f t="shared" ref="T485" si="1002">SUM(T486:T488)</f>
        <v>0</v>
      </c>
      <c r="U485" s="189">
        <f t="shared" si="1000"/>
        <v>0</v>
      </c>
      <c r="V485" s="189">
        <f t="shared" si="1000"/>
        <v>0</v>
      </c>
      <c r="W485" s="189">
        <f t="shared" ref="W485" si="1003">SUM(W486:W488)</f>
        <v>0</v>
      </c>
      <c r="X485" s="189">
        <f t="shared" si="1000"/>
        <v>0</v>
      </c>
      <c r="Y485" s="189">
        <f t="shared" ref="Y485:Z485" si="1004">SUM(Y486:Y488)</f>
        <v>0</v>
      </c>
      <c r="Z485" s="189">
        <f t="shared" si="1004"/>
        <v>0</v>
      </c>
      <c r="AA485" s="189">
        <f t="shared" si="1000"/>
        <v>0</v>
      </c>
      <c r="AB485" s="189">
        <f t="shared" si="1000"/>
        <v>0</v>
      </c>
      <c r="AC485" s="189">
        <f t="shared" si="1000"/>
        <v>0</v>
      </c>
      <c r="AD485" s="189">
        <f t="shared" si="1000"/>
        <v>0</v>
      </c>
      <c r="AE485" s="189">
        <f t="shared" si="628"/>
        <v>0</v>
      </c>
      <c r="AF485" s="189">
        <f>SUM(AF486:AF488)</f>
        <v>0</v>
      </c>
      <c r="AG485" s="189">
        <f>SUM(AG486:AG488)</f>
        <v>0</v>
      </c>
      <c r="AH485" s="189">
        <f>SUM(AH486:AH488)</f>
        <v>0</v>
      </c>
      <c r="AI485" s="189">
        <f t="shared" si="629"/>
        <v>0</v>
      </c>
      <c r="AJ485" s="189">
        <f>SUM(AJ486:AJ488)</f>
        <v>0</v>
      </c>
      <c r="AK485" s="189">
        <f>SUM(AK486:AK488)</f>
        <v>0</v>
      </c>
      <c r="AL485" s="189">
        <f>SUM(AL486:AL488)</f>
        <v>0</v>
      </c>
      <c r="AM485" s="189">
        <f t="shared" si="630"/>
        <v>0</v>
      </c>
      <c r="AN485" s="189">
        <f>SUM(AN486:AN488)</f>
        <v>0</v>
      </c>
      <c r="AO485" s="189">
        <f>SUM(AO486:AO488)</f>
        <v>0</v>
      </c>
      <c r="AP485" s="189">
        <f>SUM(AP486:AP488)</f>
        <v>0</v>
      </c>
      <c r="AQ485" s="189">
        <f t="shared" si="631"/>
        <v>0</v>
      </c>
      <c r="AR485" s="189">
        <f t="shared" si="632"/>
        <v>0</v>
      </c>
    </row>
    <row r="486" spans="2:44" x14ac:dyDescent="0.25">
      <c r="B486" s="178" t="s">
        <v>358</v>
      </c>
      <c r="C486" s="179" t="s">
        <v>226</v>
      </c>
      <c r="D4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0">
        <f t="shared" si="830"/>
        <v>0</v>
      </c>
      <c r="G486" s="180"/>
      <c r="H486" s="180">
        <f t="shared" si="623"/>
        <v>0</v>
      </c>
      <c r="I486" s="180"/>
      <c r="J486" s="180">
        <f t="shared" si="624"/>
        <v>0</v>
      </c>
      <c r="K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0">
        <f t="shared" si="628"/>
        <v>0</v>
      </c>
      <c r="AF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0">
        <f t="shared" si="629"/>
        <v>0</v>
      </c>
      <c r="AJ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0">
        <f t="shared" si="630"/>
        <v>0</v>
      </c>
      <c r="AN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0">
        <f t="shared" si="631"/>
        <v>0</v>
      </c>
      <c r="AR486" s="180">
        <f t="shared" si="632"/>
        <v>0</v>
      </c>
    </row>
    <row r="487" spans="2:44" x14ac:dyDescent="0.25">
      <c r="B487" s="178" t="s">
        <v>1211</v>
      </c>
      <c r="C487" s="179" t="s">
        <v>1212</v>
      </c>
      <c r="D4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0">
        <f t="shared" ref="F487" si="1005">D487+E487</f>
        <v>0</v>
      </c>
      <c r="G487" s="180"/>
      <c r="H487" s="180">
        <f t="shared" ref="H487" si="1006">F487-G487</f>
        <v>0</v>
      </c>
      <c r="I487" s="180"/>
      <c r="J487" s="180">
        <f t="shared" ref="J487" si="1007">F487-I487</f>
        <v>0</v>
      </c>
      <c r="K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0">
        <f t="shared" ref="AE487" si="1008">AB487+AC487+AD487</f>
        <v>0</v>
      </c>
      <c r="AF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0">
        <f t="shared" ref="AI487" si="1009">AF487+AG487+AH487</f>
        <v>0</v>
      </c>
      <c r="AJ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0">
        <f t="shared" ref="AM487" si="1010">AJ487+AK487+AL487</f>
        <v>0</v>
      </c>
      <c r="AN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0">
        <f t="shared" ref="AQ487" si="1011">AN487+AO487+AP487</f>
        <v>0</v>
      </c>
      <c r="AR487" s="180">
        <f t="shared" ref="AR487" si="1012">AE487+AI487+AM487+AQ487</f>
        <v>0</v>
      </c>
    </row>
    <row r="488" spans="2:44" x14ac:dyDescent="0.25">
      <c r="B488" s="178" t="s">
        <v>1213</v>
      </c>
      <c r="C488" s="179" t="s">
        <v>1214</v>
      </c>
      <c r="D4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0">
        <f t="shared" si="830"/>
        <v>0</v>
      </c>
      <c r="G488" s="180"/>
      <c r="H488" s="180">
        <f t="shared" si="623"/>
        <v>0</v>
      </c>
      <c r="I488" s="180"/>
      <c r="J488" s="180">
        <f t="shared" si="624"/>
        <v>0</v>
      </c>
      <c r="K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0">
        <f t="shared" si="628"/>
        <v>0</v>
      </c>
      <c r="AF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0">
        <f t="shared" si="629"/>
        <v>0</v>
      </c>
      <c r="AJ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0">
        <f t="shared" si="630"/>
        <v>0</v>
      </c>
      <c r="AN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0">
        <f t="shared" si="631"/>
        <v>0</v>
      </c>
      <c r="AR488" s="180">
        <f t="shared" si="632"/>
        <v>0</v>
      </c>
    </row>
    <row r="489" spans="2:44" x14ac:dyDescent="0.25">
      <c r="B489" s="187" t="s">
        <v>359</v>
      </c>
      <c r="C489" s="188" t="s">
        <v>227</v>
      </c>
      <c r="D489" s="189">
        <f>SUM(D490:D498)</f>
        <v>0</v>
      </c>
      <c r="E489" s="189">
        <f>SUM(E490:E498)</f>
        <v>0</v>
      </c>
      <c r="F489" s="189">
        <f t="shared" si="830"/>
        <v>0</v>
      </c>
      <c r="G489" s="189">
        <f>SUM(G490:G498)</f>
        <v>0</v>
      </c>
      <c r="H489" s="189">
        <f t="shared" si="623"/>
        <v>0</v>
      </c>
      <c r="I489" s="189">
        <f>SUM(I490:I498)</f>
        <v>0</v>
      </c>
      <c r="J489" s="189">
        <f t="shared" si="624"/>
        <v>0</v>
      </c>
      <c r="K489" s="189">
        <f t="shared" ref="K489:AD489" si="1013">SUM(K490:K498)</f>
        <v>0</v>
      </c>
      <c r="L489" s="189">
        <f t="shared" si="1013"/>
        <v>0</v>
      </c>
      <c r="M489" s="189">
        <f t="shared" si="1013"/>
        <v>0</v>
      </c>
      <c r="N489" s="189">
        <f t="shared" si="1013"/>
        <v>0</v>
      </c>
      <c r="O489" s="189">
        <f t="shared" si="1013"/>
        <v>0</v>
      </c>
      <c r="P489" s="189">
        <f t="shared" ref="P489:Q489" si="1014">SUM(P490:P498)</f>
        <v>0</v>
      </c>
      <c r="Q489" s="189">
        <f t="shared" si="1014"/>
        <v>0</v>
      </c>
      <c r="R489" s="189">
        <f t="shared" si="1013"/>
        <v>0</v>
      </c>
      <c r="S489" s="189">
        <f t="shared" si="1013"/>
        <v>0</v>
      </c>
      <c r="T489" s="189">
        <f t="shared" ref="T489" si="1015">SUM(T490:T498)</f>
        <v>0</v>
      </c>
      <c r="U489" s="189">
        <f t="shared" si="1013"/>
        <v>0</v>
      </c>
      <c r="V489" s="189">
        <f t="shared" si="1013"/>
        <v>0</v>
      </c>
      <c r="W489" s="189">
        <f t="shared" ref="W489" si="1016">SUM(W490:W498)</f>
        <v>0</v>
      </c>
      <c r="X489" s="189">
        <f t="shared" si="1013"/>
        <v>0</v>
      </c>
      <c r="Y489" s="189">
        <f t="shared" ref="Y489:Z489" si="1017">SUM(Y490:Y498)</f>
        <v>0</v>
      </c>
      <c r="Z489" s="189">
        <f t="shared" si="1017"/>
        <v>0</v>
      </c>
      <c r="AA489" s="189">
        <f t="shared" si="1013"/>
        <v>0</v>
      </c>
      <c r="AB489" s="189">
        <f t="shared" si="1013"/>
        <v>0</v>
      </c>
      <c r="AC489" s="189">
        <f t="shared" si="1013"/>
        <v>0</v>
      </c>
      <c r="AD489" s="189">
        <f t="shared" si="1013"/>
        <v>0</v>
      </c>
      <c r="AE489" s="189">
        <f t="shared" si="628"/>
        <v>0</v>
      </c>
      <c r="AF489" s="189">
        <f>SUM(AF490:AF498)</f>
        <v>0</v>
      </c>
      <c r="AG489" s="189">
        <f>SUM(AG490:AG498)</f>
        <v>0</v>
      </c>
      <c r="AH489" s="189">
        <f>SUM(AH490:AH498)</f>
        <v>0</v>
      </c>
      <c r="AI489" s="189">
        <f t="shared" si="629"/>
        <v>0</v>
      </c>
      <c r="AJ489" s="189">
        <f>SUM(AJ490:AJ498)</f>
        <v>0</v>
      </c>
      <c r="AK489" s="189">
        <f>SUM(AK490:AK498)</f>
        <v>0</v>
      </c>
      <c r="AL489" s="189">
        <f>SUM(AL490:AL498)</f>
        <v>0</v>
      </c>
      <c r="AM489" s="189">
        <f t="shared" si="630"/>
        <v>0</v>
      </c>
      <c r="AN489" s="189">
        <f>SUM(AN490:AN498)</f>
        <v>0</v>
      </c>
      <c r="AO489" s="189">
        <f>SUM(AO490:AO498)</f>
        <v>0</v>
      </c>
      <c r="AP489" s="189">
        <f>SUM(AP490:AP498)</f>
        <v>0</v>
      </c>
      <c r="AQ489" s="189">
        <f t="shared" si="631"/>
        <v>0</v>
      </c>
      <c r="AR489" s="189">
        <f t="shared" si="632"/>
        <v>0</v>
      </c>
    </row>
    <row r="490" spans="2:44" x14ac:dyDescent="0.25">
      <c r="B490" s="178" t="s">
        <v>360</v>
      </c>
      <c r="C490" s="179" t="s">
        <v>222</v>
      </c>
      <c r="D4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0">
        <f t="shared" ref="F490:F494" si="1018">D490+E490</f>
        <v>0</v>
      </c>
      <c r="G490" s="180"/>
      <c r="H490" s="180">
        <f t="shared" ref="H490:H494" si="1019">F490-G490</f>
        <v>0</v>
      </c>
      <c r="I490" s="180"/>
      <c r="J490" s="180">
        <f t="shared" ref="J490:J494" si="1020">F490-I490</f>
        <v>0</v>
      </c>
      <c r="K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0">
        <f t="shared" ref="AE490:AE494" si="1021">AB490+AC490+AD490</f>
        <v>0</v>
      </c>
      <c r="AF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0">
        <f t="shared" ref="AI490:AI494" si="1022">AF490+AG490+AH490</f>
        <v>0</v>
      </c>
      <c r="AJ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0">
        <f t="shared" ref="AM490:AM494" si="1023">AJ490+AK490+AL490</f>
        <v>0</v>
      </c>
      <c r="AN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0">
        <f t="shared" ref="AQ490:AQ494" si="1024">AN490+AO490+AP490</f>
        <v>0</v>
      </c>
      <c r="AR490" s="180">
        <f t="shared" ref="AR490:AR494" si="1025">AE490+AI490+AM490+AQ490</f>
        <v>0</v>
      </c>
    </row>
    <row r="491" spans="2:44" x14ac:dyDescent="0.25">
      <c r="B491" s="178" t="s">
        <v>1215</v>
      </c>
      <c r="C491" s="179" t="s">
        <v>1170</v>
      </c>
      <c r="D4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0">
        <f t="shared" ref="F491" si="1026">D491+E491</f>
        <v>0</v>
      </c>
      <c r="G491" s="180"/>
      <c r="H491" s="180">
        <f t="shared" ref="H491" si="1027">F491-G491</f>
        <v>0</v>
      </c>
      <c r="I491" s="180"/>
      <c r="J491" s="180">
        <f t="shared" ref="J491" si="1028">F491-I491</f>
        <v>0</v>
      </c>
      <c r="K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0">
        <f t="shared" ref="AE491" si="1029">AB491+AC491+AD491</f>
        <v>0</v>
      </c>
      <c r="AF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0">
        <f t="shared" ref="AI491" si="1030">AF491+AG491+AH491</f>
        <v>0</v>
      </c>
      <c r="AJ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0">
        <f t="shared" ref="AM491" si="1031">AJ491+AK491+AL491</f>
        <v>0</v>
      </c>
      <c r="AN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0">
        <f t="shared" ref="AQ491" si="1032">AN491+AO491+AP491</f>
        <v>0</v>
      </c>
      <c r="AR491" s="180">
        <f t="shared" ref="AR491" si="1033">AE491+AI491+AM491+AQ491</f>
        <v>0</v>
      </c>
    </row>
    <row r="492" spans="2:44" x14ac:dyDescent="0.25">
      <c r="B492" s="178" t="s">
        <v>1216</v>
      </c>
      <c r="C492" s="179" t="s">
        <v>1172</v>
      </c>
      <c r="D4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0">
        <f t="shared" si="1018"/>
        <v>0</v>
      </c>
      <c r="G492" s="180"/>
      <c r="H492" s="180">
        <f t="shared" si="1019"/>
        <v>0</v>
      </c>
      <c r="I492" s="180"/>
      <c r="J492" s="180">
        <f t="shared" si="1020"/>
        <v>0</v>
      </c>
      <c r="K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0">
        <f t="shared" si="1021"/>
        <v>0</v>
      </c>
      <c r="AF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0">
        <f t="shared" si="1022"/>
        <v>0</v>
      </c>
      <c r="AJ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0">
        <f t="shared" si="1023"/>
        <v>0</v>
      </c>
      <c r="AN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0">
        <f t="shared" si="1024"/>
        <v>0</v>
      </c>
      <c r="AR492" s="180">
        <f t="shared" si="1025"/>
        <v>0</v>
      </c>
    </row>
    <row r="493" spans="2:44" x14ac:dyDescent="0.25">
      <c r="B493" s="178" t="s">
        <v>1217</v>
      </c>
      <c r="C493" s="179" t="s">
        <v>1176</v>
      </c>
      <c r="D4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0">
        <f t="shared" si="1018"/>
        <v>0</v>
      </c>
      <c r="G493" s="180"/>
      <c r="H493" s="180">
        <f t="shared" si="1019"/>
        <v>0</v>
      </c>
      <c r="I493" s="180"/>
      <c r="J493" s="180">
        <f t="shared" si="1020"/>
        <v>0</v>
      </c>
      <c r="K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0">
        <f t="shared" si="1021"/>
        <v>0</v>
      </c>
      <c r="AF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0">
        <f t="shared" si="1022"/>
        <v>0</v>
      </c>
      <c r="AJ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0">
        <f t="shared" si="1023"/>
        <v>0</v>
      </c>
      <c r="AN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0">
        <f t="shared" si="1024"/>
        <v>0</v>
      </c>
      <c r="AR493" s="180">
        <f t="shared" si="1025"/>
        <v>0</v>
      </c>
    </row>
    <row r="494" spans="2:44" x14ac:dyDescent="0.25">
      <c r="B494" s="178" t="s">
        <v>1218</v>
      </c>
      <c r="C494" s="179" t="s">
        <v>1219</v>
      </c>
      <c r="D4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0">
        <f t="shared" si="1018"/>
        <v>0</v>
      </c>
      <c r="G494" s="180"/>
      <c r="H494" s="180">
        <f t="shared" si="1019"/>
        <v>0</v>
      </c>
      <c r="I494" s="180"/>
      <c r="J494" s="180">
        <f t="shared" si="1020"/>
        <v>0</v>
      </c>
      <c r="K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0">
        <f t="shared" si="1021"/>
        <v>0</v>
      </c>
      <c r="AF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0">
        <f t="shared" si="1022"/>
        <v>0</v>
      </c>
      <c r="AJ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0">
        <f t="shared" si="1023"/>
        <v>0</v>
      </c>
      <c r="AN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0">
        <f t="shared" si="1024"/>
        <v>0</v>
      </c>
      <c r="AR494" s="180">
        <f t="shared" si="1025"/>
        <v>0</v>
      </c>
    </row>
    <row r="495" spans="2:44" x14ac:dyDescent="0.25">
      <c r="B495" s="178" t="s">
        <v>1220</v>
      </c>
      <c r="C495" s="179" t="s">
        <v>1180</v>
      </c>
      <c r="D4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0">
        <f t="shared" si="830"/>
        <v>0</v>
      </c>
      <c r="G495" s="180"/>
      <c r="H495" s="180">
        <f t="shared" si="623"/>
        <v>0</v>
      </c>
      <c r="I495" s="180"/>
      <c r="J495" s="180">
        <f t="shared" si="624"/>
        <v>0</v>
      </c>
      <c r="K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0">
        <f t="shared" si="628"/>
        <v>0</v>
      </c>
      <c r="AF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0">
        <f t="shared" si="629"/>
        <v>0</v>
      </c>
      <c r="AJ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0">
        <f t="shared" si="630"/>
        <v>0</v>
      </c>
      <c r="AN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0">
        <f t="shared" si="631"/>
        <v>0</v>
      </c>
      <c r="AR495" s="180">
        <f t="shared" si="632"/>
        <v>0</v>
      </c>
    </row>
    <row r="496" spans="2:44" x14ac:dyDescent="0.25">
      <c r="B496" s="178" t="s">
        <v>1221</v>
      </c>
      <c r="C496" s="179" t="s">
        <v>1222</v>
      </c>
      <c r="D4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0">
        <f t="shared" ref="F496" si="1034">D496+E496</f>
        <v>0</v>
      </c>
      <c r="G496" s="180"/>
      <c r="H496" s="180">
        <f t="shared" ref="H496" si="1035">F496-G496</f>
        <v>0</v>
      </c>
      <c r="I496" s="180"/>
      <c r="J496" s="180">
        <f t="shared" ref="J496" si="1036">F496-I496</f>
        <v>0</v>
      </c>
      <c r="K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0">
        <f t="shared" ref="AE496" si="1037">AB496+AC496+AD496</f>
        <v>0</v>
      </c>
      <c r="AF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0">
        <f t="shared" ref="AI496" si="1038">AF496+AG496+AH496</f>
        <v>0</v>
      </c>
      <c r="AJ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0">
        <f t="shared" ref="AM496" si="1039">AJ496+AK496+AL496</f>
        <v>0</v>
      </c>
      <c r="AN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0">
        <f t="shared" ref="AQ496" si="1040">AN496+AO496+AP496</f>
        <v>0</v>
      </c>
      <c r="AR496" s="180">
        <f t="shared" ref="AR496" si="1041">AE496+AI496+AM496+AQ496</f>
        <v>0</v>
      </c>
    </row>
    <row r="497" spans="2:44" x14ac:dyDescent="0.25">
      <c r="B497" s="178" t="s">
        <v>1223</v>
      </c>
      <c r="C497" s="179" t="s">
        <v>1182</v>
      </c>
      <c r="D4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0">
        <f t="shared" ref="F497" si="1042">D497+E497</f>
        <v>0</v>
      </c>
      <c r="G497" s="180"/>
      <c r="H497" s="180">
        <f t="shared" ref="H497" si="1043">F497-G497</f>
        <v>0</v>
      </c>
      <c r="I497" s="180"/>
      <c r="J497" s="180">
        <f t="shared" ref="J497" si="1044">F497-I497</f>
        <v>0</v>
      </c>
      <c r="K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0">
        <f t="shared" ref="AE497" si="1045">AB497+AC497+AD497</f>
        <v>0</v>
      </c>
      <c r="AF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0">
        <f t="shared" ref="AI497" si="1046">AF497+AG497+AH497</f>
        <v>0</v>
      </c>
      <c r="AJ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0">
        <f t="shared" ref="AM497" si="1047">AJ497+AK497+AL497</f>
        <v>0</v>
      </c>
      <c r="AN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0">
        <f t="shared" ref="AQ497" si="1048">AN497+AO497+AP497</f>
        <v>0</v>
      </c>
      <c r="AR497" s="180">
        <f t="shared" ref="AR497" si="1049">AE497+AI497+AM497+AQ497</f>
        <v>0</v>
      </c>
    </row>
    <row r="498" spans="2:44" x14ac:dyDescent="0.25">
      <c r="B498" s="178" t="s">
        <v>1224</v>
      </c>
      <c r="C498" s="179" t="s">
        <v>1225</v>
      </c>
      <c r="D4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0">
        <f t="shared" si="830"/>
        <v>0</v>
      </c>
      <c r="G498" s="180"/>
      <c r="H498" s="180">
        <f t="shared" si="623"/>
        <v>0</v>
      </c>
      <c r="I498" s="180"/>
      <c r="J498" s="180">
        <f t="shared" si="624"/>
        <v>0</v>
      </c>
      <c r="K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0">
        <f t="shared" si="628"/>
        <v>0</v>
      </c>
      <c r="AF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0">
        <f t="shared" si="629"/>
        <v>0</v>
      </c>
      <c r="AJ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0">
        <f t="shared" si="630"/>
        <v>0</v>
      </c>
      <c r="AN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0">
        <f t="shared" si="631"/>
        <v>0</v>
      </c>
      <c r="AR498" s="180">
        <f t="shared" si="632"/>
        <v>0</v>
      </c>
    </row>
    <row r="499" spans="2:44" x14ac:dyDescent="0.25">
      <c r="B499" s="175" t="s">
        <v>364</v>
      </c>
      <c r="C499" s="176" t="s">
        <v>230</v>
      </c>
      <c r="D499" s="177">
        <f>D500+D509</f>
        <v>0</v>
      </c>
      <c r="E499" s="177">
        <f>E500+E509</f>
        <v>0</v>
      </c>
      <c r="F499" s="177">
        <f t="shared" ref="F499:F566" si="1050">D499+E499</f>
        <v>0</v>
      </c>
      <c r="G499" s="177">
        <f t="shared" ref="G499:I499" si="1051">G500+G509</f>
        <v>0</v>
      </c>
      <c r="H499" s="177">
        <f t="shared" ref="H499:H566" si="1052">F499-G499</f>
        <v>0</v>
      </c>
      <c r="I499" s="177">
        <f t="shared" si="1051"/>
        <v>0</v>
      </c>
      <c r="J499" s="177">
        <f t="shared" ref="J499:J566" si="1053">F499-I499</f>
        <v>0</v>
      </c>
      <c r="K499" s="177">
        <f t="shared" ref="K499:AP499" si="1054">K500+K509</f>
        <v>0</v>
      </c>
      <c r="L499" s="177">
        <f t="shared" si="1054"/>
        <v>0</v>
      </c>
      <c r="M499" s="177">
        <f t="shared" si="1054"/>
        <v>0</v>
      </c>
      <c r="N499" s="177">
        <f t="shared" si="1054"/>
        <v>0</v>
      </c>
      <c r="O499" s="177">
        <f t="shared" si="1054"/>
        <v>0</v>
      </c>
      <c r="P499" s="177">
        <f t="shared" ref="P499:Q499" si="1055">P500+P509</f>
        <v>0</v>
      </c>
      <c r="Q499" s="177">
        <f t="shared" si="1055"/>
        <v>0</v>
      </c>
      <c r="R499" s="177">
        <f t="shared" si="1054"/>
        <v>0</v>
      </c>
      <c r="S499" s="177">
        <f t="shared" si="1054"/>
        <v>0</v>
      </c>
      <c r="T499" s="177">
        <f t="shared" ref="T499" si="1056">T500+T509</f>
        <v>0</v>
      </c>
      <c r="U499" s="177">
        <f t="shared" si="1054"/>
        <v>0</v>
      </c>
      <c r="V499" s="177">
        <f t="shared" si="1054"/>
        <v>0</v>
      </c>
      <c r="W499" s="177">
        <f t="shared" ref="W499" si="1057">W500+W509</f>
        <v>0</v>
      </c>
      <c r="X499" s="177">
        <f t="shared" si="1054"/>
        <v>0</v>
      </c>
      <c r="Y499" s="177">
        <f t="shared" ref="Y499:Z499" si="1058">Y500+Y509</f>
        <v>0</v>
      </c>
      <c r="Z499" s="177">
        <f t="shared" si="1058"/>
        <v>0</v>
      </c>
      <c r="AA499" s="177">
        <f t="shared" si="1054"/>
        <v>0</v>
      </c>
      <c r="AB499" s="177">
        <f t="shared" si="1054"/>
        <v>0</v>
      </c>
      <c r="AC499" s="177">
        <f t="shared" si="1054"/>
        <v>0</v>
      </c>
      <c r="AD499" s="177">
        <f t="shared" si="1054"/>
        <v>0</v>
      </c>
      <c r="AE499" s="177">
        <f t="shared" ref="AE499:AE566" si="1059">AB499+AC499+AD499</f>
        <v>0</v>
      </c>
      <c r="AF499" s="177">
        <f t="shared" si="1054"/>
        <v>0</v>
      </c>
      <c r="AG499" s="177">
        <f t="shared" si="1054"/>
        <v>0</v>
      </c>
      <c r="AH499" s="177">
        <f t="shared" si="1054"/>
        <v>0</v>
      </c>
      <c r="AI499" s="177">
        <f t="shared" ref="AI499:AI566" si="1060">AF499+AG499+AH499</f>
        <v>0</v>
      </c>
      <c r="AJ499" s="177">
        <f t="shared" si="1054"/>
        <v>0</v>
      </c>
      <c r="AK499" s="177">
        <f t="shared" si="1054"/>
        <v>0</v>
      </c>
      <c r="AL499" s="177">
        <f t="shared" si="1054"/>
        <v>0</v>
      </c>
      <c r="AM499" s="177">
        <f t="shared" ref="AM499:AM566" si="1061">AJ499+AK499+AL499</f>
        <v>0</v>
      </c>
      <c r="AN499" s="177">
        <f t="shared" si="1054"/>
        <v>0</v>
      </c>
      <c r="AO499" s="177">
        <f t="shared" si="1054"/>
        <v>0</v>
      </c>
      <c r="AP499" s="177">
        <f t="shared" si="1054"/>
        <v>0</v>
      </c>
      <c r="AQ499" s="177">
        <f t="shared" ref="AQ499:AQ566" si="1062">AN499+AO499+AP499</f>
        <v>0</v>
      </c>
      <c r="AR499" s="177">
        <f t="shared" ref="AR499:AR541" si="1063">AE499+AI499+AM499+AQ499</f>
        <v>0</v>
      </c>
    </row>
    <row r="500" spans="2:44" x14ac:dyDescent="0.25">
      <c r="B500" s="187" t="s">
        <v>365</v>
      </c>
      <c r="C500" s="188" t="s">
        <v>231</v>
      </c>
      <c r="D500" s="189">
        <f>SUM(D501:D508)</f>
        <v>0</v>
      </c>
      <c r="E500" s="189">
        <f>SUM(E501:E508)</f>
        <v>0</v>
      </c>
      <c r="F500" s="189">
        <f t="shared" si="1050"/>
        <v>0</v>
      </c>
      <c r="G500" s="189">
        <f t="shared" ref="G500:I500" si="1064">SUM(G501:G508)</f>
        <v>0</v>
      </c>
      <c r="H500" s="189">
        <f t="shared" si="1052"/>
        <v>0</v>
      </c>
      <c r="I500" s="189">
        <f t="shared" si="1064"/>
        <v>0</v>
      </c>
      <c r="J500" s="189">
        <f t="shared" si="1053"/>
        <v>0</v>
      </c>
      <c r="K500" s="189">
        <f t="shared" ref="K500:AP500" si="1065">SUM(K501:K508)</f>
        <v>0</v>
      </c>
      <c r="L500" s="189">
        <f t="shared" si="1065"/>
        <v>0</v>
      </c>
      <c r="M500" s="189">
        <f t="shared" si="1065"/>
        <v>0</v>
      </c>
      <c r="N500" s="189">
        <f t="shared" si="1065"/>
        <v>0</v>
      </c>
      <c r="O500" s="189">
        <f t="shared" si="1065"/>
        <v>0</v>
      </c>
      <c r="P500" s="189">
        <f t="shared" ref="P500:Q500" si="1066">SUM(P501:P508)</f>
        <v>0</v>
      </c>
      <c r="Q500" s="189">
        <f t="shared" si="1066"/>
        <v>0</v>
      </c>
      <c r="R500" s="189">
        <f t="shared" si="1065"/>
        <v>0</v>
      </c>
      <c r="S500" s="189">
        <f t="shared" si="1065"/>
        <v>0</v>
      </c>
      <c r="T500" s="189">
        <f t="shared" ref="T500" si="1067">SUM(T501:T508)</f>
        <v>0</v>
      </c>
      <c r="U500" s="189">
        <f t="shared" si="1065"/>
        <v>0</v>
      </c>
      <c r="V500" s="189">
        <f t="shared" si="1065"/>
        <v>0</v>
      </c>
      <c r="W500" s="189">
        <f t="shared" ref="W500" si="1068">SUM(W501:W508)</f>
        <v>0</v>
      </c>
      <c r="X500" s="189">
        <f t="shared" si="1065"/>
        <v>0</v>
      </c>
      <c r="Y500" s="189">
        <f t="shared" ref="Y500:Z500" si="1069">SUM(Y501:Y508)</f>
        <v>0</v>
      </c>
      <c r="Z500" s="189">
        <f t="shared" si="1069"/>
        <v>0</v>
      </c>
      <c r="AA500" s="189">
        <f t="shared" si="1065"/>
        <v>0</v>
      </c>
      <c r="AB500" s="189">
        <f t="shared" si="1065"/>
        <v>0</v>
      </c>
      <c r="AC500" s="189">
        <f t="shared" si="1065"/>
        <v>0</v>
      </c>
      <c r="AD500" s="189">
        <f t="shared" si="1065"/>
        <v>0</v>
      </c>
      <c r="AE500" s="189">
        <f t="shared" si="1059"/>
        <v>0</v>
      </c>
      <c r="AF500" s="189">
        <f t="shared" si="1065"/>
        <v>0</v>
      </c>
      <c r="AG500" s="189">
        <f t="shared" si="1065"/>
        <v>0</v>
      </c>
      <c r="AH500" s="189">
        <f t="shared" si="1065"/>
        <v>0</v>
      </c>
      <c r="AI500" s="189">
        <f t="shared" si="1060"/>
        <v>0</v>
      </c>
      <c r="AJ500" s="189">
        <f t="shared" si="1065"/>
        <v>0</v>
      </c>
      <c r="AK500" s="189">
        <f t="shared" si="1065"/>
        <v>0</v>
      </c>
      <c r="AL500" s="189">
        <f t="shared" si="1065"/>
        <v>0</v>
      </c>
      <c r="AM500" s="189">
        <f t="shared" si="1061"/>
        <v>0</v>
      </c>
      <c r="AN500" s="189">
        <f t="shared" si="1065"/>
        <v>0</v>
      </c>
      <c r="AO500" s="189">
        <f t="shared" si="1065"/>
        <v>0</v>
      </c>
      <c r="AP500" s="189">
        <f t="shared" si="1065"/>
        <v>0</v>
      </c>
      <c r="AQ500" s="189">
        <f t="shared" si="1062"/>
        <v>0</v>
      </c>
      <c r="AR500" s="189">
        <f t="shared" si="1063"/>
        <v>0</v>
      </c>
    </row>
    <row r="501" spans="2:44" x14ac:dyDescent="0.25">
      <c r="B501" s="178" t="s">
        <v>366</v>
      </c>
      <c r="C501" s="179" t="s">
        <v>232</v>
      </c>
      <c r="D5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0">
        <f t="shared" si="1050"/>
        <v>0</v>
      </c>
      <c r="G501" s="180"/>
      <c r="H501" s="180">
        <f t="shared" si="1052"/>
        <v>0</v>
      </c>
      <c r="I501" s="180"/>
      <c r="J501" s="180">
        <f t="shared" si="1053"/>
        <v>0</v>
      </c>
      <c r="K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0">
        <f t="shared" si="1059"/>
        <v>0</v>
      </c>
      <c r="AF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0">
        <f t="shared" si="1060"/>
        <v>0</v>
      </c>
      <c r="AJ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0">
        <f t="shared" si="1061"/>
        <v>0</v>
      </c>
      <c r="AN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0">
        <f t="shared" si="1062"/>
        <v>0</v>
      </c>
      <c r="AR501" s="180">
        <f t="shared" si="1063"/>
        <v>0</v>
      </c>
    </row>
    <row r="502" spans="2:44" x14ac:dyDescent="0.25">
      <c r="B502" s="178" t="s">
        <v>1226</v>
      </c>
      <c r="C502" s="179" t="s">
        <v>1227</v>
      </c>
      <c r="D5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0">
        <f t="shared" si="1050"/>
        <v>0</v>
      </c>
      <c r="G502" s="180"/>
      <c r="H502" s="180">
        <f t="shared" si="1052"/>
        <v>0</v>
      </c>
      <c r="I502" s="180"/>
      <c r="J502" s="180">
        <f t="shared" si="1053"/>
        <v>0</v>
      </c>
      <c r="K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0">
        <f t="shared" si="1059"/>
        <v>0</v>
      </c>
      <c r="AF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0">
        <f t="shared" si="1060"/>
        <v>0</v>
      </c>
      <c r="AJ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0">
        <f t="shared" si="1061"/>
        <v>0</v>
      </c>
      <c r="AN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0">
        <f t="shared" si="1062"/>
        <v>0</v>
      </c>
      <c r="AR502" s="180">
        <f t="shared" si="1063"/>
        <v>0</v>
      </c>
    </row>
    <row r="503" spans="2:44" x14ac:dyDescent="0.25">
      <c r="B503" s="178" t="s">
        <v>1228</v>
      </c>
      <c r="C503" s="179" t="s">
        <v>1229</v>
      </c>
      <c r="D5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0">
        <f t="shared" ref="F503:F506" si="1070">D503+E503</f>
        <v>0</v>
      </c>
      <c r="G503" s="180"/>
      <c r="H503" s="180">
        <f t="shared" ref="H503:H506" si="1071">F503-G503</f>
        <v>0</v>
      </c>
      <c r="I503" s="180"/>
      <c r="J503" s="180">
        <f t="shared" ref="J503:J506" si="1072">F503-I503</f>
        <v>0</v>
      </c>
      <c r="K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0">
        <f t="shared" ref="AE503:AE506" si="1073">AB503+AC503+AD503</f>
        <v>0</v>
      </c>
      <c r="AF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0">
        <f t="shared" ref="AI503:AI506" si="1074">AF503+AG503+AH503</f>
        <v>0</v>
      </c>
      <c r="AJ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0">
        <f t="shared" ref="AM503:AM506" si="1075">AJ503+AK503+AL503</f>
        <v>0</v>
      </c>
      <c r="AN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0">
        <f t="shared" ref="AQ503:AQ506" si="1076">AN503+AO503+AP503</f>
        <v>0</v>
      </c>
      <c r="AR503" s="180">
        <f t="shared" ref="AR503:AR506" si="1077">AE503+AI503+AM503+AQ503</f>
        <v>0</v>
      </c>
    </row>
    <row r="504" spans="2:44" x14ac:dyDescent="0.25">
      <c r="B504" s="178" t="s">
        <v>367</v>
      </c>
      <c r="C504" s="179" t="s">
        <v>233</v>
      </c>
      <c r="D5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0">
        <f t="shared" si="1070"/>
        <v>0</v>
      </c>
      <c r="G504" s="180"/>
      <c r="H504" s="180">
        <f t="shared" si="1071"/>
        <v>0</v>
      </c>
      <c r="I504" s="180"/>
      <c r="J504" s="180">
        <f t="shared" si="1072"/>
        <v>0</v>
      </c>
      <c r="K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0">
        <f t="shared" si="1073"/>
        <v>0</v>
      </c>
      <c r="AF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0">
        <f t="shared" si="1074"/>
        <v>0</v>
      </c>
      <c r="AJ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0">
        <f t="shared" si="1075"/>
        <v>0</v>
      </c>
      <c r="AN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0">
        <f t="shared" si="1076"/>
        <v>0</v>
      </c>
      <c r="AR504" s="180">
        <f t="shared" si="1077"/>
        <v>0</v>
      </c>
    </row>
    <row r="505" spans="2:44" x14ac:dyDescent="0.25">
      <c r="B505" s="178" t="s">
        <v>1230</v>
      </c>
      <c r="C505" s="179" t="s">
        <v>1231</v>
      </c>
      <c r="D5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0">
        <f t="shared" ref="F505" si="1078">D505+E505</f>
        <v>0</v>
      </c>
      <c r="G505" s="180"/>
      <c r="H505" s="180">
        <f t="shared" ref="H505" si="1079">F505-G505</f>
        <v>0</v>
      </c>
      <c r="I505" s="180"/>
      <c r="J505" s="180">
        <f t="shared" ref="J505" si="1080">F505-I505</f>
        <v>0</v>
      </c>
      <c r="K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0">
        <f t="shared" ref="AE505" si="1081">AB505+AC505+AD505</f>
        <v>0</v>
      </c>
      <c r="AF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0">
        <f t="shared" ref="AI505" si="1082">AF505+AG505+AH505</f>
        <v>0</v>
      </c>
      <c r="AJ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0">
        <f t="shared" ref="AM505" si="1083">AJ505+AK505+AL505</f>
        <v>0</v>
      </c>
      <c r="AN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0">
        <f t="shared" ref="AQ505" si="1084">AN505+AO505+AP505</f>
        <v>0</v>
      </c>
      <c r="AR505" s="180">
        <f t="shared" ref="AR505" si="1085">AE505+AI505+AM505+AQ505</f>
        <v>0</v>
      </c>
    </row>
    <row r="506" spans="2:44" x14ac:dyDescent="0.25">
      <c r="B506" s="178" t="s">
        <v>1232</v>
      </c>
      <c r="C506" s="179" t="s">
        <v>1233</v>
      </c>
      <c r="D5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0">
        <f t="shared" si="1070"/>
        <v>0</v>
      </c>
      <c r="G506" s="180"/>
      <c r="H506" s="180">
        <f t="shared" si="1071"/>
        <v>0</v>
      </c>
      <c r="I506" s="180"/>
      <c r="J506" s="180">
        <f t="shared" si="1072"/>
        <v>0</v>
      </c>
      <c r="K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0">
        <f t="shared" si="1073"/>
        <v>0</v>
      </c>
      <c r="AF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0">
        <f t="shared" si="1074"/>
        <v>0</v>
      </c>
      <c r="AJ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0">
        <f t="shared" si="1075"/>
        <v>0</v>
      </c>
      <c r="AN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0">
        <f t="shared" si="1076"/>
        <v>0</v>
      </c>
      <c r="AR506" s="180">
        <f t="shared" si="1077"/>
        <v>0</v>
      </c>
    </row>
    <row r="507" spans="2:44" x14ac:dyDescent="0.25">
      <c r="B507" s="178" t="s">
        <v>1234</v>
      </c>
      <c r="C507" s="179" t="s">
        <v>1235</v>
      </c>
      <c r="D5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0">
        <f t="shared" ref="F507" si="1086">D507+E507</f>
        <v>0</v>
      </c>
      <c r="G507" s="180"/>
      <c r="H507" s="180">
        <f t="shared" ref="H507" si="1087">F507-G507</f>
        <v>0</v>
      </c>
      <c r="I507" s="180"/>
      <c r="J507" s="180">
        <f t="shared" ref="J507" si="1088">F507-I507</f>
        <v>0</v>
      </c>
      <c r="K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0">
        <f t="shared" ref="AE507" si="1089">AB507+AC507+AD507</f>
        <v>0</v>
      </c>
      <c r="AF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0">
        <f t="shared" ref="AI507" si="1090">AF507+AG507+AH507</f>
        <v>0</v>
      </c>
      <c r="AJ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0">
        <f t="shared" ref="AM507" si="1091">AJ507+AK507+AL507</f>
        <v>0</v>
      </c>
      <c r="AN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0">
        <f t="shared" ref="AQ507" si="1092">AN507+AO507+AP507</f>
        <v>0</v>
      </c>
      <c r="AR507" s="180">
        <f t="shared" ref="AR507" si="1093">AE507+AI507+AM507+AQ507</f>
        <v>0</v>
      </c>
    </row>
    <row r="508" spans="2:44" x14ac:dyDescent="0.25">
      <c r="B508" s="178" t="s">
        <v>1236</v>
      </c>
      <c r="C508" s="179" t="s">
        <v>1237</v>
      </c>
      <c r="D5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0">
        <f t="shared" si="1050"/>
        <v>0</v>
      </c>
      <c r="G508" s="180"/>
      <c r="H508" s="180">
        <f t="shared" si="1052"/>
        <v>0</v>
      </c>
      <c r="I508" s="180"/>
      <c r="J508" s="180">
        <f t="shared" si="1053"/>
        <v>0</v>
      </c>
      <c r="K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0">
        <f t="shared" si="1059"/>
        <v>0</v>
      </c>
      <c r="AF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0">
        <f t="shared" si="1060"/>
        <v>0</v>
      </c>
      <c r="AJ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0">
        <f t="shared" si="1061"/>
        <v>0</v>
      </c>
      <c r="AN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0">
        <f t="shared" si="1062"/>
        <v>0</v>
      </c>
      <c r="AR508" s="180">
        <f t="shared" si="1063"/>
        <v>0</v>
      </c>
    </row>
    <row r="509" spans="2:44" x14ac:dyDescent="0.25">
      <c r="B509" s="187" t="s">
        <v>368</v>
      </c>
      <c r="C509" s="188" t="s">
        <v>234</v>
      </c>
      <c r="D509" s="189">
        <f>SUM(D510:D525)</f>
        <v>0</v>
      </c>
      <c r="E509" s="189">
        <f>SUM(E510:E525)</f>
        <v>0</v>
      </c>
      <c r="F509" s="189">
        <f t="shared" si="1050"/>
        <v>0</v>
      </c>
      <c r="G509" s="189">
        <f>SUM(G510:G525)</f>
        <v>0</v>
      </c>
      <c r="H509" s="189">
        <f t="shared" si="1052"/>
        <v>0</v>
      </c>
      <c r="I509" s="189">
        <f>SUM(I510:I525)</f>
        <v>0</v>
      </c>
      <c r="J509" s="189">
        <f t="shared" si="1053"/>
        <v>0</v>
      </c>
      <c r="K509" s="189">
        <f t="shared" ref="K509:AD509" si="1094">SUM(K510:K525)</f>
        <v>0</v>
      </c>
      <c r="L509" s="189">
        <f t="shared" si="1094"/>
        <v>0</v>
      </c>
      <c r="M509" s="189">
        <f t="shared" si="1094"/>
        <v>0</v>
      </c>
      <c r="N509" s="189">
        <f t="shared" si="1094"/>
        <v>0</v>
      </c>
      <c r="O509" s="189">
        <f t="shared" si="1094"/>
        <v>0</v>
      </c>
      <c r="P509" s="189">
        <f t="shared" ref="P509:Q509" si="1095">SUM(P510:P525)</f>
        <v>0</v>
      </c>
      <c r="Q509" s="189">
        <f t="shared" si="1095"/>
        <v>0</v>
      </c>
      <c r="R509" s="189">
        <f t="shared" si="1094"/>
        <v>0</v>
      </c>
      <c r="S509" s="189">
        <f t="shared" si="1094"/>
        <v>0</v>
      </c>
      <c r="T509" s="189">
        <f t="shared" ref="T509" si="1096">SUM(T510:T525)</f>
        <v>0</v>
      </c>
      <c r="U509" s="189">
        <f t="shared" si="1094"/>
        <v>0</v>
      </c>
      <c r="V509" s="189">
        <f t="shared" si="1094"/>
        <v>0</v>
      </c>
      <c r="W509" s="189">
        <f t="shared" ref="W509" si="1097">SUM(W510:W525)</f>
        <v>0</v>
      </c>
      <c r="X509" s="189">
        <f t="shared" si="1094"/>
        <v>0</v>
      </c>
      <c r="Y509" s="189">
        <f t="shared" ref="Y509:Z509" si="1098">SUM(Y510:Y525)</f>
        <v>0</v>
      </c>
      <c r="Z509" s="189">
        <f t="shared" si="1098"/>
        <v>0</v>
      </c>
      <c r="AA509" s="189">
        <f t="shared" si="1094"/>
        <v>0</v>
      </c>
      <c r="AB509" s="189">
        <f t="shared" si="1094"/>
        <v>0</v>
      </c>
      <c r="AC509" s="189">
        <f t="shared" si="1094"/>
        <v>0</v>
      </c>
      <c r="AD509" s="189">
        <f t="shared" si="1094"/>
        <v>0</v>
      </c>
      <c r="AE509" s="189">
        <f t="shared" si="1059"/>
        <v>0</v>
      </c>
      <c r="AF509" s="189">
        <f>SUM(AF510:AF525)</f>
        <v>0</v>
      </c>
      <c r="AG509" s="189">
        <f>SUM(AG510:AG525)</f>
        <v>0</v>
      </c>
      <c r="AH509" s="189">
        <f>SUM(AH510:AH525)</f>
        <v>0</v>
      </c>
      <c r="AI509" s="189">
        <f t="shared" si="1060"/>
        <v>0</v>
      </c>
      <c r="AJ509" s="189">
        <f>SUM(AJ510:AJ525)</f>
        <v>0</v>
      </c>
      <c r="AK509" s="189">
        <f>SUM(AK510:AK525)</f>
        <v>0</v>
      </c>
      <c r="AL509" s="189">
        <f>SUM(AL510:AL525)</f>
        <v>0</v>
      </c>
      <c r="AM509" s="189">
        <f t="shared" si="1061"/>
        <v>0</v>
      </c>
      <c r="AN509" s="189">
        <f>SUM(AN510:AN525)</f>
        <v>0</v>
      </c>
      <c r="AO509" s="189">
        <f>SUM(AO510:AO525)</f>
        <v>0</v>
      </c>
      <c r="AP509" s="189">
        <f>SUM(AP510:AP525)</f>
        <v>0</v>
      </c>
      <c r="AQ509" s="189">
        <f t="shared" si="1062"/>
        <v>0</v>
      </c>
      <c r="AR509" s="189">
        <f t="shared" si="1063"/>
        <v>0</v>
      </c>
    </row>
    <row r="510" spans="2:44" x14ac:dyDescent="0.25">
      <c r="B510" s="178" t="s">
        <v>369</v>
      </c>
      <c r="C510" s="179" t="s">
        <v>235</v>
      </c>
      <c r="D5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0">
        <f t="shared" si="1050"/>
        <v>0</v>
      </c>
      <c r="G510" s="180"/>
      <c r="H510" s="180">
        <f t="shared" si="1052"/>
        <v>0</v>
      </c>
      <c r="I510" s="180"/>
      <c r="J510" s="180">
        <f t="shared" si="1053"/>
        <v>0</v>
      </c>
      <c r="K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0">
        <f t="shared" si="1059"/>
        <v>0</v>
      </c>
      <c r="AF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0">
        <f t="shared" si="1060"/>
        <v>0</v>
      </c>
      <c r="AJ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0">
        <f t="shared" si="1061"/>
        <v>0</v>
      </c>
      <c r="AN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0">
        <f t="shared" si="1062"/>
        <v>0</v>
      </c>
      <c r="AR510" s="180">
        <f t="shared" si="1063"/>
        <v>0</v>
      </c>
    </row>
    <row r="511" spans="2:44" x14ac:dyDescent="0.25">
      <c r="B511" s="178" t="s">
        <v>1238</v>
      </c>
      <c r="C511" s="179" t="s">
        <v>1239</v>
      </c>
      <c r="D5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0">
        <f t="shared" ref="F511:F518" si="1099">D511+E511</f>
        <v>0</v>
      </c>
      <c r="G511" s="180"/>
      <c r="H511" s="180">
        <f t="shared" ref="H511:H518" si="1100">F511-G511</f>
        <v>0</v>
      </c>
      <c r="I511" s="180"/>
      <c r="J511" s="180">
        <f t="shared" ref="J511:J518" si="1101">F511-I511</f>
        <v>0</v>
      </c>
      <c r="K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0">
        <f t="shared" ref="AE511:AE518" si="1102">AB511+AC511+AD511</f>
        <v>0</v>
      </c>
      <c r="AF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0">
        <f t="shared" ref="AI511:AI518" si="1103">AF511+AG511+AH511</f>
        <v>0</v>
      </c>
      <c r="AJ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0">
        <f t="shared" ref="AM511:AM518" si="1104">AJ511+AK511+AL511</f>
        <v>0</v>
      </c>
      <c r="AN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0">
        <f t="shared" ref="AQ511:AQ518" si="1105">AN511+AO511+AP511</f>
        <v>0</v>
      </c>
      <c r="AR511" s="180">
        <f t="shared" ref="AR511:AR518" si="1106">AE511+AI511+AM511+AQ511</f>
        <v>0</v>
      </c>
    </row>
    <row r="512" spans="2:44" x14ac:dyDescent="0.25">
      <c r="B512" s="178" t="s">
        <v>1240</v>
      </c>
      <c r="C512" s="179" t="s">
        <v>1241</v>
      </c>
      <c r="D5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0">
        <f t="shared" si="1099"/>
        <v>0</v>
      </c>
      <c r="G512" s="180"/>
      <c r="H512" s="180">
        <f t="shared" si="1100"/>
        <v>0</v>
      </c>
      <c r="I512" s="180"/>
      <c r="J512" s="180">
        <f t="shared" si="1101"/>
        <v>0</v>
      </c>
      <c r="K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0">
        <f t="shared" si="1102"/>
        <v>0</v>
      </c>
      <c r="AF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0">
        <f t="shared" si="1103"/>
        <v>0</v>
      </c>
      <c r="AJ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0">
        <f t="shared" si="1104"/>
        <v>0</v>
      </c>
      <c r="AN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0">
        <f t="shared" si="1105"/>
        <v>0</v>
      </c>
      <c r="AR512" s="180">
        <f t="shared" si="1106"/>
        <v>0</v>
      </c>
    </row>
    <row r="513" spans="2:44" x14ac:dyDescent="0.25">
      <c r="B513" s="178" t="s">
        <v>1242</v>
      </c>
      <c r="C513" s="179" t="s">
        <v>1243</v>
      </c>
      <c r="D5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0">
        <f t="shared" si="1099"/>
        <v>0</v>
      </c>
      <c r="G513" s="180"/>
      <c r="H513" s="180">
        <f t="shared" si="1100"/>
        <v>0</v>
      </c>
      <c r="I513" s="180"/>
      <c r="J513" s="180">
        <f t="shared" si="1101"/>
        <v>0</v>
      </c>
      <c r="K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0">
        <f t="shared" si="1102"/>
        <v>0</v>
      </c>
      <c r="AF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0">
        <f t="shared" si="1103"/>
        <v>0</v>
      </c>
      <c r="AJ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0">
        <f t="shared" si="1104"/>
        <v>0</v>
      </c>
      <c r="AN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0">
        <f t="shared" si="1105"/>
        <v>0</v>
      </c>
      <c r="AR513" s="180">
        <f t="shared" si="1106"/>
        <v>0</v>
      </c>
    </row>
    <row r="514" spans="2:44" x14ac:dyDescent="0.25">
      <c r="B514" s="178" t="s">
        <v>1244</v>
      </c>
      <c r="C514" s="179" t="s">
        <v>1245</v>
      </c>
      <c r="D5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0">
        <f t="shared" si="1099"/>
        <v>0</v>
      </c>
      <c r="G514" s="180"/>
      <c r="H514" s="180">
        <f t="shared" si="1100"/>
        <v>0</v>
      </c>
      <c r="I514" s="180"/>
      <c r="J514" s="180">
        <f t="shared" si="1101"/>
        <v>0</v>
      </c>
      <c r="K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0">
        <f t="shared" si="1102"/>
        <v>0</v>
      </c>
      <c r="AF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0">
        <f t="shared" si="1103"/>
        <v>0</v>
      </c>
      <c r="AJ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0">
        <f t="shared" si="1104"/>
        <v>0</v>
      </c>
      <c r="AN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0">
        <f t="shared" si="1105"/>
        <v>0</v>
      </c>
      <c r="AR514" s="180">
        <f t="shared" si="1106"/>
        <v>0</v>
      </c>
    </row>
    <row r="515" spans="2:44" x14ac:dyDescent="0.25">
      <c r="B515" s="178" t="s">
        <v>1246</v>
      </c>
      <c r="C515" s="179" t="s">
        <v>1247</v>
      </c>
      <c r="D5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0">
        <f t="shared" si="1099"/>
        <v>0</v>
      </c>
      <c r="G515" s="180"/>
      <c r="H515" s="180">
        <f t="shared" si="1100"/>
        <v>0</v>
      </c>
      <c r="I515" s="180"/>
      <c r="J515" s="180">
        <f t="shared" si="1101"/>
        <v>0</v>
      </c>
      <c r="K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0">
        <f t="shared" si="1102"/>
        <v>0</v>
      </c>
      <c r="AF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0">
        <f t="shared" si="1103"/>
        <v>0</v>
      </c>
      <c r="AJ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0">
        <f t="shared" si="1104"/>
        <v>0</v>
      </c>
      <c r="AN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0">
        <f t="shared" si="1105"/>
        <v>0</v>
      </c>
      <c r="AR515" s="180">
        <f t="shared" si="1106"/>
        <v>0</v>
      </c>
    </row>
    <row r="516" spans="2:44" x14ac:dyDescent="0.25">
      <c r="B516" s="178" t="s">
        <v>1248</v>
      </c>
      <c r="C516" s="179" t="s">
        <v>1249</v>
      </c>
      <c r="D5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0">
        <f t="shared" si="1099"/>
        <v>0</v>
      </c>
      <c r="G516" s="180"/>
      <c r="H516" s="180">
        <f t="shared" si="1100"/>
        <v>0</v>
      </c>
      <c r="I516" s="180"/>
      <c r="J516" s="180">
        <f t="shared" si="1101"/>
        <v>0</v>
      </c>
      <c r="K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0">
        <f t="shared" si="1102"/>
        <v>0</v>
      </c>
      <c r="AF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0">
        <f t="shared" si="1103"/>
        <v>0</v>
      </c>
      <c r="AJ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0">
        <f t="shared" si="1104"/>
        <v>0</v>
      </c>
      <c r="AN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0">
        <f t="shared" si="1105"/>
        <v>0</v>
      </c>
      <c r="AR516" s="180">
        <f t="shared" si="1106"/>
        <v>0</v>
      </c>
    </row>
    <row r="517" spans="2:44" x14ac:dyDescent="0.25">
      <c r="B517" s="178" t="s">
        <v>1250</v>
      </c>
      <c r="C517" s="179" t="s">
        <v>1251</v>
      </c>
      <c r="D5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0">
        <f t="shared" si="1099"/>
        <v>0</v>
      </c>
      <c r="G517" s="180"/>
      <c r="H517" s="180">
        <f t="shared" si="1100"/>
        <v>0</v>
      </c>
      <c r="I517" s="180"/>
      <c r="J517" s="180">
        <f t="shared" si="1101"/>
        <v>0</v>
      </c>
      <c r="K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0">
        <f t="shared" si="1102"/>
        <v>0</v>
      </c>
      <c r="AF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0">
        <f t="shared" si="1103"/>
        <v>0</v>
      </c>
      <c r="AJ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0">
        <f t="shared" si="1104"/>
        <v>0</v>
      </c>
      <c r="AN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0">
        <f t="shared" si="1105"/>
        <v>0</v>
      </c>
      <c r="AR517" s="180">
        <f t="shared" si="1106"/>
        <v>0</v>
      </c>
    </row>
    <row r="518" spans="2:44" x14ac:dyDescent="0.25">
      <c r="B518" s="178" t="s">
        <v>1252</v>
      </c>
      <c r="C518" s="179" t="s">
        <v>1253</v>
      </c>
      <c r="D5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0">
        <f t="shared" si="1099"/>
        <v>0</v>
      </c>
      <c r="G518" s="180"/>
      <c r="H518" s="180">
        <f t="shared" si="1100"/>
        <v>0</v>
      </c>
      <c r="I518" s="180"/>
      <c r="J518" s="180">
        <f t="shared" si="1101"/>
        <v>0</v>
      </c>
      <c r="K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0">
        <f t="shared" si="1102"/>
        <v>0</v>
      </c>
      <c r="AF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0">
        <f t="shared" si="1103"/>
        <v>0</v>
      </c>
      <c r="AJ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0">
        <f t="shared" si="1104"/>
        <v>0</v>
      </c>
      <c r="AN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0">
        <f t="shared" si="1105"/>
        <v>0</v>
      </c>
      <c r="AR518" s="180">
        <f t="shared" si="1106"/>
        <v>0</v>
      </c>
    </row>
    <row r="519" spans="2:44" x14ac:dyDescent="0.25">
      <c r="B519" s="178" t="s">
        <v>1254</v>
      </c>
      <c r="C519" s="179" t="s">
        <v>1255</v>
      </c>
      <c r="D5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0">
        <f t="shared" si="1050"/>
        <v>0</v>
      </c>
      <c r="G519" s="180"/>
      <c r="H519" s="180">
        <f t="shared" si="1052"/>
        <v>0</v>
      </c>
      <c r="I519" s="180"/>
      <c r="J519" s="180">
        <f t="shared" si="1053"/>
        <v>0</v>
      </c>
      <c r="K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0">
        <f t="shared" si="1059"/>
        <v>0</v>
      </c>
      <c r="AF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0">
        <f t="shared" si="1060"/>
        <v>0</v>
      </c>
      <c r="AJ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0">
        <f t="shared" si="1061"/>
        <v>0</v>
      </c>
      <c r="AN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0">
        <f t="shared" si="1062"/>
        <v>0</v>
      </c>
      <c r="AR519" s="180">
        <f t="shared" si="1063"/>
        <v>0</v>
      </c>
    </row>
    <row r="520" spans="2:44" x14ac:dyDescent="0.25">
      <c r="B520" s="178" t="s">
        <v>1256</v>
      </c>
      <c r="C520" s="179" t="s">
        <v>1257</v>
      </c>
      <c r="D5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0">
        <f t="shared" si="1050"/>
        <v>0</v>
      </c>
      <c r="G520" s="180"/>
      <c r="H520" s="180">
        <f t="shared" si="1052"/>
        <v>0</v>
      </c>
      <c r="I520" s="180"/>
      <c r="J520" s="180">
        <f t="shared" si="1053"/>
        <v>0</v>
      </c>
      <c r="K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0">
        <f t="shared" si="1059"/>
        <v>0</v>
      </c>
      <c r="AF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0">
        <f t="shared" si="1060"/>
        <v>0</v>
      </c>
      <c r="AJ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0">
        <f t="shared" si="1061"/>
        <v>0</v>
      </c>
      <c r="AN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0">
        <f t="shared" si="1062"/>
        <v>0</v>
      </c>
      <c r="AR520" s="180">
        <f t="shared" si="1063"/>
        <v>0</v>
      </c>
    </row>
    <row r="521" spans="2:44" x14ac:dyDescent="0.25">
      <c r="B521" s="178" t="s">
        <v>1258</v>
      </c>
      <c r="C521" s="179" t="s">
        <v>1259</v>
      </c>
      <c r="D5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0">
        <f t="shared" ref="F521:F522" si="1107">D521+E521</f>
        <v>0</v>
      </c>
      <c r="G521" s="180"/>
      <c r="H521" s="180">
        <f t="shared" ref="H521:H522" si="1108">F521-G521</f>
        <v>0</v>
      </c>
      <c r="I521" s="180"/>
      <c r="J521" s="180">
        <f t="shared" ref="J521:J522" si="1109">F521-I521</f>
        <v>0</v>
      </c>
      <c r="K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0">
        <f t="shared" ref="AE521:AE522" si="1110">AB521+AC521+AD521</f>
        <v>0</v>
      </c>
      <c r="AF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0">
        <f t="shared" ref="AI521:AI522" si="1111">AF521+AG521+AH521</f>
        <v>0</v>
      </c>
      <c r="AJ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0">
        <f t="shared" ref="AM521:AM522" si="1112">AJ521+AK521+AL521</f>
        <v>0</v>
      </c>
      <c r="AN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0">
        <f t="shared" ref="AQ521:AQ522" si="1113">AN521+AO521+AP521</f>
        <v>0</v>
      </c>
      <c r="AR521" s="180">
        <f t="shared" ref="AR521:AR522" si="1114">AE521+AI521+AM521+AQ521</f>
        <v>0</v>
      </c>
    </row>
    <row r="522" spans="2:44" x14ac:dyDescent="0.25">
      <c r="B522" s="178" t="s">
        <v>1260</v>
      </c>
      <c r="C522" s="179" t="s">
        <v>1261</v>
      </c>
      <c r="D5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0">
        <f t="shared" si="1107"/>
        <v>0</v>
      </c>
      <c r="G522" s="180"/>
      <c r="H522" s="180">
        <f t="shared" si="1108"/>
        <v>0</v>
      </c>
      <c r="I522" s="180"/>
      <c r="J522" s="180">
        <f t="shared" si="1109"/>
        <v>0</v>
      </c>
      <c r="K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0">
        <f t="shared" si="1110"/>
        <v>0</v>
      </c>
      <c r="AF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0">
        <f t="shared" si="1111"/>
        <v>0</v>
      </c>
      <c r="AJ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0">
        <f t="shared" si="1112"/>
        <v>0</v>
      </c>
      <c r="AN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0">
        <f t="shared" si="1113"/>
        <v>0</v>
      </c>
      <c r="AR522" s="180">
        <f t="shared" si="1114"/>
        <v>0</v>
      </c>
    </row>
    <row r="523" spans="2:44" x14ac:dyDescent="0.25">
      <c r="B523" s="178" t="s">
        <v>1262</v>
      </c>
      <c r="C523" s="179" t="s">
        <v>1263</v>
      </c>
      <c r="D5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0">
        <f t="shared" ref="F523:F524" si="1115">D523+E523</f>
        <v>0</v>
      </c>
      <c r="G523" s="180"/>
      <c r="H523" s="180">
        <f t="shared" ref="H523:H524" si="1116">F523-G523</f>
        <v>0</v>
      </c>
      <c r="I523" s="180"/>
      <c r="J523" s="180">
        <f t="shared" ref="J523:J524" si="1117">F523-I523</f>
        <v>0</v>
      </c>
      <c r="K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0">
        <f t="shared" ref="AE523:AE524" si="1118">AB523+AC523+AD523</f>
        <v>0</v>
      </c>
      <c r="AF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0">
        <f t="shared" ref="AI523:AI524" si="1119">AF523+AG523+AH523</f>
        <v>0</v>
      </c>
      <c r="AJ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0">
        <f t="shared" ref="AM523:AM524" si="1120">AJ523+AK523+AL523</f>
        <v>0</v>
      </c>
      <c r="AN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0">
        <f t="shared" ref="AQ523:AQ524" si="1121">AN523+AO523+AP523</f>
        <v>0</v>
      </c>
      <c r="AR523" s="180">
        <f t="shared" ref="AR523:AR524" si="1122">AE523+AI523+AM523+AQ523</f>
        <v>0</v>
      </c>
    </row>
    <row r="524" spans="2:44" x14ac:dyDescent="0.25">
      <c r="B524" s="178" t="s">
        <v>1264</v>
      </c>
      <c r="C524" s="179" t="s">
        <v>1265</v>
      </c>
      <c r="D5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0">
        <f t="shared" si="1115"/>
        <v>0</v>
      </c>
      <c r="G524" s="180"/>
      <c r="H524" s="180">
        <f t="shared" si="1116"/>
        <v>0</v>
      </c>
      <c r="I524" s="180"/>
      <c r="J524" s="180">
        <f t="shared" si="1117"/>
        <v>0</v>
      </c>
      <c r="K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0">
        <f t="shared" si="1118"/>
        <v>0</v>
      </c>
      <c r="AF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0">
        <f t="shared" si="1119"/>
        <v>0</v>
      </c>
      <c r="AJ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0">
        <f t="shared" si="1120"/>
        <v>0</v>
      </c>
      <c r="AN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0">
        <f t="shared" si="1121"/>
        <v>0</v>
      </c>
      <c r="AR524" s="180">
        <f t="shared" si="1122"/>
        <v>0</v>
      </c>
    </row>
    <row r="525" spans="2:44" x14ac:dyDescent="0.25">
      <c r="B525" s="178" t="s">
        <v>1266</v>
      </c>
      <c r="C525" s="179" t="s">
        <v>1267</v>
      </c>
      <c r="D5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0">
        <f t="shared" si="1050"/>
        <v>0</v>
      </c>
      <c r="G525" s="180"/>
      <c r="H525" s="180">
        <f t="shared" si="1052"/>
        <v>0</v>
      </c>
      <c r="I525" s="180"/>
      <c r="J525" s="180">
        <f t="shared" si="1053"/>
        <v>0</v>
      </c>
      <c r="K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0">
        <f t="shared" si="1059"/>
        <v>0</v>
      </c>
      <c r="AF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0">
        <f t="shared" si="1060"/>
        <v>0</v>
      </c>
      <c r="AJ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0">
        <f t="shared" si="1061"/>
        <v>0</v>
      </c>
      <c r="AN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0">
        <f t="shared" si="1062"/>
        <v>0</v>
      </c>
      <c r="AR525" s="180">
        <f t="shared" si="1063"/>
        <v>0</v>
      </c>
    </row>
    <row r="526" spans="2:44" x14ac:dyDescent="0.25">
      <c r="B526" s="175" t="s">
        <v>370</v>
      </c>
      <c r="C526" s="176" t="s">
        <v>236</v>
      </c>
      <c r="D526" s="177">
        <f>D527+D541</f>
        <v>0</v>
      </c>
      <c r="E526" s="177">
        <f>E527+E541</f>
        <v>0</v>
      </c>
      <c r="F526" s="177">
        <f t="shared" si="1050"/>
        <v>0</v>
      </c>
      <c r="G526" s="177">
        <f t="shared" ref="G526:I526" si="1123">G527+G541</f>
        <v>0</v>
      </c>
      <c r="H526" s="177">
        <f t="shared" si="1052"/>
        <v>0</v>
      </c>
      <c r="I526" s="177">
        <f t="shared" si="1123"/>
        <v>0</v>
      </c>
      <c r="J526" s="177">
        <f t="shared" si="1053"/>
        <v>0</v>
      </c>
      <c r="K526" s="177">
        <f t="shared" ref="K526:AP526" si="1124">K527+K541</f>
        <v>0</v>
      </c>
      <c r="L526" s="177">
        <f t="shared" si="1124"/>
        <v>0</v>
      </c>
      <c r="M526" s="177">
        <f t="shared" si="1124"/>
        <v>0</v>
      </c>
      <c r="N526" s="177">
        <f t="shared" si="1124"/>
        <v>0</v>
      </c>
      <c r="O526" s="177">
        <f t="shared" si="1124"/>
        <v>0</v>
      </c>
      <c r="P526" s="177">
        <f t="shared" ref="P526:Q526" si="1125">P527+P541</f>
        <v>0</v>
      </c>
      <c r="Q526" s="177">
        <f t="shared" si="1125"/>
        <v>0</v>
      </c>
      <c r="R526" s="177">
        <f t="shared" si="1124"/>
        <v>0</v>
      </c>
      <c r="S526" s="177">
        <f t="shared" si="1124"/>
        <v>0</v>
      </c>
      <c r="T526" s="177">
        <f t="shared" ref="T526" si="1126">T527+T541</f>
        <v>0</v>
      </c>
      <c r="U526" s="177">
        <f t="shared" si="1124"/>
        <v>0</v>
      </c>
      <c r="V526" s="177">
        <f t="shared" si="1124"/>
        <v>0</v>
      </c>
      <c r="W526" s="177">
        <f t="shared" ref="W526" si="1127">W527+W541</f>
        <v>0</v>
      </c>
      <c r="X526" s="177">
        <f t="shared" si="1124"/>
        <v>0</v>
      </c>
      <c r="Y526" s="177">
        <f t="shared" ref="Y526:Z526" si="1128">Y527+Y541</f>
        <v>0</v>
      </c>
      <c r="Z526" s="177">
        <f t="shared" si="1128"/>
        <v>0</v>
      </c>
      <c r="AA526" s="177">
        <f t="shared" si="1124"/>
        <v>0</v>
      </c>
      <c r="AB526" s="177">
        <f t="shared" si="1124"/>
        <v>0</v>
      </c>
      <c r="AC526" s="177">
        <f t="shared" si="1124"/>
        <v>0</v>
      </c>
      <c r="AD526" s="177">
        <f t="shared" si="1124"/>
        <v>0</v>
      </c>
      <c r="AE526" s="177">
        <f t="shared" si="1059"/>
        <v>0</v>
      </c>
      <c r="AF526" s="177">
        <f t="shared" si="1124"/>
        <v>0</v>
      </c>
      <c r="AG526" s="177">
        <f t="shared" si="1124"/>
        <v>0</v>
      </c>
      <c r="AH526" s="177">
        <f t="shared" si="1124"/>
        <v>0</v>
      </c>
      <c r="AI526" s="177">
        <f t="shared" si="1060"/>
        <v>0</v>
      </c>
      <c r="AJ526" s="177">
        <f t="shared" si="1124"/>
        <v>0</v>
      </c>
      <c r="AK526" s="177">
        <f t="shared" si="1124"/>
        <v>0</v>
      </c>
      <c r="AL526" s="177">
        <f t="shared" si="1124"/>
        <v>0</v>
      </c>
      <c r="AM526" s="177">
        <f t="shared" si="1061"/>
        <v>0</v>
      </c>
      <c r="AN526" s="177">
        <f t="shared" si="1124"/>
        <v>0</v>
      </c>
      <c r="AO526" s="177">
        <f t="shared" si="1124"/>
        <v>0</v>
      </c>
      <c r="AP526" s="177">
        <f t="shared" si="1124"/>
        <v>0</v>
      </c>
      <c r="AQ526" s="177">
        <f t="shared" si="1062"/>
        <v>0</v>
      </c>
      <c r="AR526" s="177">
        <f t="shared" si="1063"/>
        <v>0</v>
      </c>
    </row>
    <row r="527" spans="2:44" x14ac:dyDescent="0.25">
      <c r="B527" s="187" t="s">
        <v>371</v>
      </c>
      <c r="C527" s="188" t="s">
        <v>237</v>
      </c>
      <c r="D527" s="189">
        <f>SUM(D528:D540)</f>
        <v>0</v>
      </c>
      <c r="E527" s="189">
        <f>SUM(E528:E540)</f>
        <v>0</v>
      </c>
      <c r="F527" s="189">
        <f t="shared" si="1050"/>
        <v>0</v>
      </c>
      <c r="G527" s="189">
        <f t="shared" ref="G527:I527" si="1129">SUM(G528:G540)</f>
        <v>0</v>
      </c>
      <c r="H527" s="189">
        <f t="shared" si="1052"/>
        <v>0</v>
      </c>
      <c r="I527" s="189">
        <f t="shared" si="1129"/>
        <v>0</v>
      </c>
      <c r="J527" s="189">
        <f t="shared" si="1053"/>
        <v>0</v>
      </c>
      <c r="K527" s="189">
        <f t="shared" ref="K527:AP527" si="1130">SUM(K528:K540)</f>
        <v>0</v>
      </c>
      <c r="L527" s="189">
        <f t="shared" si="1130"/>
        <v>0</v>
      </c>
      <c r="M527" s="189">
        <f t="shared" si="1130"/>
        <v>0</v>
      </c>
      <c r="N527" s="189">
        <f t="shared" si="1130"/>
        <v>0</v>
      </c>
      <c r="O527" s="189">
        <f t="shared" si="1130"/>
        <v>0</v>
      </c>
      <c r="P527" s="189">
        <f t="shared" ref="P527:Q527" si="1131">SUM(P528:P540)</f>
        <v>0</v>
      </c>
      <c r="Q527" s="189">
        <f t="shared" si="1131"/>
        <v>0</v>
      </c>
      <c r="R527" s="189">
        <f t="shared" si="1130"/>
        <v>0</v>
      </c>
      <c r="S527" s="189">
        <f t="shared" si="1130"/>
        <v>0</v>
      </c>
      <c r="T527" s="189">
        <f t="shared" ref="T527" si="1132">SUM(T528:T540)</f>
        <v>0</v>
      </c>
      <c r="U527" s="189">
        <f t="shared" si="1130"/>
        <v>0</v>
      </c>
      <c r="V527" s="189">
        <f t="shared" si="1130"/>
        <v>0</v>
      </c>
      <c r="W527" s="189">
        <f t="shared" ref="W527" si="1133">SUM(W528:W540)</f>
        <v>0</v>
      </c>
      <c r="X527" s="189">
        <f t="shared" si="1130"/>
        <v>0</v>
      </c>
      <c r="Y527" s="189">
        <f t="shared" ref="Y527:Z527" si="1134">SUM(Y528:Y540)</f>
        <v>0</v>
      </c>
      <c r="Z527" s="189">
        <f t="shared" si="1134"/>
        <v>0</v>
      </c>
      <c r="AA527" s="189">
        <f t="shared" si="1130"/>
        <v>0</v>
      </c>
      <c r="AB527" s="189">
        <f t="shared" si="1130"/>
        <v>0</v>
      </c>
      <c r="AC527" s="189">
        <f t="shared" si="1130"/>
        <v>0</v>
      </c>
      <c r="AD527" s="189">
        <f t="shared" si="1130"/>
        <v>0</v>
      </c>
      <c r="AE527" s="189">
        <f t="shared" si="1059"/>
        <v>0</v>
      </c>
      <c r="AF527" s="189">
        <f t="shared" si="1130"/>
        <v>0</v>
      </c>
      <c r="AG527" s="189">
        <f t="shared" si="1130"/>
        <v>0</v>
      </c>
      <c r="AH527" s="189">
        <f t="shared" si="1130"/>
        <v>0</v>
      </c>
      <c r="AI527" s="189">
        <f t="shared" si="1060"/>
        <v>0</v>
      </c>
      <c r="AJ527" s="189">
        <f t="shared" si="1130"/>
        <v>0</v>
      </c>
      <c r="AK527" s="189">
        <f t="shared" si="1130"/>
        <v>0</v>
      </c>
      <c r="AL527" s="189">
        <f t="shared" si="1130"/>
        <v>0</v>
      </c>
      <c r="AM527" s="189">
        <f t="shared" si="1061"/>
        <v>0</v>
      </c>
      <c r="AN527" s="189">
        <f t="shared" si="1130"/>
        <v>0</v>
      </c>
      <c r="AO527" s="189">
        <f t="shared" si="1130"/>
        <v>0</v>
      </c>
      <c r="AP527" s="189">
        <f t="shared" si="1130"/>
        <v>0</v>
      </c>
      <c r="AQ527" s="189">
        <f t="shared" si="1062"/>
        <v>0</v>
      </c>
      <c r="AR527" s="189">
        <f t="shared" si="1063"/>
        <v>0</v>
      </c>
    </row>
    <row r="528" spans="2:44" x14ac:dyDescent="0.25">
      <c r="B528" s="178" t="s">
        <v>372</v>
      </c>
      <c r="C528" s="179" t="s">
        <v>238</v>
      </c>
      <c r="D5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0">
        <f t="shared" ref="F528:F540" si="1135">D528+E528</f>
        <v>0</v>
      </c>
      <c r="G528" s="180"/>
      <c r="H528" s="180">
        <f t="shared" ref="H528:H540" si="1136">F528-G528</f>
        <v>0</v>
      </c>
      <c r="I528" s="180"/>
      <c r="J528" s="180">
        <f t="shared" ref="J528:J540" si="1137">F528-I528</f>
        <v>0</v>
      </c>
      <c r="K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0">
        <f t="shared" ref="AE528:AE540" si="1138">AB528+AC528+AD528</f>
        <v>0</v>
      </c>
      <c r="AF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0">
        <f t="shared" ref="AI528:AI540" si="1139">AF528+AG528+AH528</f>
        <v>0</v>
      </c>
      <c r="AJ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0">
        <f t="shared" ref="AM528:AM540" si="1140">AJ528+AK528+AL528</f>
        <v>0</v>
      </c>
      <c r="AN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0">
        <f t="shared" ref="AQ528:AQ540" si="1141">AN528+AO528+AP528</f>
        <v>0</v>
      </c>
      <c r="AR528" s="180">
        <f t="shared" ref="AR528:AR540" si="1142">AE528+AI528+AM528+AQ528</f>
        <v>0</v>
      </c>
    </row>
    <row r="529" spans="2:44" x14ac:dyDescent="0.25">
      <c r="B529" s="178" t="s">
        <v>1268</v>
      </c>
      <c r="C529" s="179" t="s">
        <v>1269</v>
      </c>
      <c r="D5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0">
        <f t="shared" ref="F529:F533" si="1143">D529+E529</f>
        <v>0</v>
      </c>
      <c r="G529" s="180"/>
      <c r="H529" s="180">
        <f t="shared" ref="H529:H533" si="1144">F529-G529</f>
        <v>0</v>
      </c>
      <c r="I529" s="180"/>
      <c r="J529" s="180">
        <f t="shared" ref="J529:J533" si="1145">F529-I529</f>
        <v>0</v>
      </c>
      <c r="K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0">
        <f t="shared" ref="AE529:AE533" si="1146">AB529+AC529+AD529</f>
        <v>0</v>
      </c>
      <c r="AF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0">
        <f t="shared" ref="AI529:AI533" si="1147">AF529+AG529+AH529</f>
        <v>0</v>
      </c>
      <c r="AJ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0">
        <f t="shared" ref="AM529:AM533" si="1148">AJ529+AK529+AL529</f>
        <v>0</v>
      </c>
      <c r="AN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0">
        <f t="shared" ref="AQ529:AQ533" si="1149">AN529+AO529+AP529</f>
        <v>0</v>
      </c>
      <c r="AR529" s="180">
        <f t="shared" ref="AR529:AR533" si="1150">AE529+AI529+AM529+AQ529</f>
        <v>0</v>
      </c>
    </row>
    <row r="530" spans="2:44" x14ac:dyDescent="0.25">
      <c r="B530" s="178" t="s">
        <v>1270</v>
      </c>
      <c r="C530" s="179" t="s">
        <v>1271</v>
      </c>
      <c r="D5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0">
        <f t="shared" si="1143"/>
        <v>0</v>
      </c>
      <c r="G530" s="180"/>
      <c r="H530" s="180">
        <f t="shared" si="1144"/>
        <v>0</v>
      </c>
      <c r="I530" s="180"/>
      <c r="J530" s="180">
        <f t="shared" si="1145"/>
        <v>0</v>
      </c>
      <c r="K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0">
        <f t="shared" si="1146"/>
        <v>0</v>
      </c>
      <c r="AF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0">
        <f t="shared" si="1147"/>
        <v>0</v>
      </c>
      <c r="AJ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0">
        <f t="shared" si="1148"/>
        <v>0</v>
      </c>
      <c r="AN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0">
        <f t="shared" si="1149"/>
        <v>0</v>
      </c>
      <c r="AR530" s="180">
        <f t="shared" si="1150"/>
        <v>0</v>
      </c>
    </row>
    <row r="531" spans="2:44" x14ac:dyDescent="0.25">
      <c r="B531" s="178" t="s">
        <v>1272</v>
      </c>
      <c r="C531" s="179" t="s">
        <v>1273</v>
      </c>
      <c r="D5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0">
        <f t="shared" si="1143"/>
        <v>0</v>
      </c>
      <c r="G531" s="180"/>
      <c r="H531" s="180">
        <f t="shared" si="1144"/>
        <v>0</v>
      </c>
      <c r="I531" s="180"/>
      <c r="J531" s="180">
        <f t="shared" si="1145"/>
        <v>0</v>
      </c>
      <c r="K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0">
        <f t="shared" si="1146"/>
        <v>0</v>
      </c>
      <c r="AF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0">
        <f t="shared" si="1147"/>
        <v>0</v>
      </c>
      <c r="AJ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0">
        <f t="shared" si="1148"/>
        <v>0</v>
      </c>
      <c r="AN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0">
        <f t="shared" si="1149"/>
        <v>0</v>
      </c>
      <c r="AR531" s="180">
        <f t="shared" si="1150"/>
        <v>0</v>
      </c>
    </row>
    <row r="532" spans="2:44" x14ac:dyDescent="0.25">
      <c r="B532" s="178" t="s">
        <v>1274</v>
      </c>
      <c r="C532" s="179" t="s">
        <v>1275</v>
      </c>
      <c r="D5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0">
        <f t="shared" si="1143"/>
        <v>0</v>
      </c>
      <c r="G532" s="180"/>
      <c r="H532" s="180">
        <f t="shared" si="1144"/>
        <v>0</v>
      </c>
      <c r="I532" s="180"/>
      <c r="J532" s="180">
        <f t="shared" si="1145"/>
        <v>0</v>
      </c>
      <c r="K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0">
        <f t="shared" si="1146"/>
        <v>0</v>
      </c>
      <c r="AF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0">
        <f t="shared" si="1147"/>
        <v>0</v>
      </c>
      <c r="AJ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0">
        <f t="shared" si="1148"/>
        <v>0</v>
      </c>
      <c r="AN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0">
        <f t="shared" si="1149"/>
        <v>0</v>
      </c>
      <c r="AR532" s="180">
        <f t="shared" si="1150"/>
        <v>0</v>
      </c>
    </row>
    <row r="533" spans="2:44" x14ac:dyDescent="0.25">
      <c r="B533" s="178" t="s">
        <v>1276</v>
      </c>
      <c r="C533" s="179" t="s">
        <v>1277</v>
      </c>
      <c r="D5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0">
        <f t="shared" si="1143"/>
        <v>0</v>
      </c>
      <c r="G533" s="180"/>
      <c r="H533" s="180">
        <f t="shared" si="1144"/>
        <v>0</v>
      </c>
      <c r="I533" s="180"/>
      <c r="J533" s="180">
        <f t="shared" si="1145"/>
        <v>0</v>
      </c>
      <c r="K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0">
        <f t="shared" si="1146"/>
        <v>0</v>
      </c>
      <c r="AF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0">
        <f t="shared" si="1147"/>
        <v>0</v>
      </c>
      <c r="AJ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0">
        <f t="shared" si="1148"/>
        <v>0</v>
      </c>
      <c r="AN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0">
        <f t="shared" si="1149"/>
        <v>0</v>
      </c>
      <c r="AR533" s="180">
        <f t="shared" si="1150"/>
        <v>0</v>
      </c>
    </row>
    <row r="534" spans="2:44" x14ac:dyDescent="0.25">
      <c r="B534" s="178" t="s">
        <v>373</v>
      </c>
      <c r="C534" s="179" t="s">
        <v>239</v>
      </c>
      <c r="D5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0">
        <f t="shared" si="1135"/>
        <v>0</v>
      </c>
      <c r="G534" s="180"/>
      <c r="H534" s="180">
        <f t="shared" si="1136"/>
        <v>0</v>
      </c>
      <c r="I534" s="180"/>
      <c r="J534" s="180">
        <f t="shared" si="1137"/>
        <v>0</v>
      </c>
      <c r="K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0">
        <f t="shared" si="1138"/>
        <v>0</v>
      </c>
      <c r="AF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0">
        <f t="shared" si="1139"/>
        <v>0</v>
      </c>
      <c r="AJ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0">
        <f t="shared" si="1140"/>
        <v>0</v>
      </c>
      <c r="AN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0">
        <f t="shared" si="1141"/>
        <v>0</v>
      </c>
      <c r="AR534" s="180">
        <f t="shared" si="1142"/>
        <v>0</v>
      </c>
    </row>
    <row r="535" spans="2:44" x14ac:dyDescent="0.25">
      <c r="B535" s="178" t="s">
        <v>1278</v>
      </c>
      <c r="C535" s="179" t="s">
        <v>1279</v>
      </c>
      <c r="D5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0">
        <f t="shared" si="1135"/>
        <v>0</v>
      </c>
      <c r="G535" s="180"/>
      <c r="H535" s="180">
        <f t="shared" si="1136"/>
        <v>0</v>
      </c>
      <c r="I535" s="180"/>
      <c r="J535" s="180">
        <f t="shared" si="1137"/>
        <v>0</v>
      </c>
      <c r="K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0">
        <f t="shared" si="1138"/>
        <v>0</v>
      </c>
      <c r="AF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0">
        <f t="shared" si="1139"/>
        <v>0</v>
      </c>
      <c r="AJ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0">
        <f t="shared" si="1140"/>
        <v>0</v>
      </c>
      <c r="AN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0">
        <f t="shared" si="1141"/>
        <v>0</v>
      </c>
      <c r="AR535" s="180">
        <f t="shared" si="1142"/>
        <v>0</v>
      </c>
    </row>
    <row r="536" spans="2:44" x14ac:dyDescent="0.25">
      <c r="B536" s="178" t="s">
        <v>1280</v>
      </c>
      <c r="C536" s="179" t="s">
        <v>1281</v>
      </c>
      <c r="D5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0">
        <f t="shared" si="1135"/>
        <v>0</v>
      </c>
      <c r="G536" s="180"/>
      <c r="H536" s="180">
        <f t="shared" si="1136"/>
        <v>0</v>
      </c>
      <c r="I536" s="180"/>
      <c r="J536" s="180">
        <f t="shared" si="1137"/>
        <v>0</v>
      </c>
      <c r="K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0">
        <f t="shared" si="1138"/>
        <v>0</v>
      </c>
      <c r="AF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0">
        <f t="shared" si="1139"/>
        <v>0</v>
      </c>
      <c r="AJ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0">
        <f t="shared" si="1140"/>
        <v>0</v>
      </c>
      <c r="AN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0">
        <f t="shared" si="1141"/>
        <v>0</v>
      </c>
      <c r="AR536" s="180">
        <f t="shared" si="1142"/>
        <v>0</v>
      </c>
    </row>
    <row r="537" spans="2:44" x14ac:dyDescent="0.25">
      <c r="B537" s="178" t="s">
        <v>1282</v>
      </c>
      <c r="C537" s="179" t="s">
        <v>1283</v>
      </c>
      <c r="D5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0">
        <f t="shared" ref="F537" si="1151">D537+E537</f>
        <v>0</v>
      </c>
      <c r="G537" s="180"/>
      <c r="H537" s="180">
        <f t="shared" ref="H537" si="1152">F537-G537</f>
        <v>0</v>
      </c>
      <c r="I537" s="180"/>
      <c r="J537" s="180">
        <f t="shared" ref="J537" si="1153">F537-I537</f>
        <v>0</v>
      </c>
      <c r="K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0">
        <f t="shared" ref="AE537" si="1154">AB537+AC537+AD537</f>
        <v>0</v>
      </c>
      <c r="AF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0">
        <f t="shared" ref="AI537" si="1155">AF537+AG537+AH537</f>
        <v>0</v>
      </c>
      <c r="AJ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0">
        <f t="shared" ref="AM537" si="1156">AJ537+AK537+AL537</f>
        <v>0</v>
      </c>
      <c r="AN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0">
        <f t="shared" ref="AQ537" si="1157">AN537+AO537+AP537</f>
        <v>0</v>
      </c>
      <c r="AR537" s="180">
        <f t="shared" ref="AR537" si="1158">AE537+AI537+AM537+AQ537</f>
        <v>0</v>
      </c>
    </row>
    <row r="538" spans="2:44" x14ac:dyDescent="0.25">
      <c r="B538" s="178" t="s">
        <v>1284</v>
      </c>
      <c r="C538" s="179" t="s">
        <v>1285</v>
      </c>
      <c r="D5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0">
        <f t="shared" ref="F538" si="1159">D538+E538</f>
        <v>0</v>
      </c>
      <c r="G538" s="180"/>
      <c r="H538" s="180">
        <f t="shared" ref="H538" si="1160">F538-G538</f>
        <v>0</v>
      </c>
      <c r="I538" s="180"/>
      <c r="J538" s="180">
        <f t="shared" ref="J538" si="1161">F538-I538</f>
        <v>0</v>
      </c>
      <c r="K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0">
        <f t="shared" ref="AE538" si="1162">AB538+AC538+AD538</f>
        <v>0</v>
      </c>
      <c r="AF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0">
        <f t="shared" ref="AI538" si="1163">AF538+AG538+AH538</f>
        <v>0</v>
      </c>
      <c r="AJ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0">
        <f t="shared" ref="AM538" si="1164">AJ538+AK538+AL538</f>
        <v>0</v>
      </c>
      <c r="AN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0">
        <f t="shared" ref="AQ538" si="1165">AN538+AO538+AP538</f>
        <v>0</v>
      </c>
      <c r="AR538" s="180">
        <f t="shared" ref="AR538" si="1166">AE538+AI538+AM538+AQ538</f>
        <v>0</v>
      </c>
    </row>
    <row r="539" spans="2:44" x14ac:dyDescent="0.25">
      <c r="B539" s="178" t="s">
        <v>1286</v>
      </c>
      <c r="C539" s="179" t="s">
        <v>1287</v>
      </c>
      <c r="D5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0">
        <f t="shared" ref="F539" si="1167">D539+E539</f>
        <v>0</v>
      </c>
      <c r="G539" s="180"/>
      <c r="H539" s="180">
        <f t="shared" ref="H539" si="1168">F539-G539</f>
        <v>0</v>
      </c>
      <c r="I539" s="180"/>
      <c r="J539" s="180">
        <f t="shared" ref="J539" si="1169">F539-I539</f>
        <v>0</v>
      </c>
      <c r="K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0">
        <f t="shared" ref="AE539" si="1170">AB539+AC539+AD539</f>
        <v>0</v>
      </c>
      <c r="AF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0">
        <f t="shared" ref="AI539" si="1171">AF539+AG539+AH539</f>
        <v>0</v>
      </c>
      <c r="AJ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0">
        <f t="shared" ref="AM539" si="1172">AJ539+AK539+AL539</f>
        <v>0</v>
      </c>
      <c r="AN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0">
        <f t="shared" ref="AQ539" si="1173">AN539+AO539+AP539</f>
        <v>0</v>
      </c>
      <c r="AR539" s="180">
        <f t="shared" ref="AR539" si="1174">AE539+AI539+AM539+AQ539</f>
        <v>0</v>
      </c>
    </row>
    <row r="540" spans="2:44" x14ac:dyDescent="0.25">
      <c r="B540" s="178" t="s">
        <v>1288</v>
      </c>
      <c r="C540" s="179" t="s">
        <v>1289</v>
      </c>
      <c r="D5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0">
        <f t="shared" si="1135"/>
        <v>0</v>
      </c>
      <c r="G540" s="180"/>
      <c r="H540" s="180">
        <f t="shared" si="1136"/>
        <v>0</v>
      </c>
      <c r="I540" s="180"/>
      <c r="J540" s="180">
        <f t="shared" si="1137"/>
        <v>0</v>
      </c>
      <c r="K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0">
        <f t="shared" si="1138"/>
        <v>0</v>
      </c>
      <c r="AF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0">
        <f t="shared" si="1139"/>
        <v>0</v>
      </c>
      <c r="AJ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0">
        <f t="shared" si="1140"/>
        <v>0</v>
      </c>
      <c r="AN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0">
        <f t="shared" si="1141"/>
        <v>0</v>
      </c>
      <c r="AR540" s="180">
        <f t="shared" si="1142"/>
        <v>0</v>
      </c>
    </row>
    <row r="541" spans="2:44" x14ac:dyDescent="0.25">
      <c r="B541" s="187" t="s">
        <v>374</v>
      </c>
      <c r="C541" s="188" t="s">
        <v>240</v>
      </c>
      <c r="D541" s="189">
        <f>SUM(D542:D559)</f>
        <v>0</v>
      </c>
      <c r="E541" s="189">
        <f>SUM(E542:E559)</f>
        <v>0</v>
      </c>
      <c r="F541" s="189">
        <f t="shared" si="1050"/>
        <v>0</v>
      </c>
      <c r="G541" s="189">
        <f>SUM(G542:G559)</f>
        <v>0</v>
      </c>
      <c r="H541" s="189">
        <f>SUM(H542:H559)</f>
        <v>0</v>
      </c>
      <c r="I541" s="189">
        <f>SUM(I542:I559)</f>
        <v>0</v>
      </c>
      <c r="J541" s="189">
        <f>SUM(J542:J559)</f>
        <v>0</v>
      </c>
      <c r="K541" s="189">
        <f t="shared" ref="K541:AD541" si="1175">SUM(K542:K559)</f>
        <v>0</v>
      </c>
      <c r="L541" s="189">
        <f t="shared" si="1175"/>
        <v>0</v>
      </c>
      <c r="M541" s="189">
        <f t="shared" si="1175"/>
        <v>0</v>
      </c>
      <c r="N541" s="189">
        <f t="shared" si="1175"/>
        <v>0</v>
      </c>
      <c r="O541" s="189">
        <f t="shared" si="1175"/>
        <v>0</v>
      </c>
      <c r="P541" s="189">
        <f t="shared" si="1175"/>
        <v>0</v>
      </c>
      <c r="Q541" s="189">
        <f t="shared" si="1175"/>
        <v>0</v>
      </c>
      <c r="R541" s="189">
        <f t="shared" si="1175"/>
        <v>0</v>
      </c>
      <c r="S541" s="189">
        <f t="shared" si="1175"/>
        <v>0</v>
      </c>
      <c r="T541" s="189">
        <f t="shared" si="1175"/>
        <v>0</v>
      </c>
      <c r="U541" s="189">
        <f t="shared" si="1175"/>
        <v>0</v>
      </c>
      <c r="V541" s="189">
        <f t="shared" si="1175"/>
        <v>0</v>
      </c>
      <c r="W541" s="189">
        <f t="shared" si="1175"/>
        <v>0</v>
      </c>
      <c r="X541" s="189">
        <f t="shared" si="1175"/>
        <v>0</v>
      </c>
      <c r="Y541" s="189">
        <f t="shared" si="1175"/>
        <v>0</v>
      </c>
      <c r="Z541" s="189">
        <f t="shared" ref="Z541" si="1176">SUM(Z542:Z559)</f>
        <v>0</v>
      </c>
      <c r="AA541" s="189">
        <f t="shared" si="1175"/>
        <v>0</v>
      </c>
      <c r="AB541" s="189">
        <f t="shared" si="1175"/>
        <v>0</v>
      </c>
      <c r="AC541" s="189">
        <f t="shared" si="1175"/>
        <v>0</v>
      </c>
      <c r="AD541" s="189">
        <f t="shared" si="1175"/>
        <v>0</v>
      </c>
      <c r="AE541" s="189">
        <f t="shared" si="1059"/>
        <v>0</v>
      </c>
      <c r="AF541" s="189">
        <f t="shared" ref="AF541:AH541" si="1177">SUM(AF542:AF559)</f>
        <v>0</v>
      </c>
      <c r="AG541" s="189">
        <f t="shared" si="1177"/>
        <v>0</v>
      </c>
      <c r="AH541" s="189">
        <f t="shared" si="1177"/>
        <v>0</v>
      </c>
      <c r="AI541" s="189">
        <f t="shared" si="1060"/>
        <v>0</v>
      </c>
      <c r="AJ541" s="189">
        <f t="shared" ref="AJ541:AL541" si="1178">SUM(AJ542:AJ559)</f>
        <v>0</v>
      </c>
      <c r="AK541" s="189">
        <f t="shared" si="1178"/>
        <v>0</v>
      </c>
      <c r="AL541" s="189">
        <f t="shared" si="1178"/>
        <v>0</v>
      </c>
      <c r="AM541" s="189">
        <f t="shared" si="1061"/>
        <v>0</v>
      </c>
      <c r="AN541" s="189">
        <f t="shared" ref="AN541:AP541" si="1179">SUM(AN542:AN559)</f>
        <v>0</v>
      </c>
      <c r="AO541" s="189">
        <f t="shared" si="1179"/>
        <v>0</v>
      </c>
      <c r="AP541" s="189">
        <f t="shared" si="1179"/>
        <v>0</v>
      </c>
      <c r="AQ541" s="189">
        <f t="shared" si="1062"/>
        <v>0</v>
      </c>
      <c r="AR541" s="189">
        <f t="shared" si="1063"/>
        <v>0</v>
      </c>
    </row>
    <row r="542" spans="2:44" x14ac:dyDescent="0.25">
      <c r="B542" s="178" t="s">
        <v>375</v>
      </c>
      <c r="C542" s="179" t="s">
        <v>241</v>
      </c>
      <c r="D5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0">
        <f t="shared" ref="F542" si="1180">D542+E542</f>
        <v>0</v>
      </c>
      <c r="G542" s="180"/>
      <c r="H542" s="180">
        <f t="shared" ref="H542" si="1181">F542-G542</f>
        <v>0</v>
      </c>
      <c r="I542" s="180"/>
      <c r="J542" s="180">
        <f t="shared" ref="J542" si="1182">F542-I542</f>
        <v>0</v>
      </c>
      <c r="K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0">
        <f t="shared" ref="AE542" si="1183">AB542+AC542+AD542</f>
        <v>0</v>
      </c>
      <c r="AF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0">
        <f t="shared" ref="AI542" si="1184">AF542+AG542+AH542</f>
        <v>0</v>
      </c>
      <c r="AJ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0">
        <f t="shared" ref="AM542" si="1185">AJ542+AK542+AL542</f>
        <v>0</v>
      </c>
      <c r="AN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0">
        <f t="shared" ref="AQ542" si="1186">AN542+AO542+AP542</f>
        <v>0</v>
      </c>
      <c r="AR542" s="180">
        <f t="shared" ref="AR542" si="1187">AE542+AI542+AM542+AQ542</f>
        <v>0</v>
      </c>
    </row>
    <row r="543" spans="2:44" x14ac:dyDescent="0.25">
      <c r="B543" s="178" t="s">
        <v>376</v>
      </c>
      <c r="C543" s="179" t="s">
        <v>242</v>
      </c>
      <c r="D5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0">
        <f t="shared" ref="F543:F559" si="1188">D543+E543</f>
        <v>0</v>
      </c>
      <c r="G543" s="180"/>
      <c r="H543" s="180">
        <f t="shared" ref="H543:H559" si="1189">F543-G543</f>
        <v>0</v>
      </c>
      <c r="I543" s="180"/>
      <c r="J543" s="180">
        <f t="shared" ref="J543:J559" si="1190">F543-I543</f>
        <v>0</v>
      </c>
      <c r="K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0">
        <f t="shared" ref="AE543:AE559" si="1191">AB543+AC543+AD543</f>
        <v>0</v>
      </c>
      <c r="AF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0">
        <f t="shared" ref="AI543:AI559" si="1192">AF543+AG543+AH543</f>
        <v>0</v>
      </c>
      <c r="AJ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0">
        <f t="shared" ref="AM543:AM559" si="1193">AJ543+AK543+AL543</f>
        <v>0</v>
      </c>
      <c r="AN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0">
        <f t="shared" ref="AQ543:AQ559" si="1194">AN543+AO543+AP543</f>
        <v>0</v>
      </c>
      <c r="AR543" s="180">
        <f t="shared" ref="AR543:AR559" si="1195">AE543+AI543+AM543+AQ543</f>
        <v>0</v>
      </c>
    </row>
    <row r="544" spans="2:44" x14ac:dyDescent="0.25">
      <c r="B544" s="178" t="s">
        <v>1290</v>
      </c>
      <c r="C544" s="179" t="s">
        <v>1291</v>
      </c>
      <c r="D5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0">
        <f t="shared" si="1188"/>
        <v>0</v>
      </c>
      <c r="G544" s="180"/>
      <c r="H544" s="180">
        <f t="shared" si="1189"/>
        <v>0</v>
      </c>
      <c r="I544" s="180"/>
      <c r="J544" s="180">
        <f t="shared" si="1190"/>
        <v>0</v>
      </c>
      <c r="K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0">
        <f t="shared" si="1191"/>
        <v>0</v>
      </c>
      <c r="AF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0">
        <f t="shared" si="1192"/>
        <v>0</v>
      </c>
      <c r="AJ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0">
        <f t="shared" si="1193"/>
        <v>0</v>
      </c>
      <c r="AN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0">
        <f t="shared" si="1194"/>
        <v>0</v>
      </c>
      <c r="AR544" s="180">
        <f t="shared" si="1195"/>
        <v>0</v>
      </c>
    </row>
    <row r="545" spans="2:44" x14ac:dyDescent="0.25">
      <c r="B545" s="178" t="s">
        <v>1292</v>
      </c>
      <c r="C545" s="179" t="s">
        <v>509</v>
      </c>
      <c r="D5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0">
        <f t="shared" si="1188"/>
        <v>0</v>
      </c>
      <c r="G545" s="180"/>
      <c r="H545" s="180">
        <f t="shared" si="1189"/>
        <v>0</v>
      </c>
      <c r="I545" s="180"/>
      <c r="J545" s="180">
        <f t="shared" si="1190"/>
        <v>0</v>
      </c>
      <c r="K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0">
        <f t="shared" si="1191"/>
        <v>0</v>
      </c>
      <c r="AF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0">
        <f t="shared" si="1192"/>
        <v>0</v>
      </c>
      <c r="AJ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0">
        <f t="shared" si="1193"/>
        <v>0</v>
      </c>
      <c r="AN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0">
        <f t="shared" si="1194"/>
        <v>0</v>
      </c>
      <c r="AR545" s="180">
        <f t="shared" si="1195"/>
        <v>0</v>
      </c>
    </row>
    <row r="546" spans="2:44" x14ac:dyDescent="0.25">
      <c r="B546" s="178" t="s">
        <v>1293</v>
      </c>
      <c r="C546" s="179" t="s">
        <v>1294</v>
      </c>
      <c r="D5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0">
        <f t="shared" si="1188"/>
        <v>0</v>
      </c>
      <c r="G546" s="180"/>
      <c r="H546" s="180">
        <f t="shared" si="1189"/>
        <v>0</v>
      </c>
      <c r="I546" s="180"/>
      <c r="J546" s="180">
        <f t="shared" si="1190"/>
        <v>0</v>
      </c>
      <c r="K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0">
        <f t="shared" si="1191"/>
        <v>0</v>
      </c>
      <c r="AF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0">
        <f t="shared" si="1192"/>
        <v>0</v>
      </c>
      <c r="AJ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0">
        <f t="shared" si="1193"/>
        <v>0</v>
      </c>
      <c r="AN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0">
        <f t="shared" si="1194"/>
        <v>0</v>
      </c>
      <c r="AR546" s="180">
        <f t="shared" si="1195"/>
        <v>0</v>
      </c>
    </row>
    <row r="547" spans="2:44" x14ac:dyDescent="0.25">
      <c r="B547" s="178" t="s">
        <v>1295</v>
      </c>
      <c r="C547" s="179" t="s">
        <v>1296</v>
      </c>
      <c r="D5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0">
        <f t="shared" si="1188"/>
        <v>0</v>
      </c>
      <c r="G547" s="180"/>
      <c r="H547" s="180">
        <f t="shared" si="1189"/>
        <v>0</v>
      </c>
      <c r="I547" s="180"/>
      <c r="J547" s="180">
        <f t="shared" si="1190"/>
        <v>0</v>
      </c>
      <c r="K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0">
        <f t="shared" si="1191"/>
        <v>0</v>
      </c>
      <c r="AF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0">
        <f t="shared" si="1192"/>
        <v>0</v>
      </c>
      <c r="AJ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0">
        <f t="shared" si="1193"/>
        <v>0</v>
      </c>
      <c r="AN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0">
        <f t="shared" si="1194"/>
        <v>0</v>
      </c>
      <c r="AR547" s="180">
        <f t="shared" si="1195"/>
        <v>0</v>
      </c>
    </row>
    <row r="548" spans="2:44" x14ac:dyDescent="0.25">
      <c r="B548" s="178" t="s">
        <v>1297</v>
      </c>
      <c r="C548" s="179" t="s">
        <v>1298</v>
      </c>
      <c r="D5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0">
        <f t="shared" si="1188"/>
        <v>0</v>
      </c>
      <c r="G548" s="180"/>
      <c r="H548" s="180">
        <f t="shared" si="1189"/>
        <v>0</v>
      </c>
      <c r="I548" s="180"/>
      <c r="J548" s="180">
        <f t="shared" si="1190"/>
        <v>0</v>
      </c>
      <c r="K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0">
        <f t="shared" si="1191"/>
        <v>0</v>
      </c>
      <c r="AF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0">
        <f t="shared" si="1192"/>
        <v>0</v>
      </c>
      <c r="AJ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0">
        <f t="shared" si="1193"/>
        <v>0</v>
      </c>
      <c r="AN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0">
        <f t="shared" si="1194"/>
        <v>0</v>
      </c>
      <c r="AR548" s="180">
        <f t="shared" si="1195"/>
        <v>0</v>
      </c>
    </row>
    <row r="549" spans="2:44" x14ac:dyDescent="0.25">
      <c r="B549" s="178" t="s">
        <v>1299</v>
      </c>
      <c r="C549" s="179" t="s">
        <v>1300</v>
      </c>
      <c r="D5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0">
        <f t="shared" si="1188"/>
        <v>0</v>
      </c>
      <c r="G549" s="180"/>
      <c r="H549" s="180">
        <f t="shared" si="1189"/>
        <v>0</v>
      </c>
      <c r="I549" s="180"/>
      <c r="J549" s="180">
        <f t="shared" si="1190"/>
        <v>0</v>
      </c>
      <c r="K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0">
        <f t="shared" si="1191"/>
        <v>0</v>
      </c>
      <c r="AF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0">
        <f t="shared" si="1192"/>
        <v>0</v>
      </c>
      <c r="AJ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0">
        <f t="shared" si="1193"/>
        <v>0</v>
      </c>
      <c r="AN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0">
        <f t="shared" si="1194"/>
        <v>0</v>
      </c>
      <c r="AR549" s="180">
        <f t="shared" si="1195"/>
        <v>0</v>
      </c>
    </row>
    <row r="550" spans="2:44" x14ac:dyDescent="0.25">
      <c r="B550" s="178" t="s">
        <v>1301</v>
      </c>
      <c r="C550" s="179" t="s">
        <v>1302</v>
      </c>
      <c r="D5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0">
        <f t="shared" si="1188"/>
        <v>0</v>
      </c>
      <c r="G550" s="180"/>
      <c r="H550" s="180">
        <f t="shared" si="1189"/>
        <v>0</v>
      </c>
      <c r="I550" s="180"/>
      <c r="J550" s="180">
        <f t="shared" si="1190"/>
        <v>0</v>
      </c>
      <c r="K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0">
        <f t="shared" si="1191"/>
        <v>0</v>
      </c>
      <c r="AF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0">
        <f t="shared" si="1192"/>
        <v>0</v>
      </c>
      <c r="AJ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0">
        <f t="shared" si="1193"/>
        <v>0</v>
      </c>
      <c r="AN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0">
        <f t="shared" si="1194"/>
        <v>0</v>
      </c>
      <c r="AR550" s="180">
        <f t="shared" si="1195"/>
        <v>0</v>
      </c>
    </row>
    <row r="551" spans="2:44" x14ac:dyDescent="0.25">
      <c r="B551" s="178" t="s">
        <v>1303</v>
      </c>
      <c r="C551" s="179" t="s">
        <v>1304</v>
      </c>
      <c r="D5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0">
        <f t="shared" si="1188"/>
        <v>0</v>
      </c>
      <c r="G551" s="180"/>
      <c r="H551" s="180">
        <f t="shared" si="1189"/>
        <v>0</v>
      </c>
      <c r="I551" s="180"/>
      <c r="J551" s="180">
        <f t="shared" si="1190"/>
        <v>0</v>
      </c>
      <c r="K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0">
        <f t="shared" si="1191"/>
        <v>0</v>
      </c>
      <c r="AF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0">
        <f t="shared" si="1192"/>
        <v>0</v>
      </c>
      <c r="AJ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0">
        <f t="shared" si="1193"/>
        <v>0</v>
      </c>
      <c r="AN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0">
        <f t="shared" si="1194"/>
        <v>0</v>
      </c>
      <c r="AR551" s="180">
        <f t="shared" si="1195"/>
        <v>0</v>
      </c>
    </row>
    <row r="552" spans="2:44" x14ac:dyDescent="0.25">
      <c r="B552" s="178" t="s">
        <v>1305</v>
      </c>
      <c r="C552" s="179" t="s">
        <v>1306</v>
      </c>
      <c r="D5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0">
        <f t="shared" si="1188"/>
        <v>0</v>
      </c>
      <c r="G552" s="180"/>
      <c r="H552" s="180">
        <f t="shared" si="1189"/>
        <v>0</v>
      </c>
      <c r="I552" s="180"/>
      <c r="J552" s="180">
        <f t="shared" si="1190"/>
        <v>0</v>
      </c>
      <c r="K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0">
        <f t="shared" si="1191"/>
        <v>0</v>
      </c>
      <c r="AF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0">
        <f t="shared" si="1192"/>
        <v>0</v>
      </c>
      <c r="AJ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0">
        <f t="shared" si="1193"/>
        <v>0</v>
      </c>
      <c r="AN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0">
        <f t="shared" si="1194"/>
        <v>0</v>
      </c>
      <c r="AR552" s="180">
        <f t="shared" si="1195"/>
        <v>0</v>
      </c>
    </row>
    <row r="553" spans="2:44" x14ac:dyDescent="0.25">
      <c r="B553" s="178" t="s">
        <v>1307</v>
      </c>
      <c r="C553" s="179" t="s">
        <v>1308</v>
      </c>
      <c r="D5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0">
        <f t="shared" si="1188"/>
        <v>0</v>
      </c>
      <c r="G553" s="180"/>
      <c r="H553" s="180">
        <f t="shared" si="1189"/>
        <v>0</v>
      </c>
      <c r="I553" s="180"/>
      <c r="J553" s="180">
        <f t="shared" si="1190"/>
        <v>0</v>
      </c>
      <c r="K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0">
        <f t="shared" si="1191"/>
        <v>0</v>
      </c>
      <c r="AF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0">
        <f t="shared" si="1192"/>
        <v>0</v>
      </c>
      <c r="AJ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0">
        <f t="shared" si="1193"/>
        <v>0</v>
      </c>
      <c r="AN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0">
        <f t="shared" si="1194"/>
        <v>0</v>
      </c>
      <c r="AR553" s="180">
        <f t="shared" si="1195"/>
        <v>0</v>
      </c>
    </row>
    <row r="554" spans="2:44" x14ac:dyDescent="0.25">
      <c r="B554" s="178" t="s">
        <v>1309</v>
      </c>
      <c r="C554" s="179" t="s">
        <v>1310</v>
      </c>
      <c r="D5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0">
        <f t="shared" si="1188"/>
        <v>0</v>
      </c>
      <c r="G554" s="180"/>
      <c r="H554" s="180">
        <f t="shared" si="1189"/>
        <v>0</v>
      </c>
      <c r="I554" s="180"/>
      <c r="J554" s="180">
        <f t="shared" si="1190"/>
        <v>0</v>
      </c>
      <c r="K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0">
        <f t="shared" si="1191"/>
        <v>0</v>
      </c>
      <c r="AF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0">
        <f t="shared" si="1192"/>
        <v>0</v>
      </c>
      <c r="AJ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0">
        <f t="shared" si="1193"/>
        <v>0</v>
      </c>
      <c r="AN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0">
        <f t="shared" si="1194"/>
        <v>0</v>
      </c>
      <c r="AR554" s="180">
        <f t="shared" si="1195"/>
        <v>0</v>
      </c>
    </row>
    <row r="555" spans="2:44" x14ac:dyDescent="0.25">
      <c r="B555" s="178" t="s">
        <v>1311</v>
      </c>
      <c r="C555" s="179" t="s">
        <v>1312</v>
      </c>
      <c r="D5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0">
        <f t="shared" si="1188"/>
        <v>0</v>
      </c>
      <c r="G555" s="180"/>
      <c r="H555" s="180">
        <f t="shared" si="1189"/>
        <v>0</v>
      </c>
      <c r="I555" s="180"/>
      <c r="J555" s="180">
        <f t="shared" si="1190"/>
        <v>0</v>
      </c>
      <c r="K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0">
        <f t="shared" si="1191"/>
        <v>0</v>
      </c>
      <c r="AF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0">
        <f t="shared" si="1192"/>
        <v>0</v>
      </c>
      <c r="AJ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0">
        <f t="shared" si="1193"/>
        <v>0</v>
      </c>
      <c r="AN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0">
        <f t="shared" si="1194"/>
        <v>0</v>
      </c>
      <c r="AR555" s="180">
        <f t="shared" si="1195"/>
        <v>0</v>
      </c>
    </row>
    <row r="556" spans="2:44" x14ac:dyDescent="0.25">
      <c r="B556" s="178" t="s">
        <v>1313</v>
      </c>
      <c r="C556" s="179" t="s">
        <v>1314</v>
      </c>
      <c r="D5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0">
        <f t="shared" si="1188"/>
        <v>0</v>
      </c>
      <c r="G556" s="180"/>
      <c r="H556" s="180">
        <f t="shared" si="1189"/>
        <v>0</v>
      </c>
      <c r="I556" s="180"/>
      <c r="J556" s="180">
        <f t="shared" si="1190"/>
        <v>0</v>
      </c>
      <c r="K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0">
        <f t="shared" si="1191"/>
        <v>0</v>
      </c>
      <c r="AF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0">
        <f t="shared" si="1192"/>
        <v>0</v>
      </c>
      <c r="AJ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0">
        <f t="shared" si="1193"/>
        <v>0</v>
      </c>
      <c r="AN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0">
        <f t="shared" si="1194"/>
        <v>0</v>
      </c>
      <c r="AR556" s="180">
        <f t="shared" si="1195"/>
        <v>0</v>
      </c>
    </row>
    <row r="557" spans="2:44" x14ac:dyDescent="0.25">
      <c r="B557" s="178" t="s">
        <v>1315</v>
      </c>
      <c r="C557" s="179" t="s">
        <v>1316</v>
      </c>
      <c r="D5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0">
        <f t="shared" si="1188"/>
        <v>0</v>
      </c>
      <c r="G557" s="180"/>
      <c r="H557" s="180">
        <f t="shared" si="1189"/>
        <v>0</v>
      </c>
      <c r="I557" s="180"/>
      <c r="J557" s="180">
        <f t="shared" si="1190"/>
        <v>0</v>
      </c>
      <c r="K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0">
        <f t="shared" si="1191"/>
        <v>0</v>
      </c>
      <c r="AF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0">
        <f t="shared" si="1192"/>
        <v>0</v>
      </c>
      <c r="AJ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0">
        <f t="shared" si="1193"/>
        <v>0</v>
      </c>
      <c r="AN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0">
        <f t="shared" si="1194"/>
        <v>0</v>
      </c>
      <c r="AR557" s="180">
        <f t="shared" si="1195"/>
        <v>0</v>
      </c>
    </row>
    <row r="558" spans="2:44" x14ac:dyDescent="0.25">
      <c r="B558" s="178" t="s">
        <v>1317</v>
      </c>
      <c r="C558" s="179" t="s">
        <v>1318</v>
      </c>
      <c r="D5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0">
        <f t="shared" si="1188"/>
        <v>0</v>
      </c>
      <c r="G558" s="180"/>
      <c r="H558" s="180">
        <f t="shared" si="1189"/>
        <v>0</v>
      </c>
      <c r="I558" s="180"/>
      <c r="J558" s="180">
        <f t="shared" si="1190"/>
        <v>0</v>
      </c>
      <c r="K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0">
        <f t="shared" si="1191"/>
        <v>0</v>
      </c>
      <c r="AF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0">
        <f t="shared" si="1192"/>
        <v>0</v>
      </c>
      <c r="AJ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0">
        <f t="shared" si="1193"/>
        <v>0</v>
      </c>
      <c r="AN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0">
        <f t="shared" si="1194"/>
        <v>0</v>
      </c>
      <c r="AR558" s="180">
        <f t="shared" si="1195"/>
        <v>0</v>
      </c>
    </row>
    <row r="559" spans="2:44" x14ac:dyDescent="0.25">
      <c r="B559" s="178" t="s">
        <v>1319</v>
      </c>
      <c r="C559" s="179" t="s">
        <v>1320</v>
      </c>
      <c r="D5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0">
        <f t="shared" si="1188"/>
        <v>0</v>
      </c>
      <c r="G559" s="180"/>
      <c r="H559" s="180">
        <f t="shared" si="1189"/>
        <v>0</v>
      </c>
      <c r="I559" s="180"/>
      <c r="J559" s="180">
        <f t="shared" si="1190"/>
        <v>0</v>
      </c>
      <c r="K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0">
        <f t="shared" si="1191"/>
        <v>0</v>
      </c>
      <c r="AF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0">
        <f t="shared" si="1192"/>
        <v>0</v>
      </c>
      <c r="AJ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0">
        <f t="shared" si="1193"/>
        <v>0</v>
      </c>
      <c r="AN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0">
        <f t="shared" si="1194"/>
        <v>0</v>
      </c>
      <c r="AR559" s="180">
        <f t="shared" si="1195"/>
        <v>0</v>
      </c>
    </row>
    <row r="560" spans="2:44" x14ac:dyDescent="0.25">
      <c r="B560" s="175" t="s">
        <v>1321</v>
      </c>
      <c r="C560" s="176" t="s">
        <v>1322</v>
      </c>
      <c r="D560" s="177">
        <f>SUM(D561:D565)</f>
        <v>0</v>
      </c>
      <c r="E560" s="177">
        <f>SUM(E561:E565)</f>
        <v>0</v>
      </c>
      <c r="F560" s="177">
        <f t="shared" ref="F560:F565" si="1196">D560+E560</f>
        <v>0</v>
      </c>
      <c r="G560" s="177">
        <f>SUM(G561:G565)</f>
        <v>0</v>
      </c>
      <c r="H560" s="177">
        <f t="shared" ref="H560:H565" si="1197">F560-G560</f>
        <v>0</v>
      </c>
      <c r="I560" s="177">
        <f>SUM(I561:I565)</f>
        <v>0</v>
      </c>
      <c r="J560" s="177">
        <f t="shared" ref="J560:J565" si="1198">F560-I560</f>
        <v>0</v>
      </c>
      <c r="K560" s="177">
        <f t="shared" ref="K560:AD560" si="1199">SUM(K561:K565)</f>
        <v>0</v>
      </c>
      <c r="L560" s="177">
        <f t="shared" si="1199"/>
        <v>0</v>
      </c>
      <c r="M560" s="177">
        <f t="shared" si="1199"/>
        <v>0</v>
      </c>
      <c r="N560" s="177">
        <f t="shared" si="1199"/>
        <v>0</v>
      </c>
      <c r="O560" s="177">
        <f t="shared" si="1199"/>
        <v>0</v>
      </c>
      <c r="P560" s="177">
        <f t="shared" ref="P560:Q560" si="1200">SUM(P561:P565)</f>
        <v>0</v>
      </c>
      <c r="Q560" s="177">
        <f t="shared" si="1200"/>
        <v>0</v>
      </c>
      <c r="R560" s="177">
        <f t="shared" si="1199"/>
        <v>0</v>
      </c>
      <c r="S560" s="177">
        <f t="shared" si="1199"/>
        <v>0</v>
      </c>
      <c r="T560" s="177">
        <f t="shared" ref="T560" si="1201">SUM(T561:T565)</f>
        <v>0</v>
      </c>
      <c r="U560" s="177">
        <f t="shared" si="1199"/>
        <v>0</v>
      </c>
      <c r="V560" s="177">
        <f t="shared" si="1199"/>
        <v>0</v>
      </c>
      <c r="W560" s="177">
        <f t="shared" ref="W560" si="1202">SUM(W561:W565)</f>
        <v>0</v>
      </c>
      <c r="X560" s="177">
        <f t="shared" si="1199"/>
        <v>0</v>
      </c>
      <c r="Y560" s="177">
        <f t="shared" ref="Y560:Z560" si="1203">SUM(Y561:Y565)</f>
        <v>0</v>
      </c>
      <c r="Z560" s="177">
        <f t="shared" si="1203"/>
        <v>0</v>
      </c>
      <c r="AA560" s="177">
        <f t="shared" si="1199"/>
        <v>0</v>
      </c>
      <c r="AB560" s="177">
        <f t="shared" si="1199"/>
        <v>0</v>
      </c>
      <c r="AC560" s="177">
        <f t="shared" si="1199"/>
        <v>0</v>
      </c>
      <c r="AD560" s="177">
        <f t="shared" si="1199"/>
        <v>0</v>
      </c>
      <c r="AE560" s="177">
        <f t="shared" ref="AE560:AE565" si="1204">AB560+AC560+AD560</f>
        <v>0</v>
      </c>
      <c r="AF560" s="177">
        <f>SUM(AF561:AF565)</f>
        <v>0</v>
      </c>
      <c r="AG560" s="177">
        <f>SUM(AG561:AG565)</f>
        <v>0</v>
      </c>
      <c r="AH560" s="177">
        <f>SUM(AH561:AH565)</f>
        <v>0</v>
      </c>
      <c r="AI560" s="177">
        <f t="shared" ref="AI560:AI565" si="1205">AF560+AG560+AH560</f>
        <v>0</v>
      </c>
      <c r="AJ560" s="177">
        <f>SUM(AJ561:AJ565)</f>
        <v>0</v>
      </c>
      <c r="AK560" s="177">
        <f>SUM(AK561:AK565)</f>
        <v>0</v>
      </c>
      <c r="AL560" s="177">
        <f>SUM(AL561:AL565)</f>
        <v>0</v>
      </c>
      <c r="AM560" s="177">
        <f t="shared" ref="AM560:AM565" si="1206">AJ560+AK560+AL560</f>
        <v>0</v>
      </c>
      <c r="AN560" s="177">
        <f>SUM(AN561:AN565)</f>
        <v>0</v>
      </c>
      <c r="AO560" s="177">
        <f>SUM(AO561:AO565)</f>
        <v>0</v>
      </c>
      <c r="AP560" s="177">
        <f>SUM(AP561:AP565)</f>
        <v>0</v>
      </c>
      <c r="AQ560" s="177">
        <f t="shared" ref="AQ560:AQ565" si="1207">AN560+AO560+AP560</f>
        <v>0</v>
      </c>
      <c r="AR560" s="177">
        <f t="shared" ref="AR560:AR565" si="1208">AE560+AI560+AM560+AQ560</f>
        <v>0</v>
      </c>
    </row>
    <row r="561" spans="2:44" x14ac:dyDescent="0.25">
      <c r="B561" s="178" t="s">
        <v>1323</v>
      </c>
      <c r="C561" s="179" t="s">
        <v>1324</v>
      </c>
      <c r="D5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0">
        <f t="shared" si="1196"/>
        <v>0</v>
      </c>
      <c r="G561" s="180"/>
      <c r="H561" s="180">
        <f t="shared" si="1197"/>
        <v>0</v>
      </c>
      <c r="I561" s="180"/>
      <c r="J561" s="180">
        <f t="shared" si="1198"/>
        <v>0</v>
      </c>
      <c r="K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0">
        <f t="shared" si="1204"/>
        <v>0</v>
      </c>
      <c r="AF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0">
        <f t="shared" si="1205"/>
        <v>0</v>
      </c>
      <c r="AJ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0">
        <f t="shared" si="1206"/>
        <v>0</v>
      </c>
      <c r="AN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0">
        <f t="shared" si="1207"/>
        <v>0</v>
      </c>
      <c r="AR561" s="180">
        <f t="shared" si="1208"/>
        <v>0</v>
      </c>
    </row>
    <row r="562" spans="2:44" x14ac:dyDescent="0.25">
      <c r="B562" s="178" t="s">
        <v>1325</v>
      </c>
      <c r="C562" s="179" t="s">
        <v>1326</v>
      </c>
      <c r="D5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0">
        <f t="shared" si="1196"/>
        <v>0</v>
      </c>
      <c r="G562" s="180"/>
      <c r="H562" s="180">
        <f t="shared" si="1197"/>
        <v>0</v>
      </c>
      <c r="I562" s="180"/>
      <c r="J562" s="180">
        <f t="shared" si="1198"/>
        <v>0</v>
      </c>
      <c r="K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0">
        <f t="shared" si="1204"/>
        <v>0</v>
      </c>
      <c r="AF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0">
        <f t="shared" si="1205"/>
        <v>0</v>
      </c>
      <c r="AJ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0">
        <f t="shared" si="1206"/>
        <v>0</v>
      </c>
      <c r="AN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0">
        <f t="shared" si="1207"/>
        <v>0</v>
      </c>
      <c r="AR562" s="180">
        <f t="shared" si="1208"/>
        <v>0</v>
      </c>
    </row>
    <row r="563" spans="2:44" x14ac:dyDescent="0.25">
      <c r="B563" s="178" t="s">
        <v>1327</v>
      </c>
      <c r="C563" s="179" t="s">
        <v>1328</v>
      </c>
      <c r="D5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0">
        <f t="shared" si="1196"/>
        <v>0</v>
      </c>
      <c r="G563" s="180"/>
      <c r="H563" s="180">
        <f t="shared" si="1197"/>
        <v>0</v>
      </c>
      <c r="I563" s="180"/>
      <c r="J563" s="180">
        <f t="shared" si="1198"/>
        <v>0</v>
      </c>
      <c r="K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0">
        <f t="shared" si="1204"/>
        <v>0</v>
      </c>
      <c r="AF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0">
        <f t="shared" si="1205"/>
        <v>0</v>
      </c>
      <c r="AJ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0">
        <f t="shared" si="1206"/>
        <v>0</v>
      </c>
      <c r="AN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0">
        <f t="shared" si="1207"/>
        <v>0</v>
      </c>
      <c r="AR563" s="180">
        <f t="shared" si="1208"/>
        <v>0</v>
      </c>
    </row>
    <row r="564" spans="2:44" x14ac:dyDescent="0.25">
      <c r="B564" s="178" t="s">
        <v>1329</v>
      </c>
      <c r="C564" s="179" t="s">
        <v>1330</v>
      </c>
      <c r="D5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0">
        <f t="shared" si="1196"/>
        <v>0</v>
      </c>
      <c r="G564" s="180"/>
      <c r="H564" s="180">
        <f t="shared" si="1197"/>
        <v>0</v>
      </c>
      <c r="I564" s="180"/>
      <c r="J564" s="180">
        <f t="shared" si="1198"/>
        <v>0</v>
      </c>
      <c r="K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0">
        <f t="shared" si="1204"/>
        <v>0</v>
      </c>
      <c r="AF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0">
        <f t="shared" si="1205"/>
        <v>0</v>
      </c>
      <c r="AJ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0">
        <f t="shared" si="1206"/>
        <v>0</v>
      </c>
      <c r="AN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0">
        <f t="shared" si="1207"/>
        <v>0</v>
      </c>
      <c r="AR564" s="180">
        <f t="shared" si="1208"/>
        <v>0</v>
      </c>
    </row>
    <row r="565" spans="2:44" x14ac:dyDescent="0.25">
      <c r="B565" s="178" t="s">
        <v>1331</v>
      </c>
      <c r="C565" s="179" t="s">
        <v>1332</v>
      </c>
      <c r="D5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0">
        <f t="shared" si="1196"/>
        <v>0</v>
      </c>
      <c r="G565" s="180"/>
      <c r="H565" s="180">
        <f t="shared" si="1197"/>
        <v>0</v>
      </c>
      <c r="I565" s="180"/>
      <c r="J565" s="180">
        <f t="shared" si="1198"/>
        <v>0</v>
      </c>
      <c r="K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0">
        <f t="shared" si="1204"/>
        <v>0</v>
      </c>
      <c r="AF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0">
        <f t="shared" si="1205"/>
        <v>0</v>
      </c>
      <c r="AJ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0">
        <f t="shared" si="1206"/>
        <v>0</v>
      </c>
      <c r="AN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0">
        <f t="shared" si="1207"/>
        <v>0</v>
      </c>
      <c r="AR565" s="180">
        <f t="shared" si="1208"/>
        <v>0</v>
      </c>
    </row>
    <row r="566" spans="2:44" ht="26.25" x14ac:dyDescent="0.25">
      <c r="B566" s="181"/>
      <c r="C566" s="182" t="s">
        <v>243</v>
      </c>
      <c r="D566" s="183">
        <f>D12+D106+D222+D327+D397+D499+D526+D560</f>
        <v>18876540.261666667</v>
      </c>
      <c r="E566" s="183">
        <f>E12+E106+E222+E327+E397+E499+E526+E560</f>
        <v>61213738.129999988</v>
      </c>
      <c r="F566" s="183">
        <f t="shared" si="1050"/>
        <v>80090278.391666651</v>
      </c>
      <c r="G566" s="183">
        <f>G12+G106+G222+G327+G397+G499+G526+G560</f>
        <v>0</v>
      </c>
      <c r="H566" s="183">
        <f t="shared" si="1052"/>
        <v>80090278.391666651</v>
      </c>
      <c r="I566" s="183">
        <f>I12+I106+I222+I327+I397+I499+I526+I560</f>
        <v>0</v>
      </c>
      <c r="J566" s="183">
        <f t="shared" si="1053"/>
        <v>80090278.391666651</v>
      </c>
      <c r="K566" s="183">
        <f t="shared" ref="K566:AD566" si="1209">K12+K106+K222+K327+K397+K499+K526+K560</f>
        <v>2421973.1666666665</v>
      </c>
      <c r="L566" s="183">
        <f t="shared" si="1209"/>
        <v>717500</v>
      </c>
      <c r="M566" s="183">
        <f t="shared" si="1209"/>
        <v>79000</v>
      </c>
      <c r="N566" s="183">
        <f t="shared" si="1209"/>
        <v>1574600</v>
      </c>
      <c r="O566" s="183">
        <f t="shared" si="1209"/>
        <v>2961700</v>
      </c>
      <c r="P566" s="183">
        <f t="shared" ref="P566:Q566" si="1210">P12+P106+P222+P327+P397+P499+P526+P560</f>
        <v>2019985</v>
      </c>
      <c r="Q566" s="183">
        <f t="shared" si="1210"/>
        <v>1429175</v>
      </c>
      <c r="R566" s="183">
        <f t="shared" si="1209"/>
        <v>729600</v>
      </c>
      <c r="S566" s="183">
        <f t="shared" si="1209"/>
        <v>2386856.13</v>
      </c>
      <c r="T566" s="183">
        <f t="shared" ref="T566" si="1211">T12+T106+T222+T327+T397+T499+T526+T560</f>
        <v>9214422.0299999993</v>
      </c>
      <c r="U566" s="183">
        <f t="shared" si="1209"/>
        <v>50423808.909999996</v>
      </c>
      <c r="V566" s="183">
        <f t="shared" si="1209"/>
        <v>155405</v>
      </c>
      <c r="W566" s="183">
        <f t="shared" ref="W566" si="1212">W12+W106+W222+W327+W397+W499+W526+W560</f>
        <v>2856285.3250000002</v>
      </c>
      <c r="X566" s="183">
        <f t="shared" si="1209"/>
        <v>1336358.635</v>
      </c>
      <c r="Y566" s="183">
        <f t="shared" ref="Y566:Z566" si="1213">Y12+Y106+Y222+Y327+Y397+Y499+Y526+Y560</f>
        <v>0</v>
      </c>
      <c r="Z566" s="183">
        <f t="shared" si="1213"/>
        <v>185000</v>
      </c>
      <c r="AA566" s="183">
        <f t="shared" si="1209"/>
        <v>1286409.1949999998</v>
      </c>
      <c r="AB566" s="183">
        <f t="shared" si="1209"/>
        <v>17565028.300000001</v>
      </c>
      <c r="AC566" s="183">
        <f t="shared" si="1209"/>
        <v>15971478.806666665</v>
      </c>
      <c r="AD566" s="183">
        <f t="shared" si="1209"/>
        <v>41117487.654999994</v>
      </c>
      <c r="AE566" s="183">
        <f t="shared" si="1059"/>
        <v>74653994.761666656</v>
      </c>
      <c r="AF566" s="183">
        <f t="shared" ref="AF566:AH566" si="1214">AF12+AF106+AF222+AF327+AF397+AF499+AF526+AF560</f>
        <v>2657955</v>
      </c>
      <c r="AG566" s="183">
        <f t="shared" si="1214"/>
        <v>0</v>
      </c>
      <c r="AH566" s="183">
        <f t="shared" si="1214"/>
        <v>0</v>
      </c>
      <c r="AI566" s="183">
        <f t="shared" si="1060"/>
        <v>2657955</v>
      </c>
      <c r="AJ566" s="183">
        <f t="shared" ref="AJ566:AL566" si="1215">AJ12+AJ106+AJ222+AJ327+AJ397+AJ499+AJ526+AJ560</f>
        <v>350045.95</v>
      </c>
      <c r="AK566" s="183">
        <f t="shared" si="1215"/>
        <v>0</v>
      </c>
      <c r="AL566" s="183">
        <f t="shared" si="1215"/>
        <v>1354182.68</v>
      </c>
      <c r="AM566" s="183">
        <f t="shared" si="1061"/>
        <v>1704228.63</v>
      </c>
      <c r="AN566" s="183">
        <f t="shared" ref="AN566:AP566" si="1216">AN12+AN106+AN222+AN327+AN397+AN499+AN526+AN560</f>
        <v>350000</v>
      </c>
      <c r="AO566" s="183">
        <f t="shared" si="1216"/>
        <v>50000</v>
      </c>
      <c r="AP566" s="183">
        <f t="shared" si="1216"/>
        <v>406000</v>
      </c>
      <c r="AQ566" s="183">
        <f t="shared" si="1062"/>
        <v>806000</v>
      </c>
      <c r="AR566" s="183">
        <f>AE566+AI566+AM566+AQ566</f>
        <v>79822178.391666651</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1007"/>
  <sheetViews>
    <sheetView showGridLines="0" topLeftCell="B922" zoomScale="90" zoomScaleNormal="90" workbookViewId="0">
      <selection activeCell="G971" sqref="G971"/>
    </sheetView>
  </sheetViews>
  <sheetFormatPr baseColWidth="10" defaultColWidth="11.5703125" defaultRowHeight="15" x14ac:dyDescent="0.25"/>
  <cols>
    <col min="1" max="1" width="1.85546875" style="83" customWidth="1"/>
    <col min="2" max="2" width="7.85546875" style="83" customWidth="1"/>
    <col min="3" max="3" width="50" style="83" bestFit="1" customWidth="1"/>
    <col min="4" max="4" width="23.5703125" style="83" customWidth="1"/>
    <col min="5" max="5" width="10.140625" style="83" customWidth="1"/>
    <col min="6" max="7" width="13.85546875" style="83" customWidth="1"/>
    <col min="8" max="8" width="12.85546875" style="74" customWidth="1"/>
    <col min="9" max="9" width="14.85546875" style="83" customWidth="1"/>
    <col min="10" max="10" width="55.28515625" style="83" customWidth="1"/>
    <col min="11" max="11" width="33.7109375" style="83" customWidth="1"/>
    <col min="12" max="12" width="13.85546875" style="83" customWidth="1"/>
    <col min="13" max="33" width="11.5703125" style="83"/>
    <col min="34" max="34" width="45.42578125" style="83" bestFit="1" customWidth="1"/>
    <col min="35" max="35" width="35.28515625" style="83" bestFit="1" customWidth="1"/>
    <col min="36" max="36" width="35.7109375" style="83" bestFit="1" customWidth="1"/>
    <col min="37" max="41" width="46" style="83" customWidth="1"/>
    <col min="42" max="45" width="46.5703125" style="83" bestFit="1" customWidth="1"/>
    <col min="46" max="49" width="46.7109375" style="83" bestFit="1" customWidth="1"/>
    <col min="50" max="53" width="46.140625" style="83" bestFit="1" customWidth="1"/>
    <col min="54" max="56" width="45.42578125" style="83" bestFit="1" customWidth="1"/>
    <col min="57" max="57" width="49.28515625" style="83" bestFit="1" customWidth="1"/>
    <col min="58" max="61" width="46" style="83" bestFit="1" customWidth="1"/>
    <col min="62" max="65" width="46.5703125" style="83" bestFit="1" customWidth="1"/>
    <col min="66" max="69" width="46.7109375" style="83" bestFit="1" customWidth="1"/>
    <col min="70" max="73" width="46.140625" style="83" bestFit="1" customWidth="1"/>
    <col min="74" max="77" width="12.7109375" style="83" bestFit="1" customWidth="1"/>
    <col min="78" max="78" width="11.5703125" style="83"/>
    <col min="79" max="79" width="12.7109375" style="83" bestFit="1" customWidth="1"/>
    <col min="80" max="80" width="11.5703125" style="83"/>
    <col min="81" max="83" width="12.7109375" style="83" bestFit="1" customWidth="1"/>
    <col min="84" max="16384" width="11.5703125" style="83"/>
  </cols>
  <sheetData>
    <row r="1" spans="1:555" ht="26.25" hidden="1" x14ac:dyDescent="0.25">
      <c r="A1" s="184" t="s">
        <v>248</v>
      </c>
      <c r="B1" s="187" t="s">
        <v>249</v>
      </c>
      <c r="C1" s="178" t="s">
        <v>250</v>
      </c>
      <c r="D1" s="178" t="s">
        <v>493</v>
      </c>
      <c r="E1" s="178" t="s">
        <v>495</v>
      </c>
      <c r="F1" s="178" t="s">
        <v>497</v>
      </c>
      <c r="G1" s="178" t="s">
        <v>499</v>
      </c>
      <c r="H1" s="178" t="s">
        <v>501</v>
      </c>
      <c r="I1" s="178" t="s">
        <v>503</v>
      </c>
      <c r="J1" s="178" t="s">
        <v>251</v>
      </c>
      <c r="K1" s="178" t="s">
        <v>506</v>
      </c>
      <c r="L1" s="178" t="s">
        <v>252</v>
      </c>
      <c r="M1" s="178" t="s">
        <v>508</v>
      </c>
      <c r="N1" s="178" t="s">
        <v>510</v>
      </c>
      <c r="O1" s="178" t="s">
        <v>512</v>
      </c>
      <c r="P1" s="178" t="s">
        <v>253</v>
      </c>
      <c r="Q1" s="178" t="s">
        <v>513</v>
      </c>
      <c r="R1" s="178" t="s">
        <v>516</v>
      </c>
      <c r="S1" s="178" t="s">
        <v>254</v>
      </c>
      <c r="T1" s="178" t="s">
        <v>518</v>
      </c>
      <c r="U1" s="178" t="s">
        <v>255</v>
      </c>
      <c r="V1" s="178" t="s">
        <v>519</v>
      </c>
      <c r="W1" s="178" t="s">
        <v>520</v>
      </c>
      <c r="X1" s="178" t="s">
        <v>524</v>
      </c>
      <c r="Y1" s="178" t="s">
        <v>271</v>
      </c>
      <c r="Z1" s="178" t="s">
        <v>525</v>
      </c>
      <c r="AA1" s="178" t="s">
        <v>527</v>
      </c>
      <c r="AB1" s="178" t="s">
        <v>529</v>
      </c>
      <c r="AC1" s="178" t="s">
        <v>272</v>
      </c>
      <c r="AD1" s="178" t="s">
        <v>531</v>
      </c>
      <c r="AE1" s="178" t="s">
        <v>533</v>
      </c>
      <c r="AF1" s="178" t="s">
        <v>535</v>
      </c>
      <c r="AG1" s="178" t="s">
        <v>537</v>
      </c>
      <c r="AH1" s="178" t="s">
        <v>247</v>
      </c>
      <c r="AI1" s="178" t="s">
        <v>539</v>
      </c>
      <c r="AJ1" s="187" t="s">
        <v>256</v>
      </c>
      <c r="AK1" s="178" t="s">
        <v>541</v>
      </c>
      <c r="AL1" s="178" t="s">
        <v>257</v>
      </c>
      <c r="AM1" s="178" t="s">
        <v>543</v>
      </c>
      <c r="AN1" s="178" t="s">
        <v>545</v>
      </c>
      <c r="AO1" s="178" t="s">
        <v>258</v>
      </c>
      <c r="AP1" s="178" t="s">
        <v>547</v>
      </c>
      <c r="AQ1" s="178" t="s">
        <v>549</v>
      </c>
      <c r="AR1" s="178" t="s">
        <v>259</v>
      </c>
      <c r="AS1" s="178" t="s">
        <v>550</v>
      </c>
      <c r="AT1" s="178" t="s">
        <v>552</v>
      </c>
      <c r="AU1" s="178" t="s">
        <v>553</v>
      </c>
      <c r="AV1" s="178" t="s">
        <v>554</v>
      </c>
      <c r="AW1" s="178" t="s">
        <v>556</v>
      </c>
      <c r="AX1" s="178" t="s">
        <v>558</v>
      </c>
      <c r="AY1" s="178" t="s">
        <v>559</v>
      </c>
      <c r="AZ1" s="178" t="s">
        <v>260</v>
      </c>
      <c r="BA1" s="178" t="s">
        <v>561</v>
      </c>
      <c r="BB1" s="178" t="s">
        <v>563</v>
      </c>
      <c r="BC1" s="178" t="s">
        <v>565</v>
      </c>
      <c r="BD1" s="178" t="s">
        <v>567</v>
      </c>
      <c r="BE1" s="178" t="s">
        <v>569</v>
      </c>
      <c r="BF1" s="178" t="s">
        <v>571</v>
      </c>
      <c r="BG1" s="178" t="s">
        <v>573</v>
      </c>
      <c r="BH1" s="178" t="s">
        <v>575</v>
      </c>
      <c r="BI1" s="178" t="s">
        <v>273</v>
      </c>
      <c r="BJ1" s="178" t="s">
        <v>577</v>
      </c>
      <c r="BK1" s="178" t="s">
        <v>579</v>
      </c>
      <c r="BL1" s="178" t="s">
        <v>581</v>
      </c>
      <c r="BM1" s="178" t="s">
        <v>583</v>
      </c>
      <c r="BN1" s="178" t="s">
        <v>585</v>
      </c>
      <c r="BO1" s="178" t="s">
        <v>587</v>
      </c>
      <c r="BP1" s="178" t="s">
        <v>589</v>
      </c>
      <c r="BQ1" s="178" t="s">
        <v>591</v>
      </c>
      <c r="BR1" s="178" t="s">
        <v>593</v>
      </c>
      <c r="BS1" s="178" t="s">
        <v>595</v>
      </c>
      <c r="BT1" s="187" t="s">
        <v>261</v>
      </c>
      <c r="BU1" s="178" t="s">
        <v>262</v>
      </c>
      <c r="BV1" s="178" t="s">
        <v>597</v>
      </c>
      <c r="BW1" s="178" t="s">
        <v>263</v>
      </c>
      <c r="BX1" s="178" t="s">
        <v>599</v>
      </c>
      <c r="BY1" s="178" t="s">
        <v>601</v>
      </c>
      <c r="BZ1" s="187" t="s">
        <v>264</v>
      </c>
      <c r="CA1" s="178" t="s">
        <v>265</v>
      </c>
      <c r="CB1" s="178" t="s">
        <v>603</v>
      </c>
      <c r="CC1" s="178" t="s">
        <v>266</v>
      </c>
      <c r="CD1" s="178" t="s">
        <v>605</v>
      </c>
      <c r="CE1" s="178" t="s">
        <v>607</v>
      </c>
      <c r="CF1" s="178" t="s">
        <v>609</v>
      </c>
      <c r="CG1" s="187" t="s">
        <v>267</v>
      </c>
      <c r="CH1" s="178" t="s">
        <v>615</v>
      </c>
      <c r="CI1" s="178" t="s">
        <v>617</v>
      </c>
      <c r="CJ1" s="178" t="s">
        <v>268</v>
      </c>
      <c r="CK1" s="178" t="s">
        <v>611</v>
      </c>
      <c r="CL1" s="178" t="s">
        <v>613</v>
      </c>
      <c r="CM1" s="178" t="s">
        <v>269</v>
      </c>
      <c r="CN1" s="178" t="s">
        <v>619</v>
      </c>
      <c r="CO1" s="178" t="s">
        <v>270</v>
      </c>
      <c r="CP1" s="178" t="s">
        <v>620</v>
      </c>
      <c r="CQ1" s="175" t="s">
        <v>274</v>
      </c>
      <c r="CR1" s="187" t="s">
        <v>275</v>
      </c>
      <c r="CS1" s="178" t="s">
        <v>621</v>
      </c>
      <c r="CT1" s="178" t="s">
        <v>622</v>
      </c>
      <c r="CU1" s="178" t="s">
        <v>624</v>
      </c>
      <c r="CV1" s="178" t="s">
        <v>276</v>
      </c>
      <c r="CW1" s="178" t="s">
        <v>626</v>
      </c>
      <c r="CX1" s="178" t="s">
        <v>628</v>
      </c>
      <c r="CY1" s="178" t="s">
        <v>630</v>
      </c>
      <c r="CZ1" s="178" t="s">
        <v>632</v>
      </c>
      <c r="DA1" s="178" t="s">
        <v>634</v>
      </c>
      <c r="DB1" s="178" t="s">
        <v>636</v>
      </c>
      <c r="DC1" s="187" t="s">
        <v>277</v>
      </c>
      <c r="DD1" s="178" t="s">
        <v>278</v>
      </c>
      <c r="DE1" s="178" t="s">
        <v>638</v>
      </c>
      <c r="DF1" s="178" t="s">
        <v>279</v>
      </c>
      <c r="DG1" s="178" t="s">
        <v>640</v>
      </c>
      <c r="DH1" s="178" t="s">
        <v>642</v>
      </c>
      <c r="DI1" s="178" t="s">
        <v>644</v>
      </c>
      <c r="DJ1" s="178" t="s">
        <v>646</v>
      </c>
      <c r="DK1" s="178" t="s">
        <v>648</v>
      </c>
      <c r="DL1" s="178" t="s">
        <v>650</v>
      </c>
      <c r="DM1" s="178" t="s">
        <v>652</v>
      </c>
      <c r="DN1" s="178" t="s">
        <v>280</v>
      </c>
      <c r="DO1" s="178" t="s">
        <v>654</v>
      </c>
      <c r="DP1" s="178" t="s">
        <v>656</v>
      </c>
      <c r="DQ1" s="178" t="s">
        <v>658</v>
      </c>
      <c r="DR1" s="187" t="s">
        <v>281</v>
      </c>
      <c r="DS1" s="178" t="s">
        <v>660</v>
      </c>
      <c r="DT1" s="178" t="s">
        <v>282</v>
      </c>
      <c r="DU1" s="178" t="s">
        <v>662</v>
      </c>
      <c r="DV1" s="178" t="s">
        <v>283</v>
      </c>
      <c r="DW1" s="178" t="s">
        <v>664</v>
      </c>
      <c r="DX1" s="178" t="s">
        <v>666</v>
      </c>
      <c r="DY1" s="178" t="s">
        <v>668</v>
      </c>
      <c r="DZ1" s="178" t="s">
        <v>670</v>
      </c>
      <c r="EA1" s="178" t="s">
        <v>672</v>
      </c>
      <c r="EB1" s="178" t="s">
        <v>674</v>
      </c>
      <c r="EC1" s="178" t="s">
        <v>676</v>
      </c>
      <c r="ED1" s="178" t="s">
        <v>678</v>
      </c>
      <c r="EE1" s="178" t="s">
        <v>680</v>
      </c>
      <c r="EF1" s="178" t="s">
        <v>682</v>
      </c>
      <c r="EG1" s="178" t="s">
        <v>684</v>
      </c>
      <c r="EH1" s="187" t="s">
        <v>284</v>
      </c>
      <c r="EI1" s="178" t="s">
        <v>686</v>
      </c>
      <c r="EJ1" s="178" t="s">
        <v>285</v>
      </c>
      <c r="EK1" s="178" t="s">
        <v>688</v>
      </c>
      <c r="EL1" s="178" t="s">
        <v>690</v>
      </c>
      <c r="EM1" s="178" t="s">
        <v>286</v>
      </c>
      <c r="EN1" s="178" t="s">
        <v>692</v>
      </c>
      <c r="EO1" s="178" t="s">
        <v>694</v>
      </c>
      <c r="EP1" s="178" t="s">
        <v>287</v>
      </c>
      <c r="EQ1" s="178" t="s">
        <v>696</v>
      </c>
      <c r="ER1" s="178" t="s">
        <v>698</v>
      </c>
      <c r="ES1" s="178" t="s">
        <v>700</v>
      </c>
      <c r="ET1" s="178" t="s">
        <v>288</v>
      </c>
      <c r="EU1" s="178" t="s">
        <v>702</v>
      </c>
      <c r="EV1" s="178" t="s">
        <v>704</v>
      </c>
      <c r="EW1" s="187" t="s">
        <v>289</v>
      </c>
      <c r="EX1" s="178" t="s">
        <v>290</v>
      </c>
      <c r="EY1" s="178" t="s">
        <v>706</v>
      </c>
      <c r="EZ1" s="178" t="s">
        <v>708</v>
      </c>
      <c r="FA1" s="178" t="s">
        <v>710</v>
      </c>
      <c r="FB1" s="178" t="s">
        <v>712</v>
      </c>
      <c r="FC1" s="178" t="s">
        <v>291</v>
      </c>
      <c r="FD1" s="178" t="s">
        <v>714</v>
      </c>
      <c r="FE1" s="178" t="s">
        <v>716</v>
      </c>
      <c r="FF1" s="178" t="s">
        <v>718</v>
      </c>
      <c r="FG1" s="178" t="s">
        <v>720</v>
      </c>
      <c r="FH1" s="178" t="s">
        <v>722</v>
      </c>
      <c r="FI1" s="178" t="s">
        <v>292</v>
      </c>
      <c r="FJ1" s="178" t="s">
        <v>725</v>
      </c>
      <c r="FK1" s="178" t="s">
        <v>293</v>
      </c>
      <c r="FL1" s="178" t="s">
        <v>728</v>
      </c>
      <c r="FM1" s="178" t="s">
        <v>729</v>
      </c>
      <c r="FN1" s="178" t="s">
        <v>731</v>
      </c>
      <c r="FO1" s="178" t="s">
        <v>294</v>
      </c>
      <c r="FP1" s="178" t="s">
        <v>734</v>
      </c>
      <c r="FQ1" s="178" t="s">
        <v>735</v>
      </c>
      <c r="FR1" s="178" t="s">
        <v>737</v>
      </c>
      <c r="FS1" s="178" t="s">
        <v>295</v>
      </c>
      <c r="FT1" s="178" t="s">
        <v>740</v>
      </c>
      <c r="FU1" s="178" t="s">
        <v>742</v>
      </c>
      <c r="FV1" s="178" t="s">
        <v>744</v>
      </c>
      <c r="FW1" s="187" t="s">
        <v>296</v>
      </c>
      <c r="FX1" s="187" t="s">
        <v>297</v>
      </c>
      <c r="FY1" s="178" t="s">
        <v>303</v>
      </c>
      <c r="FZ1" s="178" t="s">
        <v>746</v>
      </c>
      <c r="GA1" s="178" t="s">
        <v>748</v>
      </c>
      <c r="GB1" s="178" t="s">
        <v>750</v>
      </c>
      <c r="GC1" s="178" t="s">
        <v>752</v>
      </c>
      <c r="GD1" s="178" t="s">
        <v>754</v>
      </c>
      <c r="GE1" s="178" t="s">
        <v>756</v>
      </c>
      <c r="GF1" s="187" t="s">
        <v>298</v>
      </c>
      <c r="GG1" s="178" t="s">
        <v>304</v>
      </c>
      <c r="GH1" s="178" t="s">
        <v>758</v>
      </c>
      <c r="GI1" s="178" t="s">
        <v>760</v>
      </c>
      <c r="GJ1" s="178" t="s">
        <v>761</v>
      </c>
      <c r="GK1" s="178" t="s">
        <v>305</v>
      </c>
      <c r="GL1" s="178" t="s">
        <v>764</v>
      </c>
      <c r="GM1" s="178" t="s">
        <v>765</v>
      </c>
      <c r="GN1" s="187" t="s">
        <v>299</v>
      </c>
      <c r="GO1" s="178" t="s">
        <v>300</v>
      </c>
      <c r="GP1" s="178" t="s">
        <v>767</v>
      </c>
      <c r="GQ1" s="178" t="s">
        <v>769</v>
      </c>
      <c r="GR1" s="178" t="s">
        <v>771</v>
      </c>
      <c r="GS1" s="178" t="s">
        <v>773</v>
      </c>
      <c r="GT1" s="178" t="s">
        <v>775</v>
      </c>
      <c r="GU1" s="187" t="s">
        <v>301</v>
      </c>
      <c r="GV1" s="178" t="s">
        <v>302</v>
      </c>
      <c r="GW1" s="178" t="s">
        <v>777</v>
      </c>
      <c r="GX1" s="178" t="s">
        <v>779</v>
      </c>
      <c r="GY1" s="178" t="s">
        <v>781</v>
      </c>
      <c r="GZ1" s="178" t="s">
        <v>783</v>
      </c>
      <c r="HA1" s="178" t="s">
        <v>785</v>
      </c>
      <c r="HB1" s="178" t="s">
        <v>787</v>
      </c>
      <c r="HC1" s="175" t="s">
        <v>306</v>
      </c>
      <c r="HD1" s="187" t="s">
        <v>307</v>
      </c>
      <c r="HE1" s="178" t="s">
        <v>308</v>
      </c>
      <c r="HF1" s="178" t="s">
        <v>789</v>
      </c>
      <c r="HG1" s="178" t="s">
        <v>791</v>
      </c>
      <c r="HH1" s="178" t="s">
        <v>793</v>
      </c>
      <c r="HI1" s="178" t="s">
        <v>795</v>
      </c>
      <c r="HJ1" s="178" t="s">
        <v>309</v>
      </c>
      <c r="HK1" s="178" t="s">
        <v>798</v>
      </c>
      <c r="HL1" s="178" t="s">
        <v>326</v>
      </c>
      <c r="HM1" s="178" t="s">
        <v>836</v>
      </c>
      <c r="HN1" s="178" t="s">
        <v>838</v>
      </c>
      <c r="HO1" s="178" t="s">
        <v>840</v>
      </c>
      <c r="HP1" s="187" t="s">
        <v>310</v>
      </c>
      <c r="HQ1" s="178" t="s">
        <v>800</v>
      </c>
      <c r="HR1" s="178" t="s">
        <v>802</v>
      </c>
      <c r="HS1" s="178" t="s">
        <v>311</v>
      </c>
      <c r="HT1" s="178" t="s">
        <v>805</v>
      </c>
      <c r="HU1" s="178" t="s">
        <v>807</v>
      </c>
      <c r="HV1" s="178" t="s">
        <v>808</v>
      </c>
      <c r="HW1" s="178" t="s">
        <v>810</v>
      </c>
      <c r="HX1" s="187" t="s">
        <v>312</v>
      </c>
      <c r="HY1" s="178" t="s">
        <v>812</v>
      </c>
      <c r="HZ1" s="178" t="s">
        <v>814</v>
      </c>
      <c r="IA1" s="178" t="s">
        <v>816</v>
      </c>
      <c r="IB1" s="178" t="s">
        <v>313</v>
      </c>
      <c r="IC1" s="178" t="s">
        <v>818</v>
      </c>
      <c r="ID1" s="178" t="s">
        <v>820</v>
      </c>
      <c r="IE1" s="178" t="s">
        <v>314</v>
      </c>
      <c r="IF1" s="178" t="s">
        <v>822</v>
      </c>
      <c r="IG1" s="178" t="s">
        <v>824</v>
      </c>
      <c r="IH1" s="178" t="s">
        <v>315</v>
      </c>
      <c r="II1" s="178" t="s">
        <v>826</v>
      </c>
      <c r="IJ1" s="178" t="s">
        <v>828</v>
      </c>
      <c r="IK1" s="178" t="s">
        <v>830</v>
      </c>
      <c r="IL1" s="178" t="s">
        <v>832</v>
      </c>
      <c r="IM1" s="178" t="s">
        <v>316</v>
      </c>
      <c r="IN1" s="178" t="s">
        <v>834</v>
      </c>
      <c r="IO1" s="187" t="s">
        <v>317</v>
      </c>
      <c r="IP1" s="178" t="s">
        <v>842</v>
      </c>
      <c r="IQ1" s="178" t="s">
        <v>844</v>
      </c>
      <c r="IR1" s="178" t="s">
        <v>318</v>
      </c>
      <c r="IS1" s="178" t="s">
        <v>846</v>
      </c>
      <c r="IT1" s="178" t="s">
        <v>848</v>
      </c>
      <c r="IU1" s="178" t="s">
        <v>850</v>
      </c>
      <c r="IV1" s="187" t="s">
        <v>319</v>
      </c>
      <c r="IW1" s="178" t="s">
        <v>852</v>
      </c>
      <c r="IX1" s="178" t="s">
        <v>320</v>
      </c>
      <c r="IY1" s="178" t="s">
        <v>855</v>
      </c>
      <c r="IZ1" s="178" t="s">
        <v>857</v>
      </c>
      <c r="JA1" s="178" t="s">
        <v>859</v>
      </c>
      <c r="JB1" s="178" t="s">
        <v>861</v>
      </c>
      <c r="JC1" s="178" t="s">
        <v>863</v>
      </c>
      <c r="JD1" s="178" t="s">
        <v>865</v>
      </c>
      <c r="JE1" s="178" t="s">
        <v>321</v>
      </c>
      <c r="JF1" s="178" t="s">
        <v>868</v>
      </c>
      <c r="JG1" s="178" t="s">
        <v>870</v>
      </c>
      <c r="JH1" s="178" t="s">
        <v>872</v>
      </c>
      <c r="JI1" s="178" t="s">
        <v>874</v>
      </c>
      <c r="JJ1" s="178" t="s">
        <v>876</v>
      </c>
      <c r="JK1" s="178" t="s">
        <v>878</v>
      </c>
      <c r="JL1" s="178" t="s">
        <v>880</v>
      </c>
      <c r="JM1" s="178" t="s">
        <v>882</v>
      </c>
      <c r="JN1" s="178" t="s">
        <v>322</v>
      </c>
      <c r="JO1" s="178" t="s">
        <v>885</v>
      </c>
      <c r="JP1" s="178" t="s">
        <v>887</v>
      </c>
      <c r="JQ1" s="178" t="s">
        <v>889</v>
      </c>
      <c r="JR1" s="178" t="s">
        <v>891</v>
      </c>
      <c r="JS1" s="178" t="s">
        <v>892</v>
      </c>
      <c r="JT1" s="178" t="s">
        <v>894</v>
      </c>
      <c r="JU1" s="178" t="s">
        <v>896</v>
      </c>
      <c r="JV1" s="178" t="s">
        <v>898</v>
      </c>
      <c r="JW1" s="178" t="s">
        <v>900</v>
      </c>
      <c r="JX1" s="178" t="s">
        <v>902</v>
      </c>
      <c r="JY1" s="178" t="s">
        <v>904</v>
      </c>
      <c r="JZ1" s="178" t="s">
        <v>906</v>
      </c>
      <c r="KA1" s="178" t="s">
        <v>908</v>
      </c>
      <c r="KB1" s="178" t="s">
        <v>910</v>
      </c>
      <c r="KC1" s="178" t="s">
        <v>912</v>
      </c>
      <c r="KD1" s="178" t="s">
        <v>914</v>
      </c>
      <c r="KE1" s="178" t="s">
        <v>916</v>
      </c>
      <c r="KF1" s="178" t="s">
        <v>918</v>
      </c>
      <c r="KG1" s="178" t="s">
        <v>920</v>
      </c>
      <c r="KH1" s="178" t="s">
        <v>922</v>
      </c>
      <c r="KI1" s="178" t="s">
        <v>924</v>
      </c>
      <c r="KJ1" s="178" t="s">
        <v>926</v>
      </c>
      <c r="KK1" s="178" t="s">
        <v>928</v>
      </c>
      <c r="KL1" s="178" t="s">
        <v>930</v>
      </c>
      <c r="KM1" s="178" t="s">
        <v>932</v>
      </c>
      <c r="KN1" s="178" t="s">
        <v>934</v>
      </c>
      <c r="KO1" s="187" t="s">
        <v>323</v>
      </c>
      <c r="KP1" s="178" t="s">
        <v>936</v>
      </c>
      <c r="KQ1" s="178" t="s">
        <v>324</v>
      </c>
      <c r="KR1" s="178" t="s">
        <v>939</v>
      </c>
      <c r="KS1" s="178" t="s">
        <v>941</v>
      </c>
      <c r="KT1" s="178" t="s">
        <v>943</v>
      </c>
      <c r="KU1" s="178" t="s">
        <v>945</v>
      </c>
      <c r="KV1" s="178" t="s">
        <v>325</v>
      </c>
      <c r="KW1" s="178" t="s">
        <v>948</v>
      </c>
      <c r="KX1" s="178" t="s">
        <v>950</v>
      </c>
      <c r="KY1" s="178" t="s">
        <v>952</v>
      </c>
      <c r="KZ1" s="178" t="s">
        <v>954</v>
      </c>
      <c r="LA1" s="178" t="s">
        <v>956</v>
      </c>
      <c r="LB1" s="178" t="s">
        <v>958</v>
      </c>
      <c r="LC1" s="178" t="s">
        <v>960</v>
      </c>
      <c r="LD1" s="175" t="s">
        <v>327</v>
      </c>
      <c r="LE1" s="187" t="s">
        <v>328</v>
      </c>
      <c r="LF1" s="178" t="s">
        <v>329</v>
      </c>
      <c r="LG1" s="178" t="s">
        <v>343</v>
      </c>
      <c r="LH1" s="178" t="s">
        <v>962</v>
      </c>
      <c r="LI1" s="178" t="s">
        <v>964</v>
      </c>
      <c r="LJ1" s="178" t="s">
        <v>966</v>
      </c>
      <c r="LK1" s="178" t="s">
        <v>968</v>
      </c>
      <c r="LL1" s="178" t="s">
        <v>344</v>
      </c>
      <c r="LM1" s="178" t="s">
        <v>970</v>
      </c>
      <c r="LN1" s="178" t="s">
        <v>345</v>
      </c>
      <c r="LO1" s="178" t="s">
        <v>972</v>
      </c>
      <c r="LP1" s="178" t="s">
        <v>330</v>
      </c>
      <c r="LQ1" s="178" t="s">
        <v>974</v>
      </c>
      <c r="LR1" s="178" t="s">
        <v>346</v>
      </c>
      <c r="LS1" s="178" t="s">
        <v>976</v>
      </c>
      <c r="LT1" s="178" t="s">
        <v>978</v>
      </c>
      <c r="LU1" s="178" t="s">
        <v>347</v>
      </c>
      <c r="LV1" s="187" t="s">
        <v>331</v>
      </c>
      <c r="LW1" s="178" t="s">
        <v>332</v>
      </c>
      <c r="LX1" s="178" t="s">
        <v>980</v>
      </c>
      <c r="LY1" s="178" t="s">
        <v>982</v>
      </c>
      <c r="LZ1" s="178" t="s">
        <v>983</v>
      </c>
      <c r="MA1" s="178" t="s">
        <v>985</v>
      </c>
      <c r="MB1" s="178" t="s">
        <v>986</v>
      </c>
      <c r="MC1" s="178" t="s">
        <v>988</v>
      </c>
      <c r="MD1" s="178" t="s">
        <v>990</v>
      </c>
      <c r="ME1" s="178" t="s">
        <v>992</v>
      </c>
      <c r="MF1" s="178" t="s">
        <v>994</v>
      </c>
      <c r="MG1" s="178" t="s">
        <v>333</v>
      </c>
      <c r="MH1" s="178" t="s">
        <v>997</v>
      </c>
      <c r="MI1" s="178" t="s">
        <v>998</v>
      </c>
      <c r="MJ1" s="178" t="s">
        <v>1000</v>
      </c>
      <c r="MK1" s="178" t="s">
        <v>334</v>
      </c>
      <c r="ML1" s="178" t="s">
        <v>1003</v>
      </c>
      <c r="MM1" s="178" t="s">
        <v>1004</v>
      </c>
      <c r="MN1" s="178" t="s">
        <v>1006</v>
      </c>
      <c r="MO1" s="178" t="s">
        <v>1008</v>
      </c>
      <c r="MP1" s="178" t="s">
        <v>335</v>
      </c>
      <c r="MQ1" s="178" t="s">
        <v>1011</v>
      </c>
      <c r="MR1" s="178" t="s">
        <v>1013</v>
      </c>
      <c r="MS1" s="178" t="s">
        <v>1015</v>
      </c>
      <c r="MT1" s="178" t="s">
        <v>1017</v>
      </c>
      <c r="MU1" s="178" t="s">
        <v>336</v>
      </c>
      <c r="MV1" s="178" t="s">
        <v>1020</v>
      </c>
      <c r="MW1" s="178" t="s">
        <v>1022</v>
      </c>
      <c r="MX1" s="178" t="s">
        <v>1024</v>
      </c>
      <c r="MY1" s="178" t="s">
        <v>1026</v>
      </c>
      <c r="MZ1" s="178" t="s">
        <v>1028</v>
      </c>
      <c r="NA1" s="178" t="s">
        <v>1030</v>
      </c>
      <c r="NB1" s="178" t="s">
        <v>1032</v>
      </c>
      <c r="NC1" s="178" t="s">
        <v>1034</v>
      </c>
      <c r="ND1" s="178" t="s">
        <v>1036</v>
      </c>
      <c r="NE1" s="178" t="s">
        <v>1038</v>
      </c>
      <c r="NF1" s="178" t="s">
        <v>1040</v>
      </c>
      <c r="NG1" s="178" t="s">
        <v>1041</v>
      </c>
      <c r="NH1" s="187" t="s">
        <v>337</v>
      </c>
      <c r="NI1" s="178" t="s">
        <v>338</v>
      </c>
      <c r="NJ1" s="178" t="s">
        <v>1043</v>
      </c>
      <c r="NK1" s="178" t="s">
        <v>1045</v>
      </c>
      <c r="NL1" s="178" t="s">
        <v>1047</v>
      </c>
      <c r="NM1" s="178" t="s">
        <v>1049</v>
      </c>
      <c r="NN1" s="187" t="s">
        <v>339</v>
      </c>
      <c r="NO1" s="178" t="s">
        <v>340</v>
      </c>
      <c r="NP1" s="178" t="s">
        <v>1050</v>
      </c>
      <c r="NQ1" s="178" t="s">
        <v>341</v>
      </c>
      <c r="NR1" s="178" t="s">
        <v>1052</v>
      </c>
      <c r="NS1" s="178" t="s">
        <v>1054</v>
      </c>
      <c r="NT1" s="178" t="s">
        <v>342</v>
      </c>
      <c r="NU1" s="178" t="s">
        <v>1056</v>
      </c>
      <c r="NV1" s="175" t="s">
        <v>348</v>
      </c>
      <c r="NW1" s="187" t="s">
        <v>349</v>
      </c>
      <c r="NX1" s="178" t="s">
        <v>350</v>
      </c>
      <c r="NY1" s="178" t="s">
        <v>1059</v>
      </c>
      <c r="NZ1" s="178" t="s">
        <v>1061</v>
      </c>
      <c r="OA1" s="178" t="s">
        <v>351</v>
      </c>
      <c r="OB1" s="178" t="s">
        <v>361</v>
      </c>
      <c r="OC1" s="178" t="s">
        <v>1063</v>
      </c>
      <c r="OD1" s="178" t="s">
        <v>1065</v>
      </c>
      <c r="OE1" s="178" t="s">
        <v>1067</v>
      </c>
      <c r="OF1" s="178" t="s">
        <v>1069</v>
      </c>
      <c r="OG1" s="178" t="s">
        <v>1071</v>
      </c>
      <c r="OH1" s="178" t="s">
        <v>1073</v>
      </c>
      <c r="OI1" s="178" t="s">
        <v>1075</v>
      </c>
      <c r="OJ1" s="178" t="s">
        <v>1077</v>
      </c>
      <c r="OK1" s="178" t="s">
        <v>1079</v>
      </c>
      <c r="OL1" s="178" t="s">
        <v>1081</v>
      </c>
      <c r="OM1" s="178" t="s">
        <v>1083</v>
      </c>
      <c r="ON1" s="178" t="s">
        <v>1085</v>
      </c>
      <c r="OO1" s="178" t="s">
        <v>1087</v>
      </c>
      <c r="OP1" s="178" t="s">
        <v>1089</v>
      </c>
      <c r="OQ1" s="178" t="s">
        <v>1091</v>
      </c>
      <c r="OR1" s="178" t="s">
        <v>1093</v>
      </c>
      <c r="OS1" s="178" t="s">
        <v>1095</v>
      </c>
      <c r="OT1" s="178" t="s">
        <v>1097</v>
      </c>
      <c r="OU1" s="178" t="s">
        <v>1099</v>
      </c>
      <c r="OV1" s="178" t="s">
        <v>1101</v>
      </c>
      <c r="OW1" s="178" t="s">
        <v>1103</v>
      </c>
      <c r="OX1" s="178" t="s">
        <v>1105</v>
      </c>
      <c r="OY1" s="178" t="s">
        <v>362</v>
      </c>
      <c r="OZ1" s="178" t="s">
        <v>1108</v>
      </c>
      <c r="PA1" s="178" t="s">
        <v>1110</v>
      </c>
      <c r="PB1" s="178" t="s">
        <v>1111</v>
      </c>
      <c r="PC1" s="178" t="s">
        <v>1113</v>
      </c>
      <c r="PD1" s="178" t="s">
        <v>1115</v>
      </c>
      <c r="PE1" s="178" t="s">
        <v>1117</v>
      </c>
      <c r="PF1" s="178" t="s">
        <v>1119</v>
      </c>
      <c r="PG1" s="178" t="s">
        <v>1121</v>
      </c>
      <c r="PH1" s="178" t="s">
        <v>1123</v>
      </c>
      <c r="PI1" s="178" t="s">
        <v>1125</v>
      </c>
      <c r="PJ1" s="178" t="s">
        <v>1127</v>
      </c>
      <c r="PK1" s="178" t="s">
        <v>1129</v>
      </c>
      <c r="PL1" s="178" t="s">
        <v>1131</v>
      </c>
      <c r="PM1" s="178" t="s">
        <v>1133</v>
      </c>
      <c r="PN1" s="178" t="s">
        <v>1135</v>
      </c>
      <c r="PO1" s="178" t="s">
        <v>1137</v>
      </c>
      <c r="PP1" s="178" t="s">
        <v>1139</v>
      </c>
      <c r="PQ1" s="178" t="s">
        <v>1141</v>
      </c>
      <c r="PR1" s="178" t="s">
        <v>1143</v>
      </c>
      <c r="PS1" s="178" t="s">
        <v>1145</v>
      </c>
      <c r="PT1" s="178" t="s">
        <v>1147</v>
      </c>
      <c r="PU1" s="178" t="s">
        <v>1149</v>
      </c>
      <c r="PV1" s="178" t="s">
        <v>1151</v>
      </c>
      <c r="PW1" s="178" t="s">
        <v>1153</v>
      </c>
      <c r="PX1" s="178" t="s">
        <v>1155</v>
      </c>
      <c r="PY1" s="178" t="s">
        <v>1157</v>
      </c>
      <c r="PZ1" s="178" t="s">
        <v>352</v>
      </c>
      <c r="QA1" s="178" t="s">
        <v>1159</v>
      </c>
      <c r="QB1" s="178" t="s">
        <v>1161</v>
      </c>
      <c r="QC1" s="178" t="s">
        <v>1163</v>
      </c>
      <c r="QD1" s="178" t="s">
        <v>1165</v>
      </c>
      <c r="QE1" s="178" t="s">
        <v>1167</v>
      </c>
      <c r="QF1" s="187" t="s">
        <v>353</v>
      </c>
      <c r="QG1" s="178" t="s">
        <v>354</v>
      </c>
      <c r="QH1" s="178" t="s">
        <v>1169</v>
      </c>
      <c r="QI1" s="178" t="s">
        <v>1171</v>
      </c>
      <c r="QJ1" s="178" t="s">
        <v>1173</v>
      </c>
      <c r="QK1" s="178" t="s">
        <v>1175</v>
      </c>
      <c r="QL1" s="178" t="s">
        <v>1177</v>
      </c>
      <c r="QM1" s="178" t="s">
        <v>1179</v>
      </c>
      <c r="QN1" s="187" t="s">
        <v>355</v>
      </c>
      <c r="QO1" s="178" t="s">
        <v>1181</v>
      </c>
      <c r="QP1" s="178" t="s">
        <v>356</v>
      </c>
      <c r="QQ1" s="178" t="s">
        <v>363</v>
      </c>
      <c r="QR1" s="178" t="s">
        <v>1183</v>
      </c>
      <c r="QS1" s="178" t="s">
        <v>1185</v>
      </c>
      <c r="QT1" s="178" t="s">
        <v>1187</v>
      </c>
      <c r="QU1" s="178" t="s">
        <v>1189</v>
      </c>
      <c r="QV1" s="178" t="s">
        <v>1191</v>
      </c>
      <c r="QW1" s="178" t="s">
        <v>1193</v>
      </c>
      <c r="QX1" s="178" t="s">
        <v>1195</v>
      </c>
      <c r="QY1" s="178" t="s">
        <v>1197</v>
      </c>
      <c r="QZ1" s="178" t="s">
        <v>1199</v>
      </c>
      <c r="RA1" s="178" t="s">
        <v>1201</v>
      </c>
      <c r="RB1" s="178" t="s">
        <v>1203</v>
      </c>
      <c r="RC1" s="178" t="s">
        <v>1205</v>
      </c>
      <c r="RD1" s="178" t="s">
        <v>1207</v>
      </c>
      <c r="RE1" s="178" t="s">
        <v>1209</v>
      </c>
      <c r="RF1" s="187" t="s">
        <v>357</v>
      </c>
      <c r="RG1" s="178" t="s">
        <v>358</v>
      </c>
      <c r="RH1" s="178" t="s">
        <v>1211</v>
      </c>
      <c r="RI1" s="178" t="s">
        <v>1213</v>
      </c>
      <c r="RJ1" s="187" t="s">
        <v>359</v>
      </c>
      <c r="RK1" s="178" t="s">
        <v>360</v>
      </c>
      <c r="RL1" s="178" t="s">
        <v>1215</v>
      </c>
      <c r="RM1" s="178" t="s">
        <v>1216</v>
      </c>
      <c r="RN1" s="178" t="s">
        <v>1217</v>
      </c>
      <c r="RO1" s="178" t="s">
        <v>1218</v>
      </c>
      <c r="RP1" s="178" t="s">
        <v>1220</v>
      </c>
      <c r="RQ1" s="178" t="s">
        <v>1221</v>
      </c>
      <c r="RR1" s="178" t="s">
        <v>1223</v>
      </c>
      <c r="RS1" s="178" t="s">
        <v>1224</v>
      </c>
      <c r="RT1" s="175" t="s">
        <v>364</v>
      </c>
      <c r="RU1" s="187" t="s">
        <v>365</v>
      </c>
      <c r="RV1" s="178" t="s">
        <v>366</v>
      </c>
      <c r="RW1" s="178" t="s">
        <v>1226</v>
      </c>
      <c r="RX1" s="178" t="s">
        <v>1228</v>
      </c>
      <c r="RY1" s="178" t="s">
        <v>367</v>
      </c>
      <c r="RZ1" s="178" t="s">
        <v>1230</v>
      </c>
      <c r="SA1" s="178" t="s">
        <v>1232</v>
      </c>
      <c r="SB1" s="178" t="s">
        <v>1234</v>
      </c>
      <c r="SC1" s="178" t="s">
        <v>1236</v>
      </c>
      <c r="SD1" s="187" t="s">
        <v>368</v>
      </c>
      <c r="SE1" s="178" t="s">
        <v>369</v>
      </c>
      <c r="SF1" s="178" t="s">
        <v>1238</v>
      </c>
      <c r="SG1" s="178" t="s">
        <v>1240</v>
      </c>
      <c r="SH1" s="178" t="s">
        <v>1242</v>
      </c>
      <c r="SI1" s="178" t="s">
        <v>1244</v>
      </c>
      <c r="SJ1" s="178" t="s">
        <v>1246</v>
      </c>
      <c r="SK1" s="178" t="s">
        <v>1248</v>
      </c>
      <c r="SL1" s="178" t="s">
        <v>1250</v>
      </c>
      <c r="SM1" s="178" t="s">
        <v>1252</v>
      </c>
      <c r="SN1" s="178" t="s">
        <v>1254</v>
      </c>
      <c r="SO1" s="178" t="s">
        <v>1256</v>
      </c>
      <c r="SP1" s="178" t="s">
        <v>1258</v>
      </c>
      <c r="SQ1" s="178" t="s">
        <v>1260</v>
      </c>
      <c r="SR1" s="178" t="s">
        <v>1262</v>
      </c>
      <c r="SS1" s="178" t="s">
        <v>1264</v>
      </c>
      <c r="ST1" s="178" t="s">
        <v>1266</v>
      </c>
      <c r="SU1" s="175" t="s">
        <v>370</v>
      </c>
      <c r="SV1" s="187" t="s">
        <v>371</v>
      </c>
      <c r="SW1" s="178" t="s">
        <v>372</v>
      </c>
      <c r="SX1" s="178" t="s">
        <v>1268</v>
      </c>
      <c r="SY1" s="178" t="s">
        <v>1270</v>
      </c>
      <c r="SZ1" s="178" t="s">
        <v>1272</v>
      </c>
      <c r="TA1" s="178" t="s">
        <v>1274</v>
      </c>
      <c r="TB1" s="178" t="s">
        <v>1276</v>
      </c>
      <c r="TC1" s="178" t="s">
        <v>373</v>
      </c>
      <c r="TD1" s="178" t="s">
        <v>1278</v>
      </c>
      <c r="TE1" s="178" t="s">
        <v>1280</v>
      </c>
      <c r="TF1" s="178" t="s">
        <v>1282</v>
      </c>
      <c r="TG1" s="178" t="s">
        <v>1284</v>
      </c>
      <c r="TH1" s="178" t="s">
        <v>1286</v>
      </c>
      <c r="TI1" s="178" t="s">
        <v>1288</v>
      </c>
      <c r="TJ1" s="187" t="s">
        <v>374</v>
      </c>
      <c r="TK1" s="178" t="s">
        <v>375</v>
      </c>
      <c r="TL1" s="178" t="s">
        <v>376</v>
      </c>
      <c r="TM1" s="178" t="s">
        <v>1290</v>
      </c>
      <c r="TN1" s="178" t="s">
        <v>1292</v>
      </c>
      <c r="TO1" s="178" t="s">
        <v>1293</v>
      </c>
      <c r="TP1" s="178" t="s">
        <v>1295</v>
      </c>
      <c r="TQ1" s="178" t="s">
        <v>1297</v>
      </c>
      <c r="TR1" s="178" t="s">
        <v>1299</v>
      </c>
      <c r="TS1" s="178" t="s">
        <v>1301</v>
      </c>
      <c r="TT1" s="178" t="s">
        <v>1303</v>
      </c>
      <c r="TU1" s="178" t="s">
        <v>1305</v>
      </c>
      <c r="TV1" s="178" t="s">
        <v>1307</v>
      </c>
      <c r="TW1" s="178" t="s">
        <v>1309</v>
      </c>
      <c r="TX1" s="178" t="s">
        <v>1311</v>
      </c>
      <c r="TY1" s="178" t="s">
        <v>1313</v>
      </c>
      <c r="TZ1" s="178" t="s">
        <v>1315</v>
      </c>
      <c r="UA1" s="178" t="s">
        <v>1317</v>
      </c>
      <c r="UB1" s="178" t="s">
        <v>1319</v>
      </c>
      <c r="UC1" s="175" t="s">
        <v>1321</v>
      </c>
      <c r="UD1" s="178" t="s">
        <v>1323</v>
      </c>
      <c r="UE1" s="178" t="s">
        <v>1325</v>
      </c>
      <c r="UF1" s="178" t="s">
        <v>1327</v>
      </c>
      <c r="UG1" s="178" t="s">
        <v>1329</v>
      </c>
      <c r="UH1" s="178" t="s">
        <v>1331</v>
      </c>
      <c r="UI1" s="181"/>
    </row>
    <row r="2" spans="1:555" s="119" customFormat="1" hidden="1" x14ac:dyDescent="0.25">
      <c r="A2" s="122" t="s">
        <v>1354</v>
      </c>
      <c r="B2" s="122" t="s">
        <v>1356</v>
      </c>
      <c r="C2" s="122" t="s">
        <v>468</v>
      </c>
      <c r="D2" s="122" t="s">
        <v>1355</v>
      </c>
      <c r="E2" s="122" t="s">
        <v>1357</v>
      </c>
      <c r="F2" s="122" t="s">
        <v>469</v>
      </c>
      <c r="G2" s="122" t="s">
        <v>1358</v>
      </c>
      <c r="H2" s="122" t="s">
        <v>1359</v>
      </c>
      <c r="I2" s="122" t="s">
        <v>1360</v>
      </c>
      <c r="J2" s="122" t="s">
        <v>1444</v>
      </c>
      <c r="K2" s="122" t="s">
        <v>1361</v>
      </c>
      <c r="L2" s="122" t="s">
        <v>1362</v>
      </c>
      <c r="M2" s="122" t="s">
        <v>1363</v>
      </c>
      <c r="N2" s="122" t="s">
        <v>1364</v>
      </c>
      <c r="O2" s="122" t="s">
        <v>1365</v>
      </c>
      <c r="P2" s="119" t="s">
        <v>1464</v>
      </c>
      <c r="Q2" s="119" t="s">
        <v>1506</v>
      </c>
      <c r="S2" s="400" t="str">
        <f>+Presupuesto!D11</f>
        <v>Recurrente</v>
      </c>
      <c r="T2" s="400" t="str">
        <f>+Presupuesto!E11</f>
        <v>Programa / Proyecto 2016</v>
      </c>
      <c r="U2" s="119" t="s">
        <v>391</v>
      </c>
      <c r="V2" s="119" t="s">
        <v>409</v>
      </c>
      <c r="W2" s="119" t="s">
        <v>392</v>
      </c>
      <c r="X2" s="119" t="s">
        <v>393</v>
      </c>
      <c r="Y2" s="119" t="s">
        <v>394</v>
      </c>
      <c r="Z2" s="119" t="s">
        <v>395</v>
      </c>
      <c r="AA2" s="119" t="s">
        <v>396</v>
      </c>
      <c r="AB2" s="119" t="s">
        <v>397</v>
      </c>
      <c r="AC2" s="119" t="s">
        <v>398</v>
      </c>
      <c r="AD2" s="119" t="s">
        <v>399</v>
      </c>
      <c r="AE2" s="119" t="s">
        <v>400</v>
      </c>
      <c r="AF2" s="119" t="s">
        <v>401</v>
      </c>
      <c r="AH2" s="207" t="s">
        <v>417</v>
      </c>
      <c r="AI2" s="207" t="s">
        <v>418</v>
      </c>
      <c r="AJ2" s="207" t="s">
        <v>419</v>
      </c>
      <c r="AK2" s="207" t="s">
        <v>420</v>
      </c>
      <c r="AL2" s="207" t="s">
        <v>421</v>
      </c>
      <c r="AM2" s="207" t="s">
        <v>424</v>
      </c>
      <c r="AN2" s="207" t="s">
        <v>422</v>
      </c>
      <c r="AO2" s="207" t="s">
        <v>423</v>
      </c>
      <c r="AP2" s="207" t="s">
        <v>425</v>
      </c>
      <c r="AQ2" s="207" t="s">
        <v>426</v>
      </c>
      <c r="AR2" s="207" t="s">
        <v>427</v>
      </c>
      <c r="AS2" s="207" t="s">
        <v>428</v>
      </c>
      <c r="AT2" s="207" t="s">
        <v>429</v>
      </c>
      <c r="AU2" s="207" t="s">
        <v>430</v>
      </c>
      <c r="AV2" s="207" t="s">
        <v>431</v>
      </c>
      <c r="AW2" s="207" t="s">
        <v>432</v>
      </c>
      <c r="AX2" s="207" t="s">
        <v>433</v>
      </c>
      <c r="AY2" s="207" t="s">
        <v>434</v>
      </c>
      <c r="AZ2" s="207" t="s">
        <v>435</v>
      </c>
      <c r="BA2" s="207" t="s">
        <v>436</v>
      </c>
      <c r="BB2" s="207" t="s">
        <v>437</v>
      </c>
      <c r="BC2" s="207" t="s">
        <v>438</v>
      </c>
      <c r="BD2" s="207" t="s">
        <v>439</v>
      </c>
      <c r="BE2" s="207" t="s">
        <v>440</v>
      </c>
      <c r="BF2" s="207" t="s">
        <v>441</v>
      </c>
      <c r="BG2" s="207" t="s">
        <v>442</v>
      </c>
      <c r="BH2" s="207" t="s">
        <v>443</v>
      </c>
      <c r="BI2" s="207" t="s">
        <v>444</v>
      </c>
      <c r="BJ2" s="207" t="s">
        <v>445</v>
      </c>
      <c r="BK2" s="207" t="s">
        <v>446</v>
      </c>
      <c r="BL2" s="207" t="s">
        <v>447</v>
      </c>
      <c r="BM2" s="207" t="s">
        <v>448</v>
      </c>
      <c r="BN2" s="207" t="s">
        <v>449</v>
      </c>
      <c r="BO2" s="207" t="s">
        <v>450</v>
      </c>
      <c r="BP2" s="207" t="s">
        <v>451</v>
      </c>
      <c r="BQ2" s="207" t="s">
        <v>452</v>
      </c>
      <c r="BR2" s="207" t="s">
        <v>453</v>
      </c>
      <c r="BS2" s="207" t="s">
        <v>454</v>
      </c>
      <c r="BT2" s="207" t="s">
        <v>455</v>
      </c>
      <c r="BU2" s="207" t="s">
        <v>456</v>
      </c>
    </row>
    <row r="3" spans="1:555" s="119" customFormat="1" hidden="1" x14ac:dyDescent="0.25">
      <c r="A3" s="150"/>
      <c r="B3" s="150"/>
      <c r="C3" s="150"/>
      <c r="D3" s="150"/>
      <c r="E3" s="150"/>
      <c r="F3" s="150"/>
      <c r="G3" s="152"/>
      <c r="H3" s="152"/>
      <c r="I3" s="152"/>
      <c r="J3" s="152"/>
      <c r="K3" s="152"/>
      <c r="AH3" s="208">
        <v>2500</v>
      </c>
      <c r="AI3" s="208">
        <v>1900</v>
      </c>
      <c r="AJ3" s="208">
        <v>1650</v>
      </c>
      <c r="AK3" s="208">
        <v>1580</v>
      </c>
      <c r="AL3" s="208">
        <v>2250</v>
      </c>
      <c r="AM3" s="208">
        <v>1650</v>
      </c>
      <c r="AN3" s="208">
        <v>1400</v>
      </c>
      <c r="AO3" s="209">
        <v>1340</v>
      </c>
      <c r="AP3" s="209">
        <v>2000</v>
      </c>
      <c r="AQ3" s="209">
        <v>1400</v>
      </c>
      <c r="AR3" s="209">
        <v>1150</v>
      </c>
      <c r="AS3" s="209">
        <v>1100</v>
      </c>
      <c r="AT3" s="209">
        <v>1750</v>
      </c>
      <c r="AU3" s="209">
        <v>1150</v>
      </c>
      <c r="AV3" s="209">
        <v>900</v>
      </c>
      <c r="AW3" s="209">
        <v>860</v>
      </c>
      <c r="AX3" s="209">
        <v>1200</v>
      </c>
      <c r="AY3" s="119">
        <v>900</v>
      </c>
      <c r="AZ3" s="119">
        <v>650</v>
      </c>
      <c r="BA3" s="119">
        <v>620</v>
      </c>
      <c r="BB3" s="208">
        <f>+'Cuadro Resumen'!C213</f>
        <v>5605.2314999999999</v>
      </c>
      <c r="BC3" s="208">
        <f>+'Cuadro Resumen'!D213</f>
        <v>5165.6055000000006</v>
      </c>
      <c r="BD3" s="208">
        <f>+'Cuadro Resumen'!E213</f>
        <v>6594.39</v>
      </c>
      <c r="BE3" s="208">
        <f>+'Cuadro Resumen'!F213</f>
        <v>6154.7640000000001</v>
      </c>
      <c r="BF3" s="208">
        <f>+'Cuadro Resumen'!C214</f>
        <v>4945.7925000000005</v>
      </c>
      <c r="BG3" s="208">
        <f>+'Cuadro Resumen'!D214</f>
        <v>4506.1665000000003</v>
      </c>
      <c r="BH3" s="208">
        <f>+'Cuadro Resumen'!E214</f>
        <v>5934.951</v>
      </c>
      <c r="BI3" s="208">
        <f>+'Cuadro Resumen'!F214</f>
        <v>5495.3249999999998</v>
      </c>
      <c r="BJ3" s="209">
        <f>+'Cuadro Resumen'!C215</f>
        <v>4286.3535000000002</v>
      </c>
      <c r="BK3" s="209">
        <f>+'Cuadro Resumen'!D215</f>
        <v>3956.634</v>
      </c>
      <c r="BL3" s="209">
        <f>+'Cuadro Resumen'!E215</f>
        <v>5275.5120000000006</v>
      </c>
      <c r="BM3" s="209">
        <f>+'Cuadro Resumen'!F215</f>
        <v>4835.8860000000004</v>
      </c>
      <c r="BN3" s="209">
        <f>+'Cuadro Resumen'!C216</f>
        <v>3626.9145000000003</v>
      </c>
      <c r="BO3" s="209">
        <f>+'Cuadro Resumen'!D216</f>
        <v>3297.1950000000002</v>
      </c>
      <c r="BP3" s="209">
        <f>+'Cuadro Resumen'!E216</f>
        <v>4616.0730000000003</v>
      </c>
      <c r="BQ3" s="209">
        <f>+'Cuadro Resumen'!F216</f>
        <v>4286.3535000000002</v>
      </c>
      <c r="BR3" s="209">
        <f>+'Cuadro Resumen'!C217</f>
        <v>3187.2885000000001</v>
      </c>
      <c r="BS3" s="209">
        <f>+'Cuadro Resumen'!D217</f>
        <v>2967.4755</v>
      </c>
      <c r="BT3" s="209">
        <f>+'Cuadro Resumen'!E217</f>
        <v>4066.5405000000001</v>
      </c>
      <c r="BU3" s="209">
        <f>+'Cuadro Resumen'!F217</f>
        <v>3736.8210000000004</v>
      </c>
    </row>
    <row r="5" spans="1:555" ht="60" customHeight="1" x14ac:dyDescent="0.25">
      <c r="C5" s="192" t="s">
        <v>246</v>
      </c>
      <c r="D5" s="401">
        <f>SUMIF(C:C,$C$10,D:D)</f>
        <v>6960032.8326666662</v>
      </c>
    </row>
    <row r="6" spans="1:555" x14ac:dyDescent="0.25">
      <c r="C6" s="70"/>
      <c r="D6" s="70"/>
      <c r="E6" s="70"/>
      <c r="F6" s="70"/>
      <c r="G6" s="70"/>
      <c r="H6" s="76"/>
      <c r="I6" s="70"/>
      <c r="J6" s="70"/>
    </row>
    <row r="7" spans="1:555" x14ac:dyDescent="0.25">
      <c r="C7" s="70" t="s">
        <v>41</v>
      </c>
      <c r="D7" s="70"/>
      <c r="E7" s="70"/>
      <c r="F7" s="70"/>
      <c r="G7" s="70"/>
      <c r="H7" s="76"/>
      <c r="I7" s="70"/>
      <c r="J7" s="70"/>
    </row>
    <row r="8" spans="1:555" x14ac:dyDescent="0.25">
      <c r="C8" s="70" t="s">
        <v>42</v>
      </c>
      <c r="D8" s="70"/>
      <c r="E8" s="70"/>
      <c r="F8" s="70"/>
      <c r="G8" s="70"/>
      <c r="H8" s="76"/>
      <c r="I8" s="70"/>
      <c r="J8" s="70"/>
    </row>
    <row r="9" spans="1:555" ht="15.75" thickBot="1" x14ac:dyDescent="0.3">
      <c r="B9" s="90"/>
      <c r="C9" s="174"/>
      <c r="D9" s="174"/>
      <c r="E9" s="174"/>
      <c r="F9" s="174"/>
      <c r="G9" s="174"/>
      <c r="H9" s="76"/>
      <c r="I9" s="174"/>
      <c r="J9" s="174"/>
      <c r="K9" s="109"/>
    </row>
    <row r="10" spans="1:555" ht="15.75" thickBot="1" x14ac:dyDescent="0.3">
      <c r="B10" s="90"/>
      <c r="C10" s="29" t="s">
        <v>43</v>
      </c>
      <c r="D10" s="30">
        <f>SUM(G17:G26)</f>
        <v>22469</v>
      </c>
      <c r="E10" s="90"/>
      <c r="F10" s="90"/>
      <c r="G10" s="90"/>
      <c r="H10" s="73"/>
      <c r="I10" s="73"/>
      <c r="J10" s="73"/>
      <c r="K10" s="109"/>
    </row>
    <row r="11" spans="1:555" x14ac:dyDescent="0.25">
      <c r="B11" s="90"/>
      <c r="C11" s="70"/>
      <c r="D11" s="31"/>
      <c r="E11" s="90"/>
      <c r="F11" s="90"/>
      <c r="G11" s="90"/>
      <c r="H11" s="73"/>
      <c r="I11" s="73"/>
      <c r="J11" s="73"/>
      <c r="K11" s="109"/>
    </row>
    <row r="12" spans="1:555" x14ac:dyDescent="0.25">
      <c r="B12" s="90"/>
      <c r="C12" s="70"/>
      <c r="D12" s="31"/>
      <c r="E12" s="90"/>
      <c r="F12" s="90"/>
      <c r="G12" s="90"/>
      <c r="H12" s="73"/>
      <c r="I12" s="73"/>
      <c r="J12" s="73"/>
      <c r="K12" s="109"/>
      <c r="N12" s="150"/>
    </row>
    <row r="13" spans="1:555" ht="15.75" x14ac:dyDescent="0.25">
      <c r="B13" s="90"/>
      <c r="C13" s="199" t="s">
        <v>389</v>
      </c>
      <c r="D13" s="327" t="s">
        <v>1520</v>
      </c>
      <c r="E13" s="90"/>
      <c r="F13" s="90"/>
      <c r="G13" s="90"/>
      <c r="H13" s="73"/>
      <c r="I13" s="73"/>
      <c r="J13" s="73"/>
      <c r="K13" s="109"/>
      <c r="N13" s="150"/>
    </row>
    <row r="14" spans="1:555" ht="18.75" x14ac:dyDescent="0.25">
      <c r="B14" s="90"/>
      <c r="C14" s="204"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Capacitar a las comisiones curriculares en temas de resideño.</v>
      </c>
      <c r="D14" s="31"/>
      <c r="E14" s="90"/>
      <c r="F14" s="90"/>
      <c r="G14" s="90"/>
      <c r="H14" s="73"/>
      <c r="I14" s="73"/>
      <c r="J14" s="73"/>
      <c r="K14" s="109"/>
      <c r="N14" s="150"/>
    </row>
    <row r="15" spans="1:555" ht="15.75" thickBot="1" x14ac:dyDescent="0.3">
      <c r="B15" s="90"/>
      <c r="C15" s="70"/>
      <c r="D15" s="31"/>
      <c r="E15" s="90"/>
      <c r="F15" s="90"/>
      <c r="G15" s="90"/>
      <c r="H15" s="73"/>
      <c r="I15" s="73"/>
      <c r="J15" s="73"/>
      <c r="K15" s="109"/>
      <c r="N15" s="150"/>
    </row>
    <row r="16" spans="1:555" ht="32.25" customHeight="1" thickBot="1" x14ac:dyDescent="0.3">
      <c r="B16" s="90"/>
      <c r="C16" s="123" t="s">
        <v>44</v>
      </c>
      <c r="D16" s="126" t="s">
        <v>45</v>
      </c>
      <c r="E16" s="125" t="s">
        <v>55</v>
      </c>
      <c r="F16" s="125" t="s">
        <v>57</v>
      </c>
      <c r="G16" s="124" t="s">
        <v>27</v>
      </c>
      <c r="H16" s="130" t="s">
        <v>128</v>
      </c>
      <c r="I16" s="125" t="s">
        <v>46</v>
      </c>
      <c r="J16" s="125" t="s">
        <v>129</v>
      </c>
      <c r="K16" s="125" t="s">
        <v>407</v>
      </c>
      <c r="L16" s="125" t="s">
        <v>408</v>
      </c>
      <c r="N16" s="150"/>
    </row>
    <row r="17" spans="2:14" x14ac:dyDescent="0.25">
      <c r="B17" s="90"/>
      <c r="C17" s="303" t="s">
        <v>47</v>
      </c>
      <c r="D17" s="765">
        <v>105</v>
      </c>
      <c r="E17" s="304"/>
      <c r="F17" s="112">
        <v>30000</v>
      </c>
      <c r="G17" s="305">
        <f t="shared" ref="G17:G25" si="0">E17*F17</f>
        <v>0</v>
      </c>
      <c r="H17" s="306"/>
      <c r="I17" s="113" t="s">
        <v>696</v>
      </c>
      <c r="J17" s="113" t="str">
        <f>VLOOKUP(I17,Presupuesto!$B$11:$C$566,2,0)</f>
        <v>SERVICIOS DE CAPACITACION.</v>
      </c>
      <c r="K17" s="307" t="s">
        <v>1354</v>
      </c>
      <c r="L17" s="113" t="s">
        <v>391</v>
      </c>
      <c r="N17" s="150"/>
    </row>
    <row r="18" spans="2:14" x14ac:dyDescent="0.25">
      <c r="B18" s="90"/>
      <c r="C18" s="96" t="s">
        <v>48</v>
      </c>
      <c r="D18" s="766"/>
      <c r="E18" s="197">
        <v>105</v>
      </c>
      <c r="F18" s="97">
        <v>50</v>
      </c>
      <c r="G18" s="94">
        <f t="shared" si="0"/>
        <v>5250</v>
      </c>
      <c r="H18" s="158" t="s">
        <v>126</v>
      </c>
      <c r="I18" s="95" t="s">
        <v>714</v>
      </c>
      <c r="J18" s="95" t="str">
        <f>VLOOKUP(I18,Presupuesto!$B$11:$C$566,2,0)</f>
        <v>SERVICIOS DE IMPRENTA PUBLIC.Y REPRODUCCION</v>
      </c>
      <c r="K18" s="95" t="str">
        <f t="shared" ref="K18:K26" si="1">$K$17</f>
        <v>Desarrollo e Innovación Curricular</v>
      </c>
      <c r="L18" s="95" t="s">
        <v>409</v>
      </c>
      <c r="N18" s="150"/>
    </row>
    <row r="19" spans="2:14" x14ac:dyDescent="0.25">
      <c r="B19" s="90"/>
      <c r="C19" s="96" t="s">
        <v>49</v>
      </c>
      <c r="D19" s="766"/>
      <c r="E19" s="197">
        <f>D17</f>
        <v>105</v>
      </c>
      <c r="F19" s="97">
        <v>150</v>
      </c>
      <c r="G19" s="94">
        <f t="shared" si="0"/>
        <v>15750</v>
      </c>
      <c r="H19" s="158" t="s">
        <v>126</v>
      </c>
      <c r="I19" s="95" t="s">
        <v>789</v>
      </c>
      <c r="J19" s="95" t="str">
        <f>VLOOKUP(I19,Presupuesto!$B$11:$C$566,2,0)</f>
        <v>ALIMENTOS B EBIDAS PARA PERSONAS</v>
      </c>
      <c r="K19" s="95" t="str">
        <f t="shared" si="1"/>
        <v>Desarrollo e Innovación Curricular</v>
      </c>
      <c r="L19" s="95" t="s">
        <v>409</v>
      </c>
      <c r="N19" s="150"/>
    </row>
    <row r="20" spans="2:14" x14ac:dyDescent="0.25">
      <c r="B20" s="90"/>
      <c r="C20" s="96" t="s">
        <v>50</v>
      </c>
      <c r="D20" s="766"/>
      <c r="E20" s="148">
        <v>0</v>
      </c>
      <c r="F20" s="115">
        <v>10000</v>
      </c>
      <c r="G20" s="94">
        <f t="shared" si="0"/>
        <v>0</v>
      </c>
      <c r="H20" s="158"/>
      <c r="I20" s="300" t="s">
        <v>297</v>
      </c>
      <c r="J20" s="95" t="str">
        <f>VLOOKUP(I20,Presupuesto!$B$11:$C$566,2,0)</f>
        <v>PASAJES (26100-00)</v>
      </c>
      <c r="K20" s="95" t="str">
        <f t="shared" si="1"/>
        <v>Desarrollo e Innovación Curricular</v>
      </c>
      <c r="L20" s="95" t="s">
        <v>409</v>
      </c>
      <c r="N20" s="150"/>
    </row>
    <row r="21" spans="2:14" x14ac:dyDescent="0.25">
      <c r="B21" s="90"/>
      <c r="C21" s="96" t="s">
        <v>414</v>
      </c>
      <c r="D21" s="766"/>
      <c r="E21" s="148">
        <v>0</v>
      </c>
      <c r="F21" s="115">
        <v>250</v>
      </c>
      <c r="G21" s="94">
        <f t="shared" si="0"/>
        <v>0</v>
      </c>
      <c r="H21" s="158"/>
      <c r="I21" s="95" t="s">
        <v>818</v>
      </c>
      <c r="J21" s="95" t="str">
        <f>VLOOKUP(I21,Presupuesto!$B$11:$C$566,2,0)</f>
        <v>PRODUCTOS PAPEL Y CARTON</v>
      </c>
      <c r="K21" s="95" t="str">
        <f t="shared" si="1"/>
        <v>Desarrollo e Innovación Curricular</v>
      </c>
      <c r="L21" s="95" t="s">
        <v>409</v>
      </c>
      <c r="N21" s="150"/>
    </row>
    <row r="22" spans="2:14" x14ac:dyDescent="0.25">
      <c r="B22" s="90"/>
      <c r="C22" s="96" t="s">
        <v>51</v>
      </c>
      <c r="D22" s="766"/>
      <c r="E22" s="197">
        <v>5</v>
      </c>
      <c r="F22" s="97">
        <v>85</v>
      </c>
      <c r="G22" s="94">
        <f t="shared" si="0"/>
        <v>425</v>
      </c>
      <c r="H22" s="158" t="s">
        <v>126</v>
      </c>
      <c r="I22" s="95" t="s">
        <v>818</v>
      </c>
      <c r="J22" s="95" t="str">
        <f>VLOOKUP(I22,Presupuesto!$B$11:$C$566,2,0)</f>
        <v>PRODUCTOS PAPEL Y CARTON</v>
      </c>
      <c r="K22" s="95" t="str">
        <f t="shared" si="1"/>
        <v>Desarrollo e Innovación Curricular</v>
      </c>
      <c r="L22" s="95" t="s">
        <v>409</v>
      </c>
      <c r="N22" s="150"/>
    </row>
    <row r="23" spans="2:14" x14ac:dyDescent="0.25">
      <c r="B23" s="90"/>
      <c r="C23" s="96" t="s">
        <v>120</v>
      </c>
      <c r="D23" s="766"/>
      <c r="E23" s="197">
        <v>9</v>
      </c>
      <c r="F23" s="97">
        <v>36</v>
      </c>
      <c r="G23" s="94">
        <f t="shared" si="0"/>
        <v>324</v>
      </c>
      <c r="H23" s="158" t="s">
        <v>126</v>
      </c>
      <c r="I23" s="95" t="s">
        <v>939</v>
      </c>
      <c r="J23" s="95" t="str">
        <f>VLOOKUP(I23,Presupuesto!$B$11:$C$566,2,0)</f>
        <v>UTILES DE ESCRITORIO, OFICINA Y ENSE¥ANZA</v>
      </c>
      <c r="K23" s="95" t="str">
        <f t="shared" si="1"/>
        <v>Desarrollo e Innovación Curricular</v>
      </c>
      <c r="L23" s="95" t="s">
        <v>409</v>
      </c>
      <c r="N23" s="150"/>
    </row>
    <row r="24" spans="2:14" x14ac:dyDescent="0.25">
      <c r="B24" s="90"/>
      <c r="C24" s="96" t="s">
        <v>34</v>
      </c>
      <c r="D24" s="766"/>
      <c r="E24" s="197">
        <v>9</v>
      </c>
      <c r="F24" s="97">
        <v>80</v>
      </c>
      <c r="G24" s="94">
        <f t="shared" si="0"/>
        <v>720</v>
      </c>
      <c r="H24" s="158" t="s">
        <v>126</v>
      </c>
      <c r="I24" s="95" t="s">
        <v>939</v>
      </c>
      <c r="J24" s="95" t="str">
        <f>VLOOKUP(I24,Presupuesto!$B$11:$C$566,2,0)</f>
        <v>UTILES DE ESCRITORIO, OFICINA Y ENSE¥ANZA</v>
      </c>
      <c r="K24" s="95" t="str">
        <f t="shared" si="1"/>
        <v>Desarrollo e Innovación Curricular</v>
      </c>
      <c r="L24" s="95" t="s">
        <v>409</v>
      </c>
      <c r="N24" s="150"/>
    </row>
    <row r="25" spans="2:14" x14ac:dyDescent="0.25">
      <c r="B25" s="90"/>
      <c r="C25" s="106" t="s">
        <v>52</v>
      </c>
      <c r="D25" s="766"/>
      <c r="E25" s="206">
        <v>0</v>
      </c>
      <c r="F25" s="116">
        <v>25</v>
      </c>
      <c r="G25" s="94">
        <f t="shared" si="0"/>
        <v>0</v>
      </c>
      <c r="H25" s="158"/>
      <c r="I25" s="95" t="s">
        <v>939</v>
      </c>
      <c r="J25" s="95" t="str">
        <f>VLOOKUP(I25,Presupuesto!$B$11:$C$566,2,0)</f>
        <v>UTILES DE ESCRITORIO, OFICINA Y ENSE¥ANZA</v>
      </c>
      <c r="K25" s="95" t="str">
        <f t="shared" si="1"/>
        <v>Desarrollo e Innovación Curricular</v>
      </c>
      <c r="L25" s="95" t="s">
        <v>409</v>
      </c>
      <c r="N25" s="150"/>
    </row>
    <row r="26" spans="2:14" ht="15.75" thickBot="1" x14ac:dyDescent="0.3">
      <c r="B26" s="90"/>
      <c r="C26" s="210" t="s">
        <v>429</v>
      </c>
      <c r="D26" s="211">
        <v>0</v>
      </c>
      <c r="E26" s="308">
        <v>0</v>
      </c>
      <c r="F26" s="101">
        <f>HLOOKUP(C26,$AH$2:$BU$3,2,0)</f>
        <v>1750</v>
      </c>
      <c r="G26" s="102">
        <f>D26*E26*F26</f>
        <v>0</v>
      </c>
      <c r="H26" s="309"/>
      <c r="I26" s="310" t="s">
        <v>298</v>
      </c>
      <c r="J26" s="103" t="str">
        <f>VLOOKUP(I26,Presupuesto!$B$11:$C$566,2,0)</f>
        <v>VIATICOS (26200-00)</v>
      </c>
      <c r="K26" s="311" t="str">
        <f t="shared" si="1"/>
        <v>Desarrollo e Innovación Curricular</v>
      </c>
      <c r="L26" s="311" t="s">
        <v>409</v>
      </c>
    </row>
    <row r="27" spans="2:14" x14ac:dyDescent="0.25">
      <c r="B27" s="90"/>
      <c r="C27" s="90"/>
      <c r="E27" s="109"/>
      <c r="F27" s="109"/>
      <c r="G27" s="109"/>
      <c r="H27" s="171"/>
      <c r="I27" s="109"/>
      <c r="J27" s="109"/>
      <c r="K27" s="109"/>
    </row>
    <row r="28" spans="2:14" ht="15.75" thickBot="1" x14ac:dyDescent="0.3"/>
    <row r="29" spans="2:14" ht="15.75" thickBot="1" x14ac:dyDescent="0.3">
      <c r="C29" s="29" t="s">
        <v>43</v>
      </c>
      <c r="D29" s="30">
        <f>SUM(G36:G45)</f>
        <v>117654.16666666667</v>
      </c>
      <c r="E29" s="90"/>
      <c r="F29" s="90"/>
      <c r="G29" s="90"/>
      <c r="H29" s="73"/>
      <c r="I29" s="73"/>
      <c r="J29" s="73"/>
      <c r="K29" s="109"/>
    </row>
    <row r="30" spans="2:14" x14ac:dyDescent="0.25">
      <c r="C30" s="70"/>
      <c r="D30" s="31"/>
      <c r="E30" s="90"/>
      <c r="F30" s="90"/>
      <c r="G30" s="90"/>
      <c r="H30" s="73"/>
      <c r="I30" s="73"/>
      <c r="J30" s="73"/>
      <c r="K30" s="109"/>
    </row>
    <row r="31" spans="2:14" x14ac:dyDescent="0.25">
      <c r="C31" s="70"/>
      <c r="D31" s="31"/>
      <c r="E31" s="90"/>
      <c r="F31" s="90"/>
      <c r="G31" s="90"/>
      <c r="H31" s="73"/>
      <c r="I31" s="73"/>
      <c r="J31" s="73"/>
      <c r="K31" s="109"/>
    </row>
    <row r="32" spans="2:14" ht="15.75" x14ac:dyDescent="0.25">
      <c r="C32" s="199" t="s">
        <v>389</v>
      </c>
      <c r="D32" s="327" t="s">
        <v>1540</v>
      </c>
      <c r="E32" s="90"/>
      <c r="F32" s="90"/>
      <c r="G32" s="90"/>
      <c r="H32" s="73"/>
      <c r="I32" s="73"/>
      <c r="J32" s="73"/>
      <c r="K32" s="109"/>
    </row>
    <row r="33" spans="3:12" ht="18.75" x14ac:dyDescent="0.25">
      <c r="C33" s="204"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 xml:space="preserve">1. Diseño del Programa.            2. establecer las estrategias para el desarrollo del programa a traves de las instancias correspondientes </v>
      </c>
      <c r="D33" s="31"/>
      <c r="E33" s="90"/>
      <c r="F33" s="90"/>
      <c r="G33" s="90"/>
      <c r="H33" s="73"/>
      <c r="I33" s="73"/>
      <c r="J33" s="73"/>
      <c r="K33" s="109"/>
    </row>
    <row r="34" spans="3:12" ht="15.75" thickBot="1" x14ac:dyDescent="0.3">
      <c r="C34" s="70"/>
      <c r="D34" s="31"/>
      <c r="E34" s="90"/>
      <c r="F34" s="90"/>
      <c r="G34" s="90"/>
      <c r="H34" s="73"/>
      <c r="I34" s="73"/>
      <c r="J34" s="73"/>
      <c r="K34" s="109"/>
    </row>
    <row r="35" spans="3:12" ht="30.75" thickBot="1" x14ac:dyDescent="0.3">
      <c r="C35" s="123" t="s">
        <v>44</v>
      </c>
      <c r="D35" s="126" t="s">
        <v>45</v>
      </c>
      <c r="E35" s="125" t="s">
        <v>55</v>
      </c>
      <c r="F35" s="125" t="s">
        <v>57</v>
      </c>
      <c r="G35" s="124" t="s">
        <v>27</v>
      </c>
      <c r="H35" s="130" t="s">
        <v>128</v>
      </c>
      <c r="I35" s="125" t="s">
        <v>46</v>
      </c>
      <c r="J35" s="125" t="s">
        <v>129</v>
      </c>
      <c r="K35" s="125" t="s">
        <v>407</v>
      </c>
      <c r="L35" s="125" t="s">
        <v>408</v>
      </c>
    </row>
    <row r="36" spans="3:12" x14ac:dyDescent="0.25">
      <c r="C36" s="303" t="s">
        <v>47</v>
      </c>
      <c r="D36" s="765">
        <v>550</v>
      </c>
      <c r="E36" s="304"/>
      <c r="F36" s="112">
        <v>30000</v>
      </c>
      <c r="G36" s="305">
        <f t="shared" ref="G36:G44" si="2">E36*F36</f>
        <v>0</v>
      </c>
      <c r="H36" s="158" t="s">
        <v>126</v>
      </c>
      <c r="I36" s="113" t="s">
        <v>696</v>
      </c>
      <c r="J36" s="113" t="str">
        <f>VLOOKUP(I36,Presupuesto!$B$11:$C$566,2,0)</f>
        <v>SERVICIOS DE CAPACITACION.</v>
      </c>
      <c r="K36" s="307" t="s">
        <v>1354</v>
      </c>
      <c r="L36" s="113" t="s">
        <v>391</v>
      </c>
    </row>
    <row r="37" spans="3:12" x14ac:dyDescent="0.25">
      <c r="C37" s="96" t="s">
        <v>48</v>
      </c>
      <c r="D37" s="766"/>
      <c r="E37" s="197">
        <f>D36</f>
        <v>550</v>
      </c>
      <c r="F37" s="97">
        <v>50</v>
      </c>
      <c r="G37" s="94">
        <f t="shared" si="2"/>
        <v>27500</v>
      </c>
      <c r="H37" s="158" t="s">
        <v>126</v>
      </c>
      <c r="I37" s="95" t="s">
        <v>714</v>
      </c>
      <c r="J37" s="95" t="str">
        <f>VLOOKUP(I37,Presupuesto!$B$11:$C$566,2,0)</f>
        <v>SERVICIOS DE IMPRENTA PUBLIC.Y REPRODUCCION</v>
      </c>
      <c r="K37" s="95" t="str">
        <f>$K$36</f>
        <v>Desarrollo e Innovación Curricular</v>
      </c>
      <c r="L37" s="95" t="s">
        <v>409</v>
      </c>
    </row>
    <row r="38" spans="3:12" x14ac:dyDescent="0.25">
      <c r="C38" s="96" t="s">
        <v>49</v>
      </c>
      <c r="D38" s="766"/>
      <c r="E38" s="197">
        <f>D36</f>
        <v>550</v>
      </c>
      <c r="F38" s="97">
        <v>150</v>
      </c>
      <c r="G38" s="94">
        <f t="shared" si="2"/>
        <v>82500</v>
      </c>
      <c r="H38" s="158" t="s">
        <v>126</v>
      </c>
      <c r="I38" s="95" t="s">
        <v>789</v>
      </c>
      <c r="J38" s="95" t="str">
        <f>VLOOKUP(I38,Presupuesto!$B$11:$C$566,2,0)</f>
        <v>ALIMENTOS B EBIDAS PARA PERSONAS</v>
      </c>
      <c r="K38" s="95" t="str">
        <f t="shared" ref="K38:K45" si="3">$K$36</f>
        <v>Desarrollo e Innovación Curricular</v>
      </c>
      <c r="L38" s="95" t="s">
        <v>393</v>
      </c>
    </row>
    <row r="39" spans="3:12" x14ac:dyDescent="0.25">
      <c r="C39" s="96" t="s">
        <v>50</v>
      </c>
      <c r="D39" s="766"/>
      <c r="E39" s="148">
        <v>0</v>
      </c>
      <c r="F39" s="115">
        <v>10000</v>
      </c>
      <c r="G39" s="94">
        <f t="shared" si="2"/>
        <v>0</v>
      </c>
      <c r="H39" s="158" t="s">
        <v>126</v>
      </c>
      <c r="I39" s="300" t="s">
        <v>297</v>
      </c>
      <c r="J39" s="95" t="str">
        <f>VLOOKUP(I39,Presupuesto!$B$11:$C$566,2,0)</f>
        <v>PASAJES (26100-00)</v>
      </c>
      <c r="K39" s="95" t="str">
        <f t="shared" si="3"/>
        <v>Desarrollo e Innovación Curricular</v>
      </c>
      <c r="L39" s="95" t="s">
        <v>409</v>
      </c>
    </row>
    <row r="40" spans="3:12" x14ac:dyDescent="0.25">
      <c r="C40" s="96" t="s">
        <v>414</v>
      </c>
      <c r="D40" s="766"/>
      <c r="E40" s="148">
        <v>0</v>
      </c>
      <c r="F40" s="115">
        <v>250</v>
      </c>
      <c r="G40" s="94">
        <f t="shared" si="2"/>
        <v>0</v>
      </c>
      <c r="H40" s="158" t="s">
        <v>126</v>
      </c>
      <c r="I40" s="95" t="s">
        <v>818</v>
      </c>
      <c r="J40" s="95" t="str">
        <f>VLOOKUP(I40,Presupuesto!$B$11:$C$566,2,0)</f>
        <v>PRODUCTOS PAPEL Y CARTON</v>
      </c>
      <c r="K40" s="95" t="str">
        <f t="shared" si="3"/>
        <v>Desarrollo e Innovación Curricular</v>
      </c>
      <c r="L40" s="95" t="s">
        <v>409</v>
      </c>
    </row>
    <row r="41" spans="3:12" x14ac:dyDescent="0.25">
      <c r="C41" s="96" t="s">
        <v>51</v>
      </c>
      <c r="D41" s="766"/>
      <c r="E41" s="197">
        <f>(D36*25)/500</f>
        <v>27.5</v>
      </c>
      <c r="F41" s="97">
        <v>85</v>
      </c>
      <c r="G41" s="94">
        <f t="shared" si="2"/>
        <v>2337.5</v>
      </c>
      <c r="H41" s="158" t="s">
        <v>126</v>
      </c>
      <c r="I41" s="95" t="s">
        <v>818</v>
      </c>
      <c r="J41" s="95" t="str">
        <f>VLOOKUP(I41,Presupuesto!$B$11:$C$566,2,0)</f>
        <v>PRODUCTOS PAPEL Y CARTON</v>
      </c>
      <c r="K41" s="95" t="str">
        <f t="shared" si="3"/>
        <v>Desarrollo e Innovación Curricular</v>
      </c>
      <c r="L41" s="95" t="s">
        <v>409</v>
      </c>
    </row>
    <row r="42" spans="3:12" x14ac:dyDescent="0.25">
      <c r="C42" s="96" t="s">
        <v>120</v>
      </c>
      <c r="D42" s="766"/>
      <c r="E42" s="197">
        <f>D36/12</f>
        <v>45.833333333333336</v>
      </c>
      <c r="F42" s="97">
        <v>36</v>
      </c>
      <c r="G42" s="94">
        <f t="shared" si="2"/>
        <v>1650</v>
      </c>
      <c r="H42" s="158" t="s">
        <v>126</v>
      </c>
      <c r="I42" s="95" t="s">
        <v>939</v>
      </c>
      <c r="J42" s="95" t="str">
        <f>VLOOKUP(I42,Presupuesto!$B$11:$C$566,2,0)</f>
        <v>UTILES DE ESCRITORIO, OFICINA Y ENSE¥ANZA</v>
      </c>
      <c r="K42" s="95" t="str">
        <f t="shared" si="3"/>
        <v>Desarrollo e Innovación Curricular</v>
      </c>
      <c r="L42" s="95" t="s">
        <v>409</v>
      </c>
    </row>
    <row r="43" spans="3:12" x14ac:dyDescent="0.25">
      <c r="C43" s="96" t="s">
        <v>34</v>
      </c>
      <c r="D43" s="766"/>
      <c r="E43" s="197">
        <f>D36/12</f>
        <v>45.833333333333336</v>
      </c>
      <c r="F43" s="97">
        <v>80</v>
      </c>
      <c r="G43" s="94">
        <f t="shared" si="2"/>
        <v>3666.666666666667</v>
      </c>
      <c r="H43" s="158" t="s">
        <v>126</v>
      </c>
      <c r="I43" s="95" t="s">
        <v>939</v>
      </c>
      <c r="J43" s="95" t="str">
        <f>VLOOKUP(I43,Presupuesto!$B$11:$C$566,2,0)</f>
        <v>UTILES DE ESCRITORIO, OFICINA Y ENSE¥ANZA</v>
      </c>
      <c r="K43" s="95" t="str">
        <f t="shared" si="3"/>
        <v>Desarrollo e Innovación Curricular</v>
      </c>
      <c r="L43" s="95" t="s">
        <v>409</v>
      </c>
    </row>
    <row r="44" spans="3:12" x14ac:dyDescent="0.25">
      <c r="C44" s="106" t="s">
        <v>52</v>
      </c>
      <c r="D44" s="766"/>
      <c r="E44" s="206">
        <v>0</v>
      </c>
      <c r="F44" s="116">
        <v>25</v>
      </c>
      <c r="G44" s="94">
        <f t="shared" si="2"/>
        <v>0</v>
      </c>
      <c r="H44" s="158" t="s">
        <v>126</v>
      </c>
      <c r="I44" s="95" t="s">
        <v>939</v>
      </c>
      <c r="J44" s="95" t="str">
        <f>VLOOKUP(I44,Presupuesto!$B$11:$C$566,2,0)</f>
        <v>UTILES DE ESCRITORIO, OFICINA Y ENSE¥ANZA</v>
      </c>
      <c r="K44" s="95" t="str">
        <f t="shared" si="3"/>
        <v>Desarrollo e Innovación Curricular</v>
      </c>
      <c r="L44" s="95" t="s">
        <v>409</v>
      </c>
    </row>
    <row r="45" spans="3:12" ht="15.75" thickBot="1" x14ac:dyDescent="0.3">
      <c r="C45" s="210" t="s">
        <v>427</v>
      </c>
      <c r="D45" s="211">
        <v>0</v>
      </c>
      <c r="E45" s="308">
        <v>0</v>
      </c>
      <c r="F45" s="101">
        <f>HLOOKUP(C45,$AH$2:$BU$3,2,0)</f>
        <v>1150</v>
      </c>
      <c r="G45" s="102">
        <f>D45*E45*F45</f>
        <v>0</v>
      </c>
      <c r="H45" s="158" t="s">
        <v>126</v>
      </c>
      <c r="I45" s="310" t="s">
        <v>298</v>
      </c>
      <c r="J45" s="103" t="str">
        <f>VLOOKUP(I45,Presupuesto!$B$11:$C$566,2,0)</f>
        <v>VIATICOS (26200-00)</v>
      </c>
      <c r="K45" s="311" t="str">
        <f t="shared" si="3"/>
        <v>Desarrollo e Innovación Curricular</v>
      </c>
      <c r="L45" s="311" t="s">
        <v>409</v>
      </c>
    </row>
    <row r="48" spans="3:12" x14ac:dyDescent="0.25">
      <c r="C48" s="70"/>
      <c r="D48" s="31"/>
      <c r="E48" s="90"/>
      <c r="F48" s="90"/>
      <c r="G48" s="90"/>
      <c r="H48" s="73"/>
      <c r="I48" s="73"/>
      <c r="J48" s="73"/>
      <c r="K48" s="109"/>
    </row>
    <row r="49" spans="3:12" x14ac:dyDescent="0.25">
      <c r="C49" s="70"/>
      <c r="D49" s="31"/>
      <c r="E49" s="90"/>
      <c r="F49" s="90"/>
      <c r="G49" s="90"/>
      <c r="H49" s="73"/>
      <c r="I49" s="73"/>
      <c r="J49" s="73"/>
      <c r="K49" s="109"/>
    </row>
    <row r="50" spans="3:12" x14ac:dyDescent="0.25">
      <c r="C50" s="90"/>
      <c r="E50" s="109"/>
      <c r="F50" s="109"/>
      <c r="G50" s="109"/>
      <c r="H50" s="171"/>
      <c r="I50" s="109"/>
      <c r="J50" s="109"/>
      <c r="K50" s="109"/>
    </row>
    <row r="51" spans="3:12" ht="15.75" thickBot="1" x14ac:dyDescent="0.3"/>
    <row r="52" spans="3:12" ht="15.75" thickBot="1" x14ac:dyDescent="0.3">
      <c r="C52" s="29" t="s">
        <v>43</v>
      </c>
      <c r="D52" s="30">
        <f>SUM(G59:G68)</f>
        <v>128350</v>
      </c>
      <c r="E52" s="90"/>
      <c r="F52" s="90"/>
      <c r="G52" s="90"/>
      <c r="H52" s="73"/>
      <c r="I52" s="73"/>
      <c r="J52" s="73"/>
      <c r="K52" s="109"/>
    </row>
    <row r="53" spans="3:12" x14ac:dyDescent="0.25">
      <c r="C53" s="70"/>
      <c r="D53" s="31"/>
      <c r="E53" s="90"/>
      <c r="F53" s="90"/>
      <c r="G53" s="90"/>
      <c r="H53" s="73"/>
      <c r="I53" s="73"/>
      <c r="J53" s="73"/>
      <c r="K53" s="109"/>
    </row>
    <row r="54" spans="3:12" x14ac:dyDescent="0.25">
      <c r="C54" s="70"/>
      <c r="D54" s="31"/>
      <c r="E54" s="90"/>
      <c r="F54" s="90"/>
      <c r="G54" s="90"/>
      <c r="H54" s="73"/>
      <c r="I54" s="73"/>
      <c r="J54" s="73"/>
      <c r="K54" s="109"/>
    </row>
    <row r="55" spans="3:12" ht="15.75" x14ac:dyDescent="0.25">
      <c r="C55" s="199" t="s">
        <v>389</v>
      </c>
      <c r="D55" s="327" t="s">
        <v>1546</v>
      </c>
      <c r="E55" s="90"/>
      <c r="F55" s="90"/>
      <c r="G55" s="90"/>
      <c r="H55" s="73"/>
      <c r="I55" s="73"/>
      <c r="J55" s="73"/>
      <c r="K55" s="109"/>
    </row>
    <row r="56" spans="3:12" ht="18.75" x14ac:dyDescent="0.25">
      <c r="C56" s="204" t="str">
        <f>IFERROR(VLOOKUP(D55,'1. Desarrollo e Innov. Curricu.'!$E:$F,2,FALSE),IFERROR(VLOOKUP(D55,'2. Investigación Científica'!$E:$F,2,FALSE),IFERROR(VLOOKUP(D55,'3. Vinculación Univ. Sociedad'!$E:$F,2,FALSE),IFERROR(VLOOKUP(D55,'4. Docencia y Profesorado Univ.'!$E:$F,2,FALSE),IFERROR(VLOOKUP(D55,'5. Estudiantes y Graduados'!$E:$F,2,FALSE),IFERROR(VLOOKUP(D55,'11. Gestion Administrativa'!$E:$F,2,FALSE),IFERROR(VLOOKUP(D55,'13. Gestión Académica'!$E:$F,2,FALSE),IFERROR(VLOOKUP(D55,'8. Asegura. de la Calid. y M'!$E:$F,2,FALSE),IFERROR(VLOOKUP(D55,'6. Gestión del Conocimiento'!$E:$F,2,FALSE),IFERROR(VLOOKUP(D55,'15. Gobernabilidad y Proceso...'!$E:$F,2,FALSE),IFERROR(VLOOKUP(D55,'12. Gestión del Talento Humano'!$E:$F,2,FALSE),IFERROR(VLOOKUP(D55,'14. Internacional... de la E.S.'!$E:$F,2,FALSE),IFERROR(VLOOKUP(D55,'10. Posgrado'!$E:$F,2,FALSE),IFERROR(VLOOKUP(D55,'17. Gestión TIC'!$E:$F,2,FALSE),IFERROR(VLOOKUP(D55,'16. Desa. del Sistema Educ.Sup.'!$E:$F,2,FALSE),IFERROR(VLOOKUP(D55,'9. Cultura de Inno. Insti...'!$E:$F,2,FALSE),VLOOKUP(D55,'7. Lo Esencial de la Reforma U.'!$E:$F,2,0)))))))))))))))))</f>
        <v xml:space="preserve"> 1. Talleres de capacitacion sobre rediseño curricular.       2. Encuentros entre las sub comisiones y sus pares de otros centros. </v>
      </c>
      <c r="D56" s="31"/>
      <c r="E56" s="90"/>
      <c r="F56" s="90"/>
      <c r="G56" s="90"/>
      <c r="H56" s="73"/>
      <c r="I56" s="73"/>
      <c r="J56" s="73"/>
      <c r="K56" s="109"/>
    </row>
    <row r="57" spans="3:12" ht="15.75" thickBot="1" x14ac:dyDescent="0.3">
      <c r="C57" s="70"/>
      <c r="D57" s="31"/>
      <c r="E57" s="90"/>
      <c r="F57" s="90"/>
      <c r="G57" s="90"/>
      <c r="H57" s="73"/>
      <c r="I57" s="73"/>
      <c r="J57" s="73"/>
      <c r="K57" s="109"/>
    </row>
    <row r="58" spans="3:12" ht="30.75" thickBot="1" x14ac:dyDescent="0.3">
      <c r="C58" s="123" t="s">
        <v>44</v>
      </c>
      <c r="D58" s="126" t="s">
        <v>45</v>
      </c>
      <c r="E58" s="125" t="s">
        <v>55</v>
      </c>
      <c r="F58" s="125" t="s">
        <v>57</v>
      </c>
      <c r="G58" s="124" t="s">
        <v>27</v>
      </c>
      <c r="H58" s="130" t="s">
        <v>128</v>
      </c>
      <c r="I58" s="125" t="s">
        <v>46</v>
      </c>
      <c r="J58" s="125" t="s">
        <v>129</v>
      </c>
      <c r="K58" s="125" t="s">
        <v>407</v>
      </c>
      <c r="L58" s="125" t="s">
        <v>408</v>
      </c>
    </row>
    <row r="59" spans="3:12" ht="15.75" thickBot="1" x14ac:dyDescent="0.3">
      <c r="C59" s="303" t="s">
        <v>47</v>
      </c>
      <c r="D59" s="765">
        <v>600</v>
      </c>
      <c r="E59" s="304"/>
      <c r="F59" s="112">
        <v>30000</v>
      </c>
      <c r="G59" s="305">
        <f t="shared" ref="G59:G67" si="4">E59*F59</f>
        <v>0</v>
      </c>
      <c r="H59" s="306" t="s">
        <v>1494</v>
      </c>
      <c r="I59" s="113" t="s">
        <v>696</v>
      </c>
      <c r="J59" s="113" t="str">
        <f>VLOOKUP(I59,Presupuesto!$B$11:$C$566,2,0)</f>
        <v>SERVICIOS DE CAPACITACION.</v>
      </c>
      <c r="K59" s="307" t="s">
        <v>1354</v>
      </c>
      <c r="L59" s="113" t="s">
        <v>391</v>
      </c>
    </row>
    <row r="60" spans="3:12" ht="15.75" thickBot="1" x14ac:dyDescent="0.3">
      <c r="C60" s="96" t="s">
        <v>48</v>
      </c>
      <c r="D60" s="766"/>
      <c r="E60" s="197">
        <f>D59</f>
        <v>600</v>
      </c>
      <c r="F60" s="97">
        <v>50</v>
      </c>
      <c r="G60" s="94">
        <f t="shared" si="4"/>
        <v>30000</v>
      </c>
      <c r="H60" s="306" t="s">
        <v>1494</v>
      </c>
      <c r="I60" s="95" t="s">
        <v>714</v>
      </c>
      <c r="J60" s="95" t="str">
        <f>VLOOKUP(I60,Presupuesto!$B$11:$C$566,2,0)</f>
        <v>SERVICIOS DE IMPRENTA PUBLIC.Y REPRODUCCION</v>
      </c>
      <c r="K60" s="95" t="str">
        <f>$K$59</f>
        <v>Desarrollo e Innovación Curricular</v>
      </c>
      <c r="L60" s="95" t="s">
        <v>409</v>
      </c>
    </row>
    <row r="61" spans="3:12" ht="15.75" thickBot="1" x14ac:dyDescent="0.3">
      <c r="C61" s="96" t="s">
        <v>49</v>
      </c>
      <c r="D61" s="766"/>
      <c r="E61" s="197">
        <f>D59</f>
        <v>600</v>
      </c>
      <c r="F61" s="97">
        <v>150</v>
      </c>
      <c r="G61" s="94">
        <f t="shared" si="4"/>
        <v>90000</v>
      </c>
      <c r="H61" s="306" t="s">
        <v>1494</v>
      </c>
      <c r="I61" s="95" t="s">
        <v>789</v>
      </c>
      <c r="J61" s="95" t="str">
        <f>VLOOKUP(I61,Presupuesto!$B$11:$C$566,2,0)</f>
        <v>ALIMENTOS B EBIDAS PARA PERSONAS</v>
      </c>
      <c r="K61" s="95" t="str">
        <f t="shared" ref="K61:K68" si="5">$K$59</f>
        <v>Desarrollo e Innovación Curricular</v>
      </c>
      <c r="L61" s="95" t="s">
        <v>393</v>
      </c>
    </row>
    <row r="62" spans="3:12" ht="15.75" thickBot="1" x14ac:dyDescent="0.3">
      <c r="C62" s="96" t="s">
        <v>50</v>
      </c>
      <c r="D62" s="766"/>
      <c r="E62" s="148">
        <v>0</v>
      </c>
      <c r="F62" s="115">
        <v>10000</v>
      </c>
      <c r="G62" s="94">
        <f t="shared" si="4"/>
        <v>0</v>
      </c>
      <c r="H62" s="306" t="s">
        <v>1494</v>
      </c>
      <c r="I62" s="300" t="s">
        <v>297</v>
      </c>
      <c r="J62" s="95" t="str">
        <f>VLOOKUP(I62,Presupuesto!$B$11:$C$566,2,0)</f>
        <v>PASAJES (26100-00)</v>
      </c>
      <c r="K62" s="95" t="str">
        <f t="shared" si="5"/>
        <v>Desarrollo e Innovación Curricular</v>
      </c>
      <c r="L62" s="95" t="s">
        <v>409</v>
      </c>
    </row>
    <row r="63" spans="3:12" ht="15.75" thickBot="1" x14ac:dyDescent="0.3">
      <c r="C63" s="96" t="s">
        <v>414</v>
      </c>
      <c r="D63" s="766"/>
      <c r="E63" s="148">
        <v>0</v>
      </c>
      <c r="F63" s="115">
        <v>250</v>
      </c>
      <c r="G63" s="94">
        <f t="shared" si="4"/>
        <v>0</v>
      </c>
      <c r="H63" s="306" t="s">
        <v>1494</v>
      </c>
      <c r="I63" s="95" t="s">
        <v>818</v>
      </c>
      <c r="J63" s="95" t="str">
        <f>VLOOKUP(I63,Presupuesto!$B$11:$C$566,2,0)</f>
        <v>PRODUCTOS PAPEL Y CARTON</v>
      </c>
      <c r="K63" s="95" t="str">
        <f t="shared" si="5"/>
        <v>Desarrollo e Innovación Curricular</v>
      </c>
      <c r="L63" s="95" t="s">
        <v>409</v>
      </c>
    </row>
    <row r="64" spans="3:12" ht="15.75" thickBot="1" x14ac:dyDescent="0.3">
      <c r="C64" s="96" t="s">
        <v>51</v>
      </c>
      <c r="D64" s="766"/>
      <c r="E64" s="197">
        <f>(D59*25)/500</f>
        <v>30</v>
      </c>
      <c r="F64" s="97">
        <v>85</v>
      </c>
      <c r="G64" s="94">
        <f t="shared" si="4"/>
        <v>2550</v>
      </c>
      <c r="H64" s="306" t="s">
        <v>1494</v>
      </c>
      <c r="I64" s="95" t="s">
        <v>818</v>
      </c>
      <c r="J64" s="95" t="str">
        <f>VLOOKUP(I64,Presupuesto!$B$11:$C$566,2,0)</f>
        <v>PRODUCTOS PAPEL Y CARTON</v>
      </c>
      <c r="K64" s="95" t="str">
        <f t="shared" si="5"/>
        <v>Desarrollo e Innovación Curricular</v>
      </c>
      <c r="L64" s="95" t="s">
        <v>409</v>
      </c>
    </row>
    <row r="65" spans="3:12" ht="15.75" thickBot="1" x14ac:dyDescent="0.3">
      <c r="C65" s="96" t="s">
        <v>120</v>
      </c>
      <c r="D65" s="766"/>
      <c r="E65" s="197">
        <f>D59/12</f>
        <v>50</v>
      </c>
      <c r="F65" s="97">
        <v>36</v>
      </c>
      <c r="G65" s="94">
        <f t="shared" si="4"/>
        <v>1800</v>
      </c>
      <c r="H65" s="306" t="s">
        <v>1494</v>
      </c>
      <c r="I65" s="95" t="s">
        <v>939</v>
      </c>
      <c r="J65" s="95" t="str">
        <f>VLOOKUP(I65,Presupuesto!$B$11:$C$566,2,0)</f>
        <v>UTILES DE ESCRITORIO, OFICINA Y ENSE¥ANZA</v>
      </c>
      <c r="K65" s="95" t="str">
        <f t="shared" si="5"/>
        <v>Desarrollo e Innovación Curricular</v>
      </c>
      <c r="L65" s="95" t="s">
        <v>409</v>
      </c>
    </row>
    <row r="66" spans="3:12" ht="15.75" thickBot="1" x14ac:dyDescent="0.3">
      <c r="C66" s="96" t="s">
        <v>34</v>
      </c>
      <c r="D66" s="766"/>
      <c r="E66" s="197">
        <f>D59/12</f>
        <v>50</v>
      </c>
      <c r="F66" s="97">
        <v>80</v>
      </c>
      <c r="G66" s="94">
        <f t="shared" si="4"/>
        <v>4000</v>
      </c>
      <c r="H66" s="306" t="s">
        <v>1494</v>
      </c>
      <c r="I66" s="95" t="s">
        <v>939</v>
      </c>
      <c r="J66" s="95" t="str">
        <f>VLOOKUP(I66,Presupuesto!$B$11:$C$566,2,0)</f>
        <v>UTILES DE ESCRITORIO, OFICINA Y ENSE¥ANZA</v>
      </c>
      <c r="K66" s="95" t="str">
        <f t="shared" si="5"/>
        <v>Desarrollo e Innovación Curricular</v>
      </c>
      <c r="L66" s="95" t="s">
        <v>409</v>
      </c>
    </row>
    <row r="67" spans="3:12" ht="15.75" thickBot="1" x14ac:dyDescent="0.3">
      <c r="C67" s="106" t="s">
        <v>52</v>
      </c>
      <c r="D67" s="766"/>
      <c r="E67" s="206">
        <v>0</v>
      </c>
      <c r="F67" s="116">
        <v>25</v>
      </c>
      <c r="G67" s="94">
        <f t="shared" si="4"/>
        <v>0</v>
      </c>
      <c r="H67" s="306" t="s">
        <v>1494</v>
      </c>
      <c r="I67" s="95" t="s">
        <v>939</v>
      </c>
      <c r="J67" s="95" t="str">
        <f>VLOOKUP(I67,Presupuesto!$B$11:$C$566,2,0)</f>
        <v>UTILES DE ESCRITORIO, OFICINA Y ENSE¥ANZA</v>
      </c>
      <c r="K67" s="95" t="str">
        <f t="shared" si="5"/>
        <v>Desarrollo e Innovación Curricular</v>
      </c>
      <c r="L67" s="95" t="s">
        <v>409</v>
      </c>
    </row>
    <row r="68" spans="3:12" ht="15.75" thickBot="1" x14ac:dyDescent="0.3">
      <c r="C68" s="210" t="s">
        <v>427</v>
      </c>
      <c r="D68" s="211">
        <v>0</v>
      </c>
      <c r="E68" s="308">
        <v>0</v>
      </c>
      <c r="F68" s="101">
        <f>HLOOKUP(C68,$AH$2:$BU$3,2,0)</f>
        <v>1150</v>
      </c>
      <c r="G68" s="102">
        <f>D68*E68*F68</f>
        <v>0</v>
      </c>
      <c r="H68" s="306" t="s">
        <v>1494</v>
      </c>
      <c r="I68" s="310" t="s">
        <v>298</v>
      </c>
      <c r="J68" s="103" t="str">
        <f>VLOOKUP(I68,Presupuesto!$B$11:$C$566,2,0)</f>
        <v>VIATICOS (26200-00)</v>
      </c>
      <c r="K68" s="311" t="str">
        <f t="shared" si="5"/>
        <v>Desarrollo e Innovación Curricular</v>
      </c>
      <c r="L68" s="311" t="s">
        <v>409</v>
      </c>
    </row>
    <row r="70" spans="3:12" ht="15.75" thickBot="1" x14ac:dyDescent="0.3"/>
    <row r="71" spans="3:12" ht="15.75" thickBot="1" x14ac:dyDescent="0.3">
      <c r="C71" s="29" t="s">
        <v>43</v>
      </c>
      <c r="D71" s="30">
        <f>SUM(G78:G87)</f>
        <v>8000</v>
      </c>
      <c r="E71" s="90"/>
      <c r="F71" s="90"/>
      <c r="G71" s="90"/>
      <c r="H71" s="73"/>
      <c r="I71" s="73"/>
      <c r="J71" s="73"/>
      <c r="K71" s="109"/>
    </row>
    <row r="72" spans="3:12" x14ac:dyDescent="0.25">
      <c r="C72" s="70"/>
      <c r="D72" s="31"/>
      <c r="E72" s="90"/>
      <c r="F72" s="90"/>
      <c r="G72" s="90"/>
      <c r="H72" s="73"/>
      <c r="I72" s="73"/>
      <c r="J72" s="73"/>
      <c r="K72" s="109"/>
    </row>
    <row r="73" spans="3:12" x14ac:dyDescent="0.25">
      <c r="C73" s="70"/>
      <c r="D73" s="31"/>
      <c r="E73" s="90"/>
      <c r="F73" s="90"/>
      <c r="G73" s="90"/>
      <c r="H73" s="73"/>
      <c r="I73" s="73"/>
      <c r="J73" s="73"/>
      <c r="K73" s="109"/>
    </row>
    <row r="74" spans="3:12" ht="15.75" x14ac:dyDescent="0.25">
      <c r="C74" s="199" t="s">
        <v>389</v>
      </c>
      <c r="D74" s="327" t="s">
        <v>1564</v>
      </c>
      <c r="E74" s="90"/>
      <c r="F74" s="90"/>
      <c r="G74" s="90"/>
      <c r="H74" s="73"/>
      <c r="I74" s="73"/>
      <c r="J74" s="73"/>
      <c r="K74" s="109"/>
    </row>
    <row r="75" spans="3:12" ht="18.75" x14ac:dyDescent="0.25">
      <c r="C75" s="204" t="str">
        <f>IFERROR(VLOOKUP(D74,'1. Desarrollo e Innov. Curricu.'!$E:$F,2,FALSE),IFERROR(VLOOKUP(D74,'2. Investigación Científica'!$E:$F,2,FALSE),IFERROR(VLOOKUP(D74,'3. Vinculación Univ. Sociedad'!$E:$F,2,FALSE),IFERROR(VLOOKUP(D74,'4. Docencia y Profesorado Univ.'!$E:$F,2,FALSE),IFERROR(VLOOKUP(D74,'5. Estudiantes y Graduados'!$E:$F,2,FALSE),IFERROR(VLOOKUP(D74,'11. Gestion Administrativa'!$E:$F,2,FALSE),IFERROR(VLOOKUP(D74,'13. Gestión Académica'!$E:$F,2,FALSE),IFERROR(VLOOKUP(D74,'8. Asegura. de la Calid. y M'!$E:$F,2,FALSE),IFERROR(VLOOKUP(D74,'6. Gestión del Conocimiento'!$E:$F,2,FALSE),IFERROR(VLOOKUP(D74,'15. Gobernabilidad y Proceso...'!$E:$F,2,FALSE),IFERROR(VLOOKUP(D74,'12. Gestión del Talento Humano'!$E:$F,2,FALSE),IFERROR(VLOOKUP(D74,'14. Internacional... de la E.S.'!$E:$F,2,FALSE),IFERROR(VLOOKUP(D74,'10. Posgrado'!$E:$F,2,FALSE),IFERROR(VLOOKUP(D74,'17. Gestión TIC'!$E:$F,2,FALSE),IFERROR(VLOOKUP(D74,'16. Desa. del Sistema Educ.Sup.'!$E:$F,2,FALSE),IFERROR(VLOOKUP(D74,'9. Cultura de Inno. Insti...'!$E:$F,2,FALSE),VLOOKUP(D74,'7. Lo Esencial de la Reforma U.'!$E:$F,2,0)))))))))))))))))</f>
        <v>1.Realizacion de un Programa de capacitación docente para la bimodalidad.</v>
      </c>
      <c r="D75" s="31"/>
      <c r="E75" s="90"/>
      <c r="F75" s="90"/>
      <c r="G75" s="90"/>
      <c r="H75" s="73"/>
      <c r="I75" s="73"/>
      <c r="J75" s="73"/>
      <c r="K75" s="109"/>
    </row>
    <row r="76" spans="3:12" ht="15.75" thickBot="1" x14ac:dyDescent="0.3">
      <c r="C76" s="70"/>
      <c r="D76" s="31"/>
      <c r="E76" s="90"/>
      <c r="F76" s="90"/>
      <c r="G76" s="90"/>
      <c r="H76" s="73"/>
      <c r="I76" s="73"/>
      <c r="J76" s="73"/>
      <c r="K76" s="109"/>
    </row>
    <row r="77" spans="3:12" ht="30.75" thickBot="1" x14ac:dyDescent="0.3">
      <c r="C77" s="123" t="s">
        <v>44</v>
      </c>
      <c r="D77" s="126" t="s">
        <v>45</v>
      </c>
      <c r="E77" s="125" t="s">
        <v>55</v>
      </c>
      <c r="F77" s="125" t="s">
        <v>57</v>
      </c>
      <c r="G77" s="124" t="s">
        <v>27</v>
      </c>
      <c r="H77" s="130" t="s">
        <v>128</v>
      </c>
      <c r="I77" s="125" t="s">
        <v>46</v>
      </c>
      <c r="J77" s="125" t="s">
        <v>129</v>
      </c>
      <c r="K77" s="125" t="s">
        <v>407</v>
      </c>
      <c r="L77" s="125" t="s">
        <v>408</v>
      </c>
    </row>
    <row r="78" spans="3:12" ht="15.75" thickBot="1" x14ac:dyDescent="0.3">
      <c r="C78" s="303" t="s">
        <v>47</v>
      </c>
      <c r="D78" s="765">
        <v>100</v>
      </c>
      <c r="E78" s="304"/>
      <c r="F78" s="112">
        <v>30000</v>
      </c>
      <c r="G78" s="305">
        <f t="shared" ref="G78:G86" si="6">E78*F78</f>
        <v>0</v>
      </c>
      <c r="H78" s="306" t="s">
        <v>126</v>
      </c>
      <c r="I78" s="113" t="s">
        <v>696</v>
      </c>
      <c r="J78" s="113" t="str">
        <f>VLOOKUP(I78,Presupuesto!$B$11:$C$566,2,0)</f>
        <v>SERVICIOS DE CAPACITACION.</v>
      </c>
      <c r="K78" s="307" t="s">
        <v>1354</v>
      </c>
      <c r="L78" s="113" t="s">
        <v>391</v>
      </c>
    </row>
    <row r="79" spans="3:12" ht="15.75" thickBot="1" x14ac:dyDescent="0.3">
      <c r="C79" s="96" t="s">
        <v>48</v>
      </c>
      <c r="D79" s="766"/>
      <c r="E79" s="197">
        <v>0</v>
      </c>
      <c r="F79" s="97">
        <v>50</v>
      </c>
      <c r="G79" s="94">
        <f t="shared" si="6"/>
        <v>0</v>
      </c>
      <c r="H79" s="306" t="s">
        <v>126</v>
      </c>
      <c r="I79" s="95" t="s">
        <v>714</v>
      </c>
      <c r="J79" s="95" t="str">
        <f>VLOOKUP(I79,Presupuesto!$B$11:$C$566,2,0)</f>
        <v>SERVICIOS DE IMPRENTA PUBLIC.Y REPRODUCCION</v>
      </c>
      <c r="K79" s="95" t="str">
        <f>$K$78</f>
        <v>Desarrollo e Innovación Curricular</v>
      </c>
      <c r="L79" s="95" t="s">
        <v>409</v>
      </c>
    </row>
    <row r="80" spans="3:12" ht="15.75" thickBot="1" x14ac:dyDescent="0.3">
      <c r="C80" s="96" t="s">
        <v>49</v>
      </c>
      <c r="D80" s="766"/>
      <c r="E80" s="197">
        <v>100</v>
      </c>
      <c r="F80" s="97">
        <v>80</v>
      </c>
      <c r="G80" s="94">
        <f t="shared" si="6"/>
        <v>8000</v>
      </c>
      <c r="H80" s="306" t="s">
        <v>126</v>
      </c>
      <c r="I80" s="95" t="s">
        <v>789</v>
      </c>
      <c r="J80" s="95" t="str">
        <f>VLOOKUP(I80,Presupuesto!$B$11:$C$566,2,0)</f>
        <v>ALIMENTOS B EBIDAS PARA PERSONAS</v>
      </c>
      <c r="K80" s="95" t="str">
        <f t="shared" ref="K80:K87" si="7">$K$78</f>
        <v>Desarrollo e Innovación Curricular</v>
      </c>
      <c r="L80" s="95" t="s">
        <v>393</v>
      </c>
    </row>
    <row r="81" spans="3:12" ht="15.75" thickBot="1" x14ac:dyDescent="0.3">
      <c r="C81" s="96" t="s">
        <v>50</v>
      </c>
      <c r="D81" s="766"/>
      <c r="E81" s="148">
        <v>0</v>
      </c>
      <c r="F81" s="115">
        <v>10000</v>
      </c>
      <c r="G81" s="94">
        <f t="shared" si="6"/>
        <v>0</v>
      </c>
      <c r="H81" s="306" t="s">
        <v>126</v>
      </c>
      <c r="I81" s="300" t="s">
        <v>297</v>
      </c>
      <c r="J81" s="95" t="str">
        <f>VLOOKUP(I81,Presupuesto!$B$11:$C$566,2,0)</f>
        <v>PASAJES (26100-00)</v>
      </c>
      <c r="K81" s="95" t="str">
        <f t="shared" si="7"/>
        <v>Desarrollo e Innovación Curricular</v>
      </c>
      <c r="L81" s="95" t="s">
        <v>409</v>
      </c>
    </row>
    <row r="82" spans="3:12" ht="15.75" thickBot="1" x14ac:dyDescent="0.3">
      <c r="C82" s="96" t="s">
        <v>414</v>
      </c>
      <c r="D82" s="766"/>
      <c r="E82" s="148">
        <v>0</v>
      </c>
      <c r="F82" s="115">
        <v>250</v>
      </c>
      <c r="G82" s="94">
        <f t="shared" si="6"/>
        <v>0</v>
      </c>
      <c r="H82" s="306" t="s">
        <v>126</v>
      </c>
      <c r="I82" s="95" t="s">
        <v>818</v>
      </c>
      <c r="J82" s="95" t="str">
        <f>VLOOKUP(I82,Presupuesto!$B$11:$C$566,2,0)</f>
        <v>PRODUCTOS PAPEL Y CARTON</v>
      </c>
      <c r="K82" s="95" t="str">
        <f t="shared" si="7"/>
        <v>Desarrollo e Innovación Curricular</v>
      </c>
      <c r="L82" s="95" t="s">
        <v>409</v>
      </c>
    </row>
    <row r="83" spans="3:12" ht="15.75" thickBot="1" x14ac:dyDescent="0.3">
      <c r="C83" s="96" t="s">
        <v>51</v>
      </c>
      <c r="D83" s="766"/>
      <c r="E83" s="197">
        <v>0</v>
      </c>
      <c r="F83" s="97">
        <v>85</v>
      </c>
      <c r="G83" s="94">
        <f t="shared" si="6"/>
        <v>0</v>
      </c>
      <c r="H83" s="306" t="s">
        <v>126</v>
      </c>
      <c r="I83" s="95" t="s">
        <v>818</v>
      </c>
      <c r="J83" s="95" t="str">
        <f>VLOOKUP(I83,Presupuesto!$B$11:$C$566,2,0)</f>
        <v>PRODUCTOS PAPEL Y CARTON</v>
      </c>
      <c r="K83" s="95" t="str">
        <f t="shared" si="7"/>
        <v>Desarrollo e Innovación Curricular</v>
      </c>
      <c r="L83" s="95" t="s">
        <v>409</v>
      </c>
    </row>
    <row r="84" spans="3:12" ht="15.75" thickBot="1" x14ac:dyDescent="0.3">
      <c r="C84" s="96" t="s">
        <v>120</v>
      </c>
      <c r="D84" s="766"/>
      <c r="E84" s="197">
        <v>0</v>
      </c>
      <c r="F84" s="97">
        <v>36</v>
      </c>
      <c r="G84" s="94">
        <f t="shared" si="6"/>
        <v>0</v>
      </c>
      <c r="H84" s="306" t="s">
        <v>126</v>
      </c>
      <c r="I84" s="95" t="s">
        <v>939</v>
      </c>
      <c r="J84" s="95" t="str">
        <f>VLOOKUP(I84,Presupuesto!$B$11:$C$566,2,0)</f>
        <v>UTILES DE ESCRITORIO, OFICINA Y ENSE¥ANZA</v>
      </c>
      <c r="K84" s="95" t="str">
        <f t="shared" si="7"/>
        <v>Desarrollo e Innovación Curricular</v>
      </c>
      <c r="L84" s="95" t="s">
        <v>409</v>
      </c>
    </row>
    <row r="85" spans="3:12" ht="15.75" thickBot="1" x14ac:dyDescent="0.3">
      <c r="C85" s="96" t="s">
        <v>34</v>
      </c>
      <c r="D85" s="766"/>
      <c r="E85" s="197">
        <v>0</v>
      </c>
      <c r="F85" s="97">
        <v>80</v>
      </c>
      <c r="G85" s="94">
        <f t="shared" si="6"/>
        <v>0</v>
      </c>
      <c r="H85" s="306" t="s">
        <v>126</v>
      </c>
      <c r="I85" s="95" t="s">
        <v>939</v>
      </c>
      <c r="J85" s="95" t="str">
        <f>VLOOKUP(I85,Presupuesto!$B$11:$C$566,2,0)</f>
        <v>UTILES DE ESCRITORIO, OFICINA Y ENSE¥ANZA</v>
      </c>
      <c r="K85" s="95" t="str">
        <f t="shared" si="7"/>
        <v>Desarrollo e Innovación Curricular</v>
      </c>
      <c r="L85" s="95" t="s">
        <v>409</v>
      </c>
    </row>
    <row r="86" spans="3:12" ht="15.75" thickBot="1" x14ac:dyDescent="0.3">
      <c r="C86" s="106" t="s">
        <v>52</v>
      </c>
      <c r="D86" s="766"/>
      <c r="E86" s="206">
        <v>0</v>
      </c>
      <c r="F86" s="116">
        <v>25</v>
      </c>
      <c r="G86" s="94">
        <f t="shared" si="6"/>
        <v>0</v>
      </c>
      <c r="H86" s="306" t="s">
        <v>126</v>
      </c>
      <c r="I86" s="95" t="s">
        <v>939</v>
      </c>
      <c r="J86" s="95" t="str">
        <f>VLOOKUP(I86,Presupuesto!$B$11:$C$566,2,0)</f>
        <v>UTILES DE ESCRITORIO, OFICINA Y ENSE¥ANZA</v>
      </c>
      <c r="K86" s="95" t="str">
        <f t="shared" si="7"/>
        <v>Desarrollo e Innovación Curricular</v>
      </c>
      <c r="L86" s="95" t="s">
        <v>409</v>
      </c>
    </row>
    <row r="87" spans="3:12" ht="15.75" thickBot="1" x14ac:dyDescent="0.3">
      <c r="C87" s="210" t="s">
        <v>427</v>
      </c>
      <c r="D87" s="211">
        <v>0</v>
      </c>
      <c r="E87" s="308">
        <v>0</v>
      </c>
      <c r="F87" s="101">
        <f>HLOOKUP(C87,$AH$2:$BU$3,2,0)</f>
        <v>1150</v>
      </c>
      <c r="G87" s="102">
        <f>D87*E87*F87</f>
        <v>0</v>
      </c>
      <c r="H87" s="306" t="s">
        <v>126</v>
      </c>
      <c r="I87" s="310" t="s">
        <v>298</v>
      </c>
      <c r="J87" s="103" t="str">
        <f>VLOOKUP(I87,Presupuesto!$B$11:$C$566,2,0)</f>
        <v>VIATICOS (26200-00)</v>
      </c>
      <c r="K87" s="311" t="str">
        <f t="shared" si="7"/>
        <v>Desarrollo e Innovación Curricular</v>
      </c>
      <c r="L87" s="311" t="s">
        <v>409</v>
      </c>
    </row>
    <row r="88" spans="3:12" x14ac:dyDescent="0.25">
      <c r="C88" s="90"/>
      <c r="E88" s="109"/>
      <c r="F88" s="109"/>
      <c r="G88" s="109"/>
      <c r="H88" s="171"/>
      <c r="I88" s="109"/>
      <c r="J88" s="109"/>
      <c r="K88" s="109"/>
    </row>
    <row r="89" spans="3:12" ht="15.75" thickBot="1" x14ac:dyDescent="0.3"/>
    <row r="90" spans="3:12" ht="15.75" thickBot="1" x14ac:dyDescent="0.3">
      <c r="C90" s="29" t="s">
        <v>43</v>
      </c>
      <c r="D90" s="30">
        <f>SUM(G97:G106)</f>
        <v>8000</v>
      </c>
      <c r="E90" s="90"/>
      <c r="F90" s="90"/>
      <c r="G90" s="90"/>
      <c r="H90" s="73"/>
      <c r="I90" s="73"/>
      <c r="J90" s="73"/>
      <c r="K90" s="109"/>
    </row>
    <row r="91" spans="3:12" x14ac:dyDescent="0.25">
      <c r="C91" s="70"/>
      <c r="D91" s="31"/>
      <c r="E91" s="90"/>
      <c r="F91" s="90"/>
      <c r="G91" s="90"/>
      <c r="H91" s="73"/>
      <c r="I91" s="73"/>
      <c r="J91" s="73"/>
      <c r="K91" s="109"/>
    </row>
    <row r="92" spans="3:12" x14ac:dyDescent="0.25">
      <c r="C92" s="70"/>
      <c r="D92" s="31"/>
      <c r="E92" s="90"/>
      <c r="F92" s="90"/>
      <c r="G92" s="90"/>
      <c r="H92" s="73"/>
      <c r="I92" s="73"/>
      <c r="J92" s="73"/>
      <c r="K92" s="109"/>
    </row>
    <row r="93" spans="3:12" ht="15.75" x14ac:dyDescent="0.25">
      <c r="C93" s="199" t="s">
        <v>389</v>
      </c>
      <c r="D93" s="327" t="s">
        <v>1565</v>
      </c>
      <c r="E93" s="90"/>
      <c r="F93" s="90"/>
      <c r="G93" s="90"/>
      <c r="H93" s="73"/>
      <c r="I93" s="73"/>
      <c r="J93" s="73"/>
      <c r="K93" s="109"/>
    </row>
    <row r="94" spans="3:12" ht="18.75" x14ac:dyDescent="0.25">
      <c r="C94" s="204" t="str">
        <f>IFERROR(VLOOKUP(D93,'1. Desarrollo e Innov. Curricu.'!$E:$F,2,FALSE),IFERROR(VLOOKUP(D93,'2. Investigación Científica'!$E:$F,2,FALSE),IFERROR(VLOOKUP(D93,'3. Vinculación Univ. Sociedad'!$E:$F,2,FALSE),IFERROR(VLOOKUP(D93,'4. Docencia y Profesorado Univ.'!$E:$F,2,FALSE),IFERROR(VLOOKUP(D93,'5. Estudiantes y Graduados'!$E:$F,2,FALSE),IFERROR(VLOOKUP(D93,'11. Gestion Administrativa'!$E:$F,2,FALSE),IFERROR(VLOOKUP(D93,'13. Gestión Académica'!$E:$F,2,FALSE),IFERROR(VLOOKUP(D93,'8. Asegura. de la Calid. y M'!$E:$F,2,FALSE),IFERROR(VLOOKUP(D93,'6. Gestión del Conocimiento'!$E:$F,2,FALSE),IFERROR(VLOOKUP(D93,'15. Gobernabilidad y Proceso...'!$E:$F,2,FALSE),IFERROR(VLOOKUP(D93,'12. Gestión del Talento Humano'!$E:$F,2,FALSE),IFERROR(VLOOKUP(D93,'14. Internacional... de la E.S.'!$E:$F,2,FALSE),IFERROR(VLOOKUP(D93,'10. Posgrado'!$E:$F,2,FALSE),IFERROR(VLOOKUP(D93,'17. Gestión TIC'!$E:$F,2,FALSE),IFERROR(VLOOKUP(D93,'16. Desa. del Sistema Educ.Sup.'!$E:$F,2,FALSE),IFERROR(VLOOKUP(D93,'9. Cultura de Inno. Insti...'!$E:$F,2,FALSE),VLOOKUP(D93,'7. Lo Esencial de la Reforma U.'!$E:$F,2,0)))))))))))))))))</f>
        <v xml:space="preserve">2. Ejecucion de un programa de capacitacion sobre bimodalidad (diseño de asignaturas en línea y asesor en línea)  </v>
      </c>
      <c r="D94" s="31"/>
      <c r="E94" s="90"/>
      <c r="F94" s="90"/>
      <c r="G94" s="90"/>
      <c r="H94" s="73"/>
      <c r="I94" s="73"/>
      <c r="J94" s="73"/>
      <c r="K94" s="109"/>
    </row>
    <row r="95" spans="3:12" ht="15.75" thickBot="1" x14ac:dyDescent="0.3">
      <c r="C95" s="70"/>
      <c r="D95" s="31"/>
      <c r="E95" s="90"/>
      <c r="F95" s="90"/>
      <c r="G95" s="90"/>
      <c r="H95" s="73"/>
      <c r="I95" s="73"/>
      <c r="J95" s="73"/>
      <c r="K95" s="109"/>
    </row>
    <row r="96" spans="3:12" ht="30.75" thickBot="1" x14ac:dyDescent="0.3">
      <c r="C96" s="123" t="s">
        <v>44</v>
      </c>
      <c r="D96" s="126" t="s">
        <v>45</v>
      </c>
      <c r="E96" s="125" t="s">
        <v>55</v>
      </c>
      <c r="F96" s="125" t="s">
        <v>57</v>
      </c>
      <c r="G96" s="124" t="s">
        <v>27</v>
      </c>
      <c r="H96" s="130" t="s">
        <v>128</v>
      </c>
      <c r="I96" s="125" t="s">
        <v>46</v>
      </c>
      <c r="J96" s="125" t="s">
        <v>129</v>
      </c>
      <c r="K96" s="125" t="s">
        <v>407</v>
      </c>
      <c r="L96" s="125" t="s">
        <v>408</v>
      </c>
    </row>
    <row r="97" spans="3:12" ht="15.75" thickBot="1" x14ac:dyDescent="0.3">
      <c r="C97" s="303" t="s">
        <v>47</v>
      </c>
      <c r="D97" s="765">
        <v>100</v>
      </c>
      <c r="E97" s="304"/>
      <c r="F97" s="112">
        <v>30000</v>
      </c>
      <c r="G97" s="305">
        <f t="shared" ref="G97:G105" si="8">E97*F97</f>
        <v>0</v>
      </c>
      <c r="H97" s="306" t="s">
        <v>126</v>
      </c>
      <c r="I97" s="113" t="s">
        <v>696</v>
      </c>
      <c r="J97" s="113" t="str">
        <f>VLOOKUP(I97,Presupuesto!$B$11:$C$566,2,0)</f>
        <v>SERVICIOS DE CAPACITACION.</v>
      </c>
      <c r="K97" s="307" t="s">
        <v>1354</v>
      </c>
      <c r="L97" s="113" t="s">
        <v>391</v>
      </c>
    </row>
    <row r="98" spans="3:12" ht="15.75" thickBot="1" x14ac:dyDescent="0.3">
      <c r="C98" s="96" t="s">
        <v>48</v>
      </c>
      <c r="D98" s="766"/>
      <c r="E98" s="197">
        <v>0</v>
      </c>
      <c r="F98" s="97">
        <v>50</v>
      </c>
      <c r="G98" s="94">
        <f t="shared" si="8"/>
        <v>0</v>
      </c>
      <c r="H98" s="306" t="s">
        <v>126</v>
      </c>
      <c r="I98" s="95" t="s">
        <v>714</v>
      </c>
      <c r="J98" s="95" t="str">
        <f>VLOOKUP(I98,Presupuesto!$B$11:$C$566,2,0)</f>
        <v>SERVICIOS DE IMPRENTA PUBLIC.Y REPRODUCCION</v>
      </c>
      <c r="K98" s="95" t="str">
        <f>$K$97</f>
        <v>Desarrollo e Innovación Curricular</v>
      </c>
      <c r="L98" s="95" t="s">
        <v>409</v>
      </c>
    </row>
    <row r="99" spans="3:12" ht="15.75" thickBot="1" x14ac:dyDescent="0.3">
      <c r="C99" s="96" t="s">
        <v>49</v>
      </c>
      <c r="D99" s="766"/>
      <c r="E99" s="197">
        <v>100</v>
      </c>
      <c r="F99" s="97">
        <v>80</v>
      </c>
      <c r="G99" s="94">
        <f t="shared" si="8"/>
        <v>8000</v>
      </c>
      <c r="H99" s="306" t="s">
        <v>126</v>
      </c>
      <c r="I99" s="95" t="s">
        <v>789</v>
      </c>
      <c r="J99" s="95" t="str">
        <f>VLOOKUP(I99,Presupuesto!$B$11:$C$566,2,0)</f>
        <v>ALIMENTOS B EBIDAS PARA PERSONAS</v>
      </c>
      <c r="K99" s="95" t="str">
        <f t="shared" ref="K99:K106" si="9">$K$97</f>
        <v>Desarrollo e Innovación Curricular</v>
      </c>
      <c r="L99" s="95" t="s">
        <v>393</v>
      </c>
    </row>
    <row r="100" spans="3:12" ht="15.75" thickBot="1" x14ac:dyDescent="0.3">
      <c r="C100" s="96" t="s">
        <v>50</v>
      </c>
      <c r="D100" s="766"/>
      <c r="E100" s="148">
        <v>0</v>
      </c>
      <c r="F100" s="115">
        <v>10000</v>
      </c>
      <c r="G100" s="94">
        <f t="shared" si="8"/>
        <v>0</v>
      </c>
      <c r="H100" s="306" t="s">
        <v>126</v>
      </c>
      <c r="I100" s="300" t="s">
        <v>297</v>
      </c>
      <c r="J100" s="95" t="str">
        <f>VLOOKUP(I100,Presupuesto!$B$11:$C$566,2,0)</f>
        <v>PASAJES (26100-00)</v>
      </c>
      <c r="K100" s="95" t="str">
        <f t="shared" si="9"/>
        <v>Desarrollo e Innovación Curricular</v>
      </c>
      <c r="L100" s="95" t="s">
        <v>409</v>
      </c>
    </row>
    <row r="101" spans="3:12" ht="15.75" thickBot="1" x14ac:dyDescent="0.3">
      <c r="C101" s="96" t="s">
        <v>414</v>
      </c>
      <c r="D101" s="766"/>
      <c r="E101" s="148">
        <v>0</v>
      </c>
      <c r="F101" s="115">
        <v>250</v>
      </c>
      <c r="G101" s="94">
        <f t="shared" si="8"/>
        <v>0</v>
      </c>
      <c r="H101" s="306" t="s">
        <v>126</v>
      </c>
      <c r="I101" s="95" t="s">
        <v>818</v>
      </c>
      <c r="J101" s="95" t="str">
        <f>VLOOKUP(I101,Presupuesto!$B$11:$C$566,2,0)</f>
        <v>PRODUCTOS PAPEL Y CARTON</v>
      </c>
      <c r="K101" s="95" t="str">
        <f t="shared" si="9"/>
        <v>Desarrollo e Innovación Curricular</v>
      </c>
      <c r="L101" s="95" t="s">
        <v>409</v>
      </c>
    </row>
    <row r="102" spans="3:12" ht="15.75" thickBot="1" x14ac:dyDescent="0.3">
      <c r="C102" s="96" t="s">
        <v>51</v>
      </c>
      <c r="D102" s="766"/>
      <c r="E102" s="197">
        <v>0</v>
      </c>
      <c r="F102" s="97">
        <v>85</v>
      </c>
      <c r="G102" s="94">
        <f t="shared" si="8"/>
        <v>0</v>
      </c>
      <c r="H102" s="306" t="s">
        <v>126</v>
      </c>
      <c r="I102" s="95" t="s">
        <v>818</v>
      </c>
      <c r="J102" s="95" t="str">
        <f>VLOOKUP(I102,Presupuesto!$B$11:$C$566,2,0)</f>
        <v>PRODUCTOS PAPEL Y CARTON</v>
      </c>
      <c r="K102" s="95" t="str">
        <f t="shared" si="9"/>
        <v>Desarrollo e Innovación Curricular</v>
      </c>
      <c r="L102" s="95" t="s">
        <v>409</v>
      </c>
    </row>
    <row r="103" spans="3:12" ht="15.75" thickBot="1" x14ac:dyDescent="0.3">
      <c r="C103" s="96" t="s">
        <v>120</v>
      </c>
      <c r="D103" s="766"/>
      <c r="E103" s="197">
        <v>0</v>
      </c>
      <c r="F103" s="97">
        <v>36</v>
      </c>
      <c r="G103" s="94">
        <f t="shared" si="8"/>
        <v>0</v>
      </c>
      <c r="H103" s="306" t="s">
        <v>126</v>
      </c>
      <c r="I103" s="95" t="s">
        <v>939</v>
      </c>
      <c r="J103" s="95" t="str">
        <f>VLOOKUP(I103,Presupuesto!$B$11:$C$566,2,0)</f>
        <v>UTILES DE ESCRITORIO, OFICINA Y ENSE¥ANZA</v>
      </c>
      <c r="K103" s="95" t="str">
        <f t="shared" si="9"/>
        <v>Desarrollo e Innovación Curricular</v>
      </c>
      <c r="L103" s="95" t="s">
        <v>409</v>
      </c>
    </row>
    <row r="104" spans="3:12" ht="15.75" thickBot="1" x14ac:dyDescent="0.3">
      <c r="C104" s="96" t="s">
        <v>34</v>
      </c>
      <c r="D104" s="766"/>
      <c r="E104" s="197">
        <v>0</v>
      </c>
      <c r="F104" s="97">
        <v>80</v>
      </c>
      <c r="G104" s="94">
        <f t="shared" si="8"/>
        <v>0</v>
      </c>
      <c r="H104" s="306" t="s">
        <v>126</v>
      </c>
      <c r="I104" s="95" t="s">
        <v>939</v>
      </c>
      <c r="J104" s="95" t="str">
        <f>VLOOKUP(I104,Presupuesto!$B$11:$C$566,2,0)</f>
        <v>UTILES DE ESCRITORIO, OFICINA Y ENSE¥ANZA</v>
      </c>
      <c r="K104" s="95" t="str">
        <f t="shared" si="9"/>
        <v>Desarrollo e Innovación Curricular</v>
      </c>
      <c r="L104" s="95" t="s">
        <v>409</v>
      </c>
    </row>
    <row r="105" spans="3:12" ht="15.75" thickBot="1" x14ac:dyDescent="0.3">
      <c r="C105" s="106" t="s">
        <v>52</v>
      </c>
      <c r="D105" s="766"/>
      <c r="E105" s="206">
        <v>0</v>
      </c>
      <c r="F105" s="116">
        <v>25</v>
      </c>
      <c r="G105" s="94">
        <f t="shared" si="8"/>
        <v>0</v>
      </c>
      <c r="H105" s="306" t="s">
        <v>126</v>
      </c>
      <c r="I105" s="95" t="s">
        <v>939</v>
      </c>
      <c r="J105" s="95" t="str">
        <f>VLOOKUP(I105,Presupuesto!$B$11:$C$566,2,0)</f>
        <v>UTILES DE ESCRITORIO, OFICINA Y ENSE¥ANZA</v>
      </c>
      <c r="K105" s="95" t="str">
        <f t="shared" si="9"/>
        <v>Desarrollo e Innovación Curricular</v>
      </c>
      <c r="L105" s="95" t="s">
        <v>409</v>
      </c>
    </row>
    <row r="106" spans="3:12" ht="15.75" thickBot="1" x14ac:dyDescent="0.3">
      <c r="C106" s="210" t="s">
        <v>427</v>
      </c>
      <c r="D106" s="211">
        <v>0</v>
      </c>
      <c r="E106" s="308">
        <v>0</v>
      </c>
      <c r="F106" s="101">
        <f>HLOOKUP(C106,$AH$2:$BU$3,2,0)</f>
        <v>1150</v>
      </c>
      <c r="G106" s="102">
        <f>D106*E106*F106</f>
        <v>0</v>
      </c>
      <c r="H106" s="306" t="s">
        <v>126</v>
      </c>
      <c r="I106" s="310" t="s">
        <v>298</v>
      </c>
      <c r="J106" s="103" t="str">
        <f>VLOOKUP(I106,Presupuesto!$B$11:$C$566,2,0)</f>
        <v>VIATICOS (26200-00)</v>
      </c>
      <c r="K106" s="311" t="str">
        <f t="shared" si="9"/>
        <v>Desarrollo e Innovación Curricular</v>
      </c>
      <c r="L106" s="311" t="s">
        <v>409</v>
      </c>
    </row>
    <row r="108" spans="3:12" ht="15.75" thickBot="1" x14ac:dyDescent="0.3"/>
    <row r="109" spans="3:12" ht="15.75" thickBot="1" x14ac:dyDescent="0.3">
      <c r="C109" s="29" t="s">
        <v>43</v>
      </c>
      <c r="D109" s="30">
        <f>SUM(G116:G125)</f>
        <v>2137500</v>
      </c>
      <c r="E109" s="90"/>
      <c r="F109" s="90"/>
      <c r="G109" s="90"/>
      <c r="H109" s="73"/>
      <c r="I109" s="73"/>
      <c r="J109" s="73"/>
      <c r="K109" s="109"/>
    </row>
    <row r="110" spans="3:12" x14ac:dyDescent="0.25">
      <c r="C110" s="70"/>
      <c r="D110" s="31"/>
      <c r="E110" s="90"/>
      <c r="F110" s="90"/>
      <c r="G110" s="90"/>
      <c r="H110" s="73"/>
      <c r="I110" s="73"/>
      <c r="J110" s="73"/>
      <c r="K110" s="109"/>
    </row>
    <row r="111" spans="3:12" x14ac:dyDescent="0.25">
      <c r="C111" s="70"/>
      <c r="D111" s="31"/>
      <c r="E111" s="90"/>
      <c r="F111" s="90"/>
      <c r="G111" s="90"/>
      <c r="H111" s="73"/>
      <c r="I111" s="73"/>
      <c r="J111" s="73"/>
      <c r="K111" s="109"/>
    </row>
    <row r="112" spans="3:12" ht="15.75" x14ac:dyDescent="0.25">
      <c r="C112" s="199" t="s">
        <v>389</v>
      </c>
      <c r="D112" s="327" t="s">
        <v>1566</v>
      </c>
      <c r="E112" s="90"/>
      <c r="F112" s="90"/>
      <c r="G112" s="90"/>
      <c r="H112" s="73"/>
      <c r="I112" s="73"/>
      <c r="J112" s="73"/>
      <c r="K112" s="109"/>
    </row>
    <row r="113" spans="3:12" ht="18.75" x14ac:dyDescent="0.25">
      <c r="C113" s="204" t="str">
        <f>IFERROR(VLOOKUP(D112,'1. Desarrollo e Innov. Curricu.'!$E:$F,2,FALSE),IFERROR(VLOOKUP(D112,'2. Investigación Científica'!$E:$F,2,FALSE),IFERROR(VLOOKUP(D112,'3. Vinculación Univ. Sociedad'!$E:$F,2,FALSE),IFERROR(VLOOKUP(D112,'4. Docencia y Profesorado Univ.'!$E:$F,2,FALSE),IFERROR(VLOOKUP(D112,'5. Estudiantes y Graduados'!$E:$F,2,FALSE),IFERROR(VLOOKUP(D112,'11. Gestion Administrativa'!$E:$F,2,FALSE),IFERROR(VLOOKUP(D112,'13. Gestión Académica'!$E:$F,2,FALSE),IFERROR(VLOOKUP(D112,'8. Asegura. de la Calid. y M'!$E:$F,2,FALSE),IFERROR(VLOOKUP(D112,'6. Gestión del Conocimiento'!$E:$F,2,FALSE),IFERROR(VLOOKUP(D112,'15. Gobernabilidad y Proceso...'!$E:$F,2,FALSE),IFERROR(VLOOKUP(D112,'12. Gestión del Talento Humano'!$E:$F,2,FALSE),IFERROR(VLOOKUP(D112,'14. Internacional... de la E.S.'!$E:$F,2,FALSE),IFERROR(VLOOKUP(D112,'10. Posgrado'!$E:$F,2,FALSE),IFERROR(VLOOKUP(D112,'17. Gestión TIC'!$E:$F,2,FALSE),IFERROR(VLOOKUP(D112,'16. Desa. del Sistema Educ.Sup.'!$E:$F,2,FALSE),IFERROR(VLOOKUP(D112,'9. Cultura de Inno. Insti...'!$E:$F,2,FALSE),VLOOKUP(D112,'7. Lo Esencial de la Reforma U.'!$E:$F,2,0)))))))))))))))))</f>
        <v xml:space="preserve">Elaborar programas de asignatura incorporando el Modelo Educativo y diseñarlas  en línea. </v>
      </c>
      <c r="D113" s="31"/>
      <c r="E113" s="90"/>
      <c r="F113" s="90"/>
      <c r="G113" s="90"/>
      <c r="H113" s="73"/>
      <c r="I113" s="73"/>
      <c r="J113" s="73"/>
      <c r="K113" s="109"/>
    </row>
    <row r="114" spans="3:12" ht="15.75" thickBot="1" x14ac:dyDescent="0.3">
      <c r="C114" s="70"/>
      <c r="D114" s="31"/>
      <c r="E114" s="90"/>
      <c r="F114" s="90"/>
      <c r="G114" s="90"/>
      <c r="H114" s="73"/>
      <c r="I114" s="73"/>
      <c r="J114" s="73"/>
      <c r="K114" s="109"/>
    </row>
    <row r="115" spans="3:12" ht="30.75" thickBot="1" x14ac:dyDescent="0.3">
      <c r="C115" s="123" t="s">
        <v>44</v>
      </c>
      <c r="D115" s="126" t="s">
        <v>45</v>
      </c>
      <c r="E115" s="125" t="s">
        <v>55</v>
      </c>
      <c r="F115" s="125" t="s">
        <v>57</v>
      </c>
      <c r="G115" s="124" t="s">
        <v>27</v>
      </c>
      <c r="H115" s="130" t="s">
        <v>128</v>
      </c>
      <c r="I115" s="125" t="s">
        <v>46</v>
      </c>
      <c r="J115" s="125" t="s">
        <v>129</v>
      </c>
      <c r="K115" s="125" t="s">
        <v>407</v>
      </c>
      <c r="L115" s="125" t="s">
        <v>408</v>
      </c>
    </row>
    <row r="116" spans="3:12" ht="15.75" thickBot="1" x14ac:dyDescent="0.3">
      <c r="C116" s="303" t="s">
        <v>47</v>
      </c>
      <c r="D116" s="765">
        <v>95</v>
      </c>
      <c r="E116" s="304">
        <v>95</v>
      </c>
      <c r="F116" s="112">
        <v>22500</v>
      </c>
      <c r="G116" s="305">
        <f t="shared" ref="G116:G124" si="10">E116*F116</f>
        <v>2137500</v>
      </c>
      <c r="H116" s="306" t="s">
        <v>1494</v>
      </c>
      <c r="I116" s="113" t="s">
        <v>696</v>
      </c>
      <c r="J116" s="113" t="str">
        <f>VLOOKUP(I116,Presupuesto!$B$11:$C$566,2,0)</f>
        <v>SERVICIOS DE CAPACITACION.</v>
      </c>
      <c r="K116" s="307" t="s">
        <v>1354</v>
      </c>
      <c r="L116" s="113" t="s">
        <v>391</v>
      </c>
    </row>
    <row r="117" spans="3:12" ht="15.75" thickBot="1" x14ac:dyDescent="0.3">
      <c r="C117" s="96" t="s">
        <v>48</v>
      </c>
      <c r="D117" s="766"/>
      <c r="E117" s="197">
        <v>0</v>
      </c>
      <c r="F117" s="97">
        <v>50</v>
      </c>
      <c r="G117" s="94">
        <f t="shared" si="10"/>
        <v>0</v>
      </c>
      <c r="H117" s="306" t="s">
        <v>1494</v>
      </c>
      <c r="I117" s="95" t="s">
        <v>714</v>
      </c>
      <c r="J117" s="95" t="str">
        <f>VLOOKUP(I117,Presupuesto!$B$11:$C$566,2,0)</f>
        <v>SERVICIOS DE IMPRENTA PUBLIC.Y REPRODUCCION</v>
      </c>
      <c r="K117" s="95" t="str">
        <f>$K$116</f>
        <v>Desarrollo e Innovación Curricular</v>
      </c>
      <c r="L117" s="95" t="s">
        <v>409</v>
      </c>
    </row>
    <row r="118" spans="3:12" ht="15.75" thickBot="1" x14ac:dyDescent="0.3">
      <c r="C118" s="96" t="s">
        <v>49</v>
      </c>
      <c r="D118" s="766"/>
      <c r="E118" s="197">
        <v>0</v>
      </c>
      <c r="F118" s="97">
        <v>150</v>
      </c>
      <c r="G118" s="94">
        <f t="shared" si="10"/>
        <v>0</v>
      </c>
      <c r="H118" s="306" t="s">
        <v>1494</v>
      </c>
      <c r="I118" s="95" t="s">
        <v>789</v>
      </c>
      <c r="J118" s="95" t="str">
        <f>VLOOKUP(I118,Presupuesto!$B$11:$C$566,2,0)</f>
        <v>ALIMENTOS B EBIDAS PARA PERSONAS</v>
      </c>
      <c r="K118" s="95" t="str">
        <f t="shared" ref="K118:K125" si="11">$K$116</f>
        <v>Desarrollo e Innovación Curricular</v>
      </c>
      <c r="L118" s="95" t="s">
        <v>393</v>
      </c>
    </row>
    <row r="119" spans="3:12" ht="15.75" thickBot="1" x14ac:dyDescent="0.3">
      <c r="C119" s="96" t="s">
        <v>50</v>
      </c>
      <c r="D119" s="766"/>
      <c r="E119" s="148">
        <v>0</v>
      </c>
      <c r="F119" s="115">
        <v>10000</v>
      </c>
      <c r="G119" s="94">
        <f t="shared" si="10"/>
        <v>0</v>
      </c>
      <c r="H119" s="306" t="s">
        <v>1494</v>
      </c>
      <c r="I119" s="300" t="s">
        <v>297</v>
      </c>
      <c r="J119" s="95" t="str">
        <f>VLOOKUP(I119,Presupuesto!$B$11:$C$566,2,0)</f>
        <v>PASAJES (26100-00)</v>
      </c>
      <c r="K119" s="95" t="str">
        <f t="shared" si="11"/>
        <v>Desarrollo e Innovación Curricular</v>
      </c>
      <c r="L119" s="95" t="s">
        <v>409</v>
      </c>
    </row>
    <row r="120" spans="3:12" ht="15.75" thickBot="1" x14ac:dyDescent="0.3">
      <c r="C120" s="96" t="s">
        <v>414</v>
      </c>
      <c r="D120" s="766"/>
      <c r="E120" s="148"/>
      <c r="F120" s="115">
        <v>250</v>
      </c>
      <c r="G120" s="94">
        <f>E120*F120</f>
        <v>0</v>
      </c>
      <c r="H120" s="306" t="s">
        <v>1494</v>
      </c>
      <c r="I120" s="95" t="s">
        <v>818</v>
      </c>
      <c r="J120" s="95" t="str">
        <f>VLOOKUP(I120,Presupuesto!$B$11:$C$566,2,0)</f>
        <v>PRODUCTOS PAPEL Y CARTON</v>
      </c>
      <c r="K120" s="95" t="str">
        <f t="shared" si="11"/>
        <v>Desarrollo e Innovación Curricular</v>
      </c>
      <c r="L120" s="95" t="s">
        <v>409</v>
      </c>
    </row>
    <row r="121" spans="3:12" ht="15.75" thickBot="1" x14ac:dyDescent="0.3">
      <c r="C121" s="96" t="s">
        <v>51</v>
      </c>
      <c r="D121" s="766"/>
      <c r="E121" s="197">
        <v>0</v>
      </c>
      <c r="F121" s="97">
        <v>85</v>
      </c>
      <c r="G121" s="94">
        <f t="shared" si="10"/>
        <v>0</v>
      </c>
      <c r="H121" s="306" t="s">
        <v>1494</v>
      </c>
      <c r="I121" s="95" t="s">
        <v>818</v>
      </c>
      <c r="J121" s="95" t="str">
        <f>VLOOKUP(I121,Presupuesto!$B$11:$C$566,2,0)</f>
        <v>PRODUCTOS PAPEL Y CARTON</v>
      </c>
      <c r="K121" s="95" t="str">
        <f t="shared" si="11"/>
        <v>Desarrollo e Innovación Curricular</v>
      </c>
      <c r="L121" s="95" t="s">
        <v>409</v>
      </c>
    </row>
    <row r="122" spans="3:12" ht="15.75" thickBot="1" x14ac:dyDescent="0.3">
      <c r="C122" s="96" t="s">
        <v>120</v>
      </c>
      <c r="D122" s="766"/>
      <c r="E122" s="197">
        <v>0</v>
      </c>
      <c r="F122" s="97">
        <v>36</v>
      </c>
      <c r="G122" s="94">
        <f t="shared" si="10"/>
        <v>0</v>
      </c>
      <c r="H122" s="306" t="s">
        <v>1494</v>
      </c>
      <c r="I122" s="95" t="s">
        <v>939</v>
      </c>
      <c r="J122" s="95" t="str">
        <f>VLOOKUP(I122,Presupuesto!$B$11:$C$566,2,0)</f>
        <v>UTILES DE ESCRITORIO, OFICINA Y ENSE¥ANZA</v>
      </c>
      <c r="K122" s="95" t="str">
        <f t="shared" si="11"/>
        <v>Desarrollo e Innovación Curricular</v>
      </c>
      <c r="L122" s="95" t="s">
        <v>409</v>
      </c>
    </row>
    <row r="123" spans="3:12" ht="15.75" thickBot="1" x14ac:dyDescent="0.3">
      <c r="C123" s="96" t="s">
        <v>34</v>
      </c>
      <c r="D123" s="766"/>
      <c r="E123" s="197">
        <v>0</v>
      </c>
      <c r="F123" s="97">
        <v>80</v>
      </c>
      <c r="G123" s="94">
        <f t="shared" si="10"/>
        <v>0</v>
      </c>
      <c r="H123" s="306" t="s">
        <v>1494</v>
      </c>
      <c r="I123" s="95" t="s">
        <v>939</v>
      </c>
      <c r="J123" s="95" t="str">
        <f>VLOOKUP(I123,Presupuesto!$B$11:$C$566,2,0)</f>
        <v>UTILES DE ESCRITORIO, OFICINA Y ENSE¥ANZA</v>
      </c>
      <c r="K123" s="95" t="str">
        <f t="shared" si="11"/>
        <v>Desarrollo e Innovación Curricular</v>
      </c>
      <c r="L123" s="95" t="s">
        <v>409</v>
      </c>
    </row>
    <row r="124" spans="3:12" ht="15.75" thickBot="1" x14ac:dyDescent="0.3">
      <c r="C124" s="106" t="s">
        <v>52</v>
      </c>
      <c r="D124" s="766"/>
      <c r="E124" s="206">
        <v>0</v>
      </c>
      <c r="F124" s="116">
        <v>25</v>
      </c>
      <c r="G124" s="94">
        <f t="shared" si="10"/>
        <v>0</v>
      </c>
      <c r="H124" s="306" t="s">
        <v>1494</v>
      </c>
      <c r="I124" s="95" t="s">
        <v>939</v>
      </c>
      <c r="J124" s="95" t="str">
        <f>VLOOKUP(I124,Presupuesto!$B$11:$C$566,2,0)</f>
        <v>UTILES DE ESCRITORIO, OFICINA Y ENSE¥ANZA</v>
      </c>
      <c r="K124" s="95" t="str">
        <f t="shared" si="11"/>
        <v>Desarrollo e Innovación Curricular</v>
      </c>
      <c r="L124" s="95" t="s">
        <v>409</v>
      </c>
    </row>
    <row r="125" spans="3:12" ht="15.75" thickBot="1" x14ac:dyDescent="0.3">
      <c r="C125" s="210" t="s">
        <v>427</v>
      </c>
      <c r="D125" s="211">
        <v>0</v>
      </c>
      <c r="E125" s="308">
        <v>0</v>
      </c>
      <c r="F125" s="101">
        <f>HLOOKUP(C125,$AH$2:$BU$3,2,0)</f>
        <v>1150</v>
      </c>
      <c r="G125" s="102">
        <f>D125*E125*F125</f>
        <v>0</v>
      </c>
      <c r="H125" s="306" t="s">
        <v>1494</v>
      </c>
      <c r="I125" s="310" t="s">
        <v>298</v>
      </c>
      <c r="J125" s="103" t="str">
        <f>VLOOKUP(I125,Presupuesto!$B$11:$C$566,2,0)</f>
        <v>VIATICOS (26200-00)</v>
      </c>
      <c r="K125" s="311" t="str">
        <f t="shared" si="11"/>
        <v>Desarrollo e Innovación Curricular</v>
      </c>
      <c r="L125" s="311" t="s">
        <v>409</v>
      </c>
    </row>
    <row r="126" spans="3:12" x14ac:dyDescent="0.25">
      <c r="C126" s="90"/>
      <c r="E126" s="109"/>
      <c r="F126" s="109"/>
      <c r="G126" s="109"/>
      <c r="H126" s="171"/>
      <c r="I126" s="109"/>
      <c r="J126" s="109"/>
      <c r="K126" s="109"/>
    </row>
    <row r="127" spans="3:12" ht="15.75" thickBot="1" x14ac:dyDescent="0.3"/>
    <row r="128" spans="3:12" ht="15.75" thickBot="1" x14ac:dyDescent="0.3">
      <c r="C128" s="29" t="s">
        <v>43</v>
      </c>
      <c r="D128" s="30">
        <f>SUM(G135:G144)</f>
        <v>1547500</v>
      </c>
      <c r="E128" s="90"/>
      <c r="F128" s="90"/>
      <c r="G128" s="90"/>
      <c r="H128" s="73"/>
      <c r="I128" s="73"/>
      <c r="J128" s="73"/>
      <c r="K128" s="109"/>
    </row>
    <row r="129" spans="3:12" x14ac:dyDescent="0.25">
      <c r="C129" s="70"/>
      <c r="D129" s="31"/>
      <c r="E129" s="90"/>
      <c r="F129" s="90"/>
      <c r="G129" s="90"/>
      <c r="H129" s="73"/>
      <c r="I129" s="73"/>
      <c r="J129" s="73"/>
      <c r="K129" s="109"/>
    </row>
    <row r="130" spans="3:12" x14ac:dyDescent="0.25">
      <c r="C130" s="70"/>
      <c r="D130" s="31"/>
      <c r="E130" s="90"/>
      <c r="F130" s="90"/>
      <c r="G130" s="90"/>
      <c r="H130" s="73"/>
      <c r="I130" s="73"/>
      <c r="J130" s="73"/>
      <c r="K130" s="109"/>
    </row>
    <row r="131" spans="3:12" ht="15.75" x14ac:dyDescent="0.25">
      <c r="C131" s="199" t="s">
        <v>389</v>
      </c>
      <c r="D131" s="327" t="s">
        <v>1579</v>
      </c>
      <c r="E131" s="90"/>
      <c r="F131" s="90"/>
      <c r="G131" s="90"/>
      <c r="H131" s="73"/>
      <c r="I131" s="73"/>
      <c r="J131" s="73"/>
      <c r="K131" s="109"/>
    </row>
    <row r="132" spans="3:12" ht="18.75" x14ac:dyDescent="0.25">
      <c r="C132" s="204" t="str">
        <f>IFERROR(VLOOKUP(D131,'1. Desarrollo e Innov. Curricu.'!$E:$F,2,FALSE),IFERROR(VLOOKUP(D131,'2. Investigación Científica'!$E:$F,2,FALSE),IFERROR(VLOOKUP(D131,'3. Vinculación Univ. Sociedad'!$E:$F,2,FALSE),IFERROR(VLOOKUP(D131,'4. Docencia y Profesorado Univ.'!$E:$F,2,FALSE),IFERROR(VLOOKUP(D131,'5. Estudiantes y Graduados'!$E:$F,2,FALSE),IFERROR(VLOOKUP(D131,'11. Gestion Administrativa'!$E:$F,2,FALSE),IFERROR(VLOOKUP(D131,'13. Gestión Académica'!$E:$F,2,FALSE),IFERROR(VLOOKUP(D131,'8. Asegura. de la Calid. y M'!$E:$F,2,FALSE),IFERROR(VLOOKUP(D131,'6. Gestión del Conocimiento'!$E:$F,2,FALSE),IFERROR(VLOOKUP(D131,'15. Gobernabilidad y Proceso...'!$E:$F,2,FALSE),IFERROR(VLOOKUP(D131,'12. Gestión del Talento Humano'!$E:$F,2,FALSE),IFERROR(VLOOKUP(D131,'14. Internacional... de la E.S.'!$E:$F,2,FALSE),IFERROR(VLOOKUP(D131,'10. Posgrado'!$E:$F,2,FALSE),IFERROR(VLOOKUP(D131,'17. Gestión TIC'!$E:$F,2,FALSE),IFERROR(VLOOKUP(D131,'16. Desa. del Sistema Educ.Sup.'!$E:$F,2,FALSE),IFERROR(VLOOKUP(D131,'9. Cultura de Inno. Insti...'!$E:$F,2,FALSE),VLOOKUP(D131,'7. Lo Esencial de la Reforma U.'!$E:$F,2,0)))))))))))))))))</f>
        <v xml:space="preserve">GESTIONAR EL PROGRAMA INTEGRAL1. planificación del programa de capacitación según area priorizada. 2. ejecución del programa de capacitación. </v>
      </c>
      <c r="D132" s="31"/>
      <c r="E132" s="90"/>
      <c r="F132" s="90"/>
      <c r="G132" s="90"/>
      <c r="H132" s="73"/>
      <c r="I132" s="73"/>
      <c r="J132" s="73"/>
      <c r="K132" s="109"/>
    </row>
    <row r="133" spans="3:12" ht="15.75" thickBot="1" x14ac:dyDescent="0.3">
      <c r="C133" s="70"/>
      <c r="D133" s="31"/>
      <c r="E133" s="90"/>
      <c r="F133" s="90"/>
      <c r="G133" s="90"/>
      <c r="H133" s="73"/>
      <c r="I133" s="73"/>
      <c r="J133" s="73"/>
      <c r="K133" s="109"/>
    </row>
    <row r="134" spans="3:12" ht="30.75" thickBot="1" x14ac:dyDescent="0.3">
      <c r="C134" s="123" t="s">
        <v>44</v>
      </c>
      <c r="D134" s="126" t="s">
        <v>45</v>
      </c>
      <c r="E134" s="125" t="s">
        <v>55</v>
      </c>
      <c r="F134" s="125" t="s">
        <v>57</v>
      </c>
      <c r="G134" s="124" t="s">
        <v>27</v>
      </c>
      <c r="H134" s="130" t="s">
        <v>128</v>
      </c>
      <c r="I134" s="125" t="s">
        <v>46</v>
      </c>
      <c r="J134" s="125" t="s">
        <v>129</v>
      </c>
      <c r="K134" s="125" t="s">
        <v>407</v>
      </c>
      <c r="L134" s="125" t="s">
        <v>408</v>
      </c>
    </row>
    <row r="135" spans="3:12" ht="15.75" thickBot="1" x14ac:dyDescent="0.3">
      <c r="C135" s="303" t="s">
        <v>47</v>
      </c>
      <c r="D135" s="765">
        <v>550</v>
      </c>
      <c r="E135" s="304">
        <v>15</v>
      </c>
      <c r="F135" s="112">
        <v>30000</v>
      </c>
      <c r="G135" s="305">
        <f t="shared" ref="G135:G144" si="12">E135*F135</f>
        <v>450000</v>
      </c>
      <c r="H135" s="306" t="s">
        <v>1494</v>
      </c>
      <c r="I135" s="113" t="s">
        <v>696</v>
      </c>
      <c r="J135" s="113" t="str">
        <f>VLOOKUP(I135,Presupuesto!$B$11:$C$566,2,0)</f>
        <v>SERVICIOS DE CAPACITACION.</v>
      </c>
      <c r="K135" s="307" t="s">
        <v>1355</v>
      </c>
      <c r="L135" s="113" t="s">
        <v>391</v>
      </c>
    </row>
    <row r="136" spans="3:12" ht="15.75" thickBot="1" x14ac:dyDescent="0.3">
      <c r="C136" s="96" t="s">
        <v>48</v>
      </c>
      <c r="D136" s="766"/>
      <c r="E136" s="197">
        <v>0</v>
      </c>
      <c r="F136" s="97">
        <v>50</v>
      </c>
      <c r="G136" s="94">
        <f t="shared" si="12"/>
        <v>0</v>
      </c>
      <c r="H136" s="306" t="s">
        <v>1494</v>
      </c>
      <c r="I136" s="95" t="s">
        <v>714</v>
      </c>
      <c r="J136" s="95" t="str">
        <f>VLOOKUP(I136,Presupuesto!$B$11:$C$566,2,0)</f>
        <v>SERVICIOS DE IMPRENTA PUBLIC.Y REPRODUCCION</v>
      </c>
      <c r="K136" s="95" t="str">
        <f>$K$135</f>
        <v>Docencia y Profesorado Universitario</v>
      </c>
      <c r="L136" s="95" t="s">
        <v>409</v>
      </c>
    </row>
    <row r="137" spans="3:12" ht="15.75" thickBot="1" x14ac:dyDescent="0.3">
      <c r="C137" s="96" t="s">
        <v>49</v>
      </c>
      <c r="D137" s="766"/>
      <c r="E137" s="197">
        <f>D135</f>
        <v>550</v>
      </c>
      <c r="F137" s="97">
        <v>1500</v>
      </c>
      <c r="G137" s="94">
        <f t="shared" si="12"/>
        <v>825000</v>
      </c>
      <c r="H137" s="306" t="s">
        <v>1494</v>
      </c>
      <c r="I137" s="95" t="s">
        <v>789</v>
      </c>
      <c r="J137" s="95" t="str">
        <f>VLOOKUP(I137,Presupuesto!$B$11:$C$566,2,0)</f>
        <v>ALIMENTOS B EBIDAS PARA PERSONAS</v>
      </c>
      <c r="K137" s="95" t="str">
        <f t="shared" ref="K137:K144" si="13">$K$135</f>
        <v>Docencia y Profesorado Universitario</v>
      </c>
      <c r="L137" s="95" t="s">
        <v>393</v>
      </c>
    </row>
    <row r="138" spans="3:12" ht="15.75" thickBot="1" x14ac:dyDescent="0.3">
      <c r="C138" s="96" t="s">
        <v>50</v>
      </c>
      <c r="D138" s="766"/>
      <c r="E138" s="148">
        <v>10</v>
      </c>
      <c r="F138" s="115">
        <v>10000</v>
      </c>
      <c r="G138" s="94">
        <f t="shared" si="12"/>
        <v>100000</v>
      </c>
      <c r="H138" s="306" t="s">
        <v>1494</v>
      </c>
      <c r="I138" s="300" t="s">
        <v>303</v>
      </c>
      <c r="J138" s="95" t="str">
        <f>VLOOKUP(I138,Presupuesto!$B$11:$C$566,2,0)</f>
        <v>PASAJES NACIONALES (26110-00)</v>
      </c>
      <c r="K138" s="95" t="str">
        <f t="shared" si="13"/>
        <v>Docencia y Profesorado Universitario</v>
      </c>
      <c r="L138" s="95" t="s">
        <v>409</v>
      </c>
    </row>
    <row r="139" spans="3:12" ht="15.75" thickBot="1" x14ac:dyDescent="0.3">
      <c r="C139" s="96" t="s">
        <v>414</v>
      </c>
      <c r="D139" s="766"/>
      <c r="E139" s="148">
        <v>0</v>
      </c>
      <c r="F139" s="115">
        <v>250</v>
      </c>
      <c r="G139" s="94">
        <f t="shared" si="12"/>
        <v>0</v>
      </c>
      <c r="H139" s="306" t="s">
        <v>1494</v>
      </c>
      <c r="I139" s="95" t="s">
        <v>818</v>
      </c>
      <c r="J139" s="95" t="str">
        <f>VLOOKUP(I139,Presupuesto!$B$11:$C$566,2,0)</f>
        <v>PRODUCTOS PAPEL Y CARTON</v>
      </c>
      <c r="K139" s="95" t="str">
        <f t="shared" si="13"/>
        <v>Docencia y Profesorado Universitario</v>
      </c>
      <c r="L139" s="95" t="s">
        <v>409</v>
      </c>
    </row>
    <row r="140" spans="3:12" ht="15.75" thickBot="1" x14ac:dyDescent="0.3">
      <c r="C140" s="96" t="s">
        <v>51</v>
      </c>
      <c r="D140" s="766"/>
      <c r="E140" s="197">
        <v>0</v>
      </c>
      <c r="F140" s="97">
        <v>85</v>
      </c>
      <c r="G140" s="94">
        <f t="shared" si="12"/>
        <v>0</v>
      </c>
      <c r="H140" s="306" t="s">
        <v>1494</v>
      </c>
      <c r="I140" s="95" t="s">
        <v>818</v>
      </c>
      <c r="J140" s="95" t="str">
        <f>VLOOKUP(I140,Presupuesto!$B$11:$C$566,2,0)</f>
        <v>PRODUCTOS PAPEL Y CARTON</v>
      </c>
      <c r="K140" s="95" t="str">
        <f t="shared" si="13"/>
        <v>Docencia y Profesorado Universitario</v>
      </c>
      <c r="L140" s="95" t="s">
        <v>409</v>
      </c>
    </row>
    <row r="141" spans="3:12" ht="15.75" thickBot="1" x14ac:dyDescent="0.3">
      <c r="C141" s="96" t="s">
        <v>120</v>
      </c>
      <c r="D141" s="766"/>
      <c r="E141" s="197">
        <v>0</v>
      </c>
      <c r="F141" s="97">
        <v>36</v>
      </c>
      <c r="G141" s="94">
        <f t="shared" si="12"/>
        <v>0</v>
      </c>
      <c r="H141" s="306" t="s">
        <v>1494</v>
      </c>
      <c r="I141" s="95" t="s">
        <v>939</v>
      </c>
      <c r="J141" s="95" t="str">
        <f>VLOOKUP(I141,Presupuesto!$B$11:$C$566,2,0)</f>
        <v>UTILES DE ESCRITORIO, OFICINA Y ENSE¥ANZA</v>
      </c>
      <c r="K141" s="95" t="str">
        <f t="shared" si="13"/>
        <v>Docencia y Profesorado Universitario</v>
      </c>
      <c r="L141" s="95" t="s">
        <v>409</v>
      </c>
    </row>
    <row r="142" spans="3:12" ht="15.75" thickBot="1" x14ac:dyDescent="0.3">
      <c r="C142" s="96" t="s">
        <v>34</v>
      </c>
      <c r="D142" s="766"/>
      <c r="E142" s="197">
        <v>0</v>
      </c>
      <c r="F142" s="97">
        <v>80</v>
      </c>
      <c r="G142" s="94">
        <f t="shared" si="12"/>
        <v>0</v>
      </c>
      <c r="H142" s="306" t="s">
        <v>1494</v>
      </c>
      <c r="I142" s="95" t="s">
        <v>939</v>
      </c>
      <c r="J142" s="95" t="str">
        <f>VLOOKUP(I142,Presupuesto!$B$11:$C$566,2,0)</f>
        <v>UTILES DE ESCRITORIO, OFICINA Y ENSE¥ANZA</v>
      </c>
      <c r="K142" s="95" t="str">
        <f t="shared" si="13"/>
        <v>Docencia y Profesorado Universitario</v>
      </c>
      <c r="L142" s="95" t="s">
        <v>409</v>
      </c>
    </row>
    <row r="143" spans="3:12" ht="15.75" thickBot="1" x14ac:dyDescent="0.3">
      <c r="C143" s="106" t="s">
        <v>52</v>
      </c>
      <c r="D143" s="766"/>
      <c r="E143" s="206">
        <v>0</v>
      </c>
      <c r="F143" s="116">
        <v>25</v>
      </c>
      <c r="G143" s="94">
        <f t="shared" si="12"/>
        <v>0</v>
      </c>
      <c r="H143" s="306" t="s">
        <v>1494</v>
      </c>
      <c r="I143" s="95" t="s">
        <v>939</v>
      </c>
      <c r="J143" s="95" t="str">
        <f>VLOOKUP(I143,Presupuesto!$B$11:$C$566,2,0)</f>
        <v>UTILES DE ESCRITORIO, OFICINA Y ENSE¥ANZA</v>
      </c>
      <c r="K143" s="95" t="str">
        <f t="shared" si="13"/>
        <v>Docencia y Profesorado Universitario</v>
      </c>
      <c r="L143" s="95" t="s">
        <v>409</v>
      </c>
    </row>
    <row r="144" spans="3:12" ht="15.75" thickBot="1" x14ac:dyDescent="0.3">
      <c r="C144" s="210" t="s">
        <v>427</v>
      </c>
      <c r="D144" s="211">
        <v>150</v>
      </c>
      <c r="E144" s="308">
        <v>150</v>
      </c>
      <c r="F144" s="101">
        <f>HLOOKUP(C144,$AH$2:$BU$3,2,0)</f>
        <v>1150</v>
      </c>
      <c r="G144" s="94">
        <f t="shared" si="12"/>
        <v>172500</v>
      </c>
      <c r="H144" s="306" t="s">
        <v>1494</v>
      </c>
      <c r="I144" s="310" t="s">
        <v>298</v>
      </c>
      <c r="J144" s="103" t="str">
        <f>VLOOKUP(I144,Presupuesto!$B$11:$C$566,2,0)</f>
        <v>VIATICOS (26200-00)</v>
      </c>
      <c r="K144" s="311" t="str">
        <f t="shared" si="13"/>
        <v>Docencia y Profesorado Universitario</v>
      </c>
      <c r="L144" s="311" t="s">
        <v>409</v>
      </c>
    </row>
    <row r="151" spans="3:12" ht="15.75" thickBot="1" x14ac:dyDescent="0.3"/>
    <row r="152" spans="3:12" ht="15.75" thickBot="1" x14ac:dyDescent="0.3">
      <c r="C152" s="29" t="s">
        <v>43</v>
      </c>
      <c r="D152" s="30">
        <f>SUM(G159:G168)</f>
        <v>190250</v>
      </c>
      <c r="E152" s="90"/>
      <c r="F152" s="90"/>
      <c r="G152" s="90"/>
      <c r="H152" s="73"/>
      <c r="I152" s="73"/>
      <c r="J152" s="73"/>
      <c r="K152" s="109"/>
      <c r="L152" s="404"/>
    </row>
    <row r="153" spans="3:12" x14ac:dyDescent="0.25">
      <c r="C153" s="70"/>
      <c r="D153" s="31"/>
      <c r="E153" s="90"/>
      <c r="F153" s="90"/>
      <c r="G153" s="90"/>
      <c r="H153" s="73"/>
      <c r="I153" s="73"/>
      <c r="J153" s="73"/>
      <c r="K153" s="109"/>
      <c r="L153" s="404"/>
    </row>
    <row r="154" spans="3:12" x14ac:dyDescent="0.25">
      <c r="C154" s="70"/>
      <c r="D154" s="31"/>
      <c r="E154" s="90"/>
      <c r="F154" s="90"/>
      <c r="G154" s="90"/>
      <c r="H154" s="73"/>
      <c r="I154" s="73"/>
      <c r="J154" s="73"/>
      <c r="K154" s="109"/>
      <c r="L154" s="404"/>
    </row>
    <row r="155" spans="3:12" ht="15.75" x14ac:dyDescent="0.25">
      <c r="C155" s="199" t="s">
        <v>389</v>
      </c>
      <c r="D155" s="327" t="s">
        <v>1638</v>
      </c>
      <c r="E155" s="90"/>
      <c r="F155" s="90"/>
      <c r="G155" s="90"/>
      <c r="H155" s="73"/>
      <c r="I155" s="73"/>
      <c r="J155" s="73"/>
      <c r="K155" s="109"/>
      <c r="L155" s="404"/>
    </row>
    <row r="156" spans="3:12" ht="18.75" x14ac:dyDescent="0.25">
      <c r="C156" s="204" t="str">
        <f>IFERROR(VLOOKUP(D155,'1. Desarrollo e Innov. Curricu.'!$E:$F,2,FALSE),IFERROR(VLOOKUP(D155,'2. Investigación Científica'!$E:$F,2,FALSE),IFERROR(VLOOKUP(D155,'3. Vinculación Univ. Sociedad'!$E:$F,2,FALSE),IFERROR(VLOOKUP(D155,'4. Docencia y Profesorado Univ.'!$E:$F,2,FALSE),IFERROR(VLOOKUP(D155,'5. Estudiantes y Graduados'!$E:$F,2,FALSE),IFERROR(VLOOKUP(D155,'11. Gestion Administrativa'!$E:$F,2,FALSE),IFERROR(VLOOKUP(D155,'13. Gestión Académica'!$E:$F,2,FALSE),IFERROR(VLOOKUP(D155,'8. Asegura. de la Calid. y M'!$E:$F,2,FALSE),IFERROR(VLOOKUP(D155,'6. Gestión del Conocimiento'!$E:$F,2,FALSE),IFERROR(VLOOKUP(D155,'15. Gobernabilidad y Proceso...'!$E:$F,2,FALSE),IFERROR(VLOOKUP(D155,'12. Gestión del Talento Humano'!$E:$F,2,FALSE),IFERROR(VLOOKUP(D155,'14. Internacional... de la E.S.'!$E:$F,2,FALSE),IFERROR(VLOOKUP(D155,'10. Posgrado'!$E:$F,2,FALSE),IFERROR(VLOOKUP(D155,'17. Gestión TIC'!$E:$F,2,FALSE),IFERROR(VLOOKUP(D155,'16. Desa. del Sistema Educ.Sup.'!$E:$F,2,FALSE),IFERROR(VLOOKUP(D155,'9. Cultura de Inno. Insti...'!$E:$F,2,FALSE),VLOOKUP(D155,'7. Lo Esencial de la Reforma U.'!$E:$F,2,0)))))))))))))))))</f>
        <v xml:space="preserve">1. Ejecución del plan de mentorías y asesorías académicas. 2. Intervención según fortalezas y debilidades los resultados esperados. 3. Lograr un empoderamiento y adecuada promoción y difusión que llegue a los mas necesitados de la comunidad estudiantil según su rendimiento académico. </v>
      </c>
      <c r="D156" s="31"/>
      <c r="E156" s="90"/>
      <c r="F156" s="90"/>
      <c r="G156" s="90"/>
      <c r="H156" s="73"/>
      <c r="I156" s="73"/>
      <c r="J156" s="73"/>
      <c r="K156" s="109"/>
      <c r="L156" s="404"/>
    </row>
    <row r="157" spans="3:12" ht="15.75" thickBot="1" x14ac:dyDescent="0.3">
      <c r="C157" s="70"/>
      <c r="D157" s="31"/>
      <c r="E157" s="90"/>
      <c r="F157" s="90"/>
      <c r="G157" s="90"/>
      <c r="H157" s="73"/>
      <c r="I157" s="73"/>
      <c r="J157" s="73"/>
      <c r="K157" s="109"/>
      <c r="L157" s="404"/>
    </row>
    <row r="158" spans="3:12" ht="30.75" thickBot="1" x14ac:dyDescent="0.3">
      <c r="C158" s="123" t="s">
        <v>44</v>
      </c>
      <c r="D158" s="126" t="s">
        <v>45</v>
      </c>
      <c r="E158" s="125" t="s">
        <v>55</v>
      </c>
      <c r="F158" s="125" t="s">
        <v>57</v>
      </c>
      <c r="G158" s="124" t="s">
        <v>27</v>
      </c>
      <c r="H158" s="130" t="s">
        <v>128</v>
      </c>
      <c r="I158" s="125" t="s">
        <v>46</v>
      </c>
      <c r="J158" s="125" t="s">
        <v>129</v>
      </c>
      <c r="K158" s="125" t="s">
        <v>407</v>
      </c>
      <c r="L158" s="125" t="s">
        <v>408</v>
      </c>
    </row>
    <row r="159" spans="3:12" ht="15.75" thickBot="1" x14ac:dyDescent="0.3">
      <c r="C159" s="303" t="s">
        <v>47</v>
      </c>
      <c r="D159" s="765">
        <v>1000</v>
      </c>
      <c r="E159" s="304"/>
      <c r="F159" s="112">
        <v>30000</v>
      </c>
      <c r="G159" s="305">
        <f t="shared" ref="G159:G167" si="14">E159*F159</f>
        <v>0</v>
      </c>
      <c r="H159" s="306" t="s">
        <v>126</v>
      </c>
      <c r="I159" s="113" t="s">
        <v>696</v>
      </c>
      <c r="J159" s="113" t="str">
        <f>VLOOKUP(I159,Presupuesto!$B$11:$C$566,2,0)</f>
        <v>SERVICIOS DE CAPACITACION.</v>
      </c>
      <c r="K159" s="307" t="s">
        <v>1357</v>
      </c>
      <c r="L159" s="113" t="s">
        <v>391</v>
      </c>
    </row>
    <row r="160" spans="3:12" ht="15.75" thickBot="1" x14ac:dyDescent="0.3">
      <c r="C160" s="96" t="s">
        <v>48</v>
      </c>
      <c r="D160" s="766"/>
      <c r="E160" s="197">
        <v>1000</v>
      </c>
      <c r="F160" s="97">
        <v>36</v>
      </c>
      <c r="G160" s="94">
        <f t="shared" si="14"/>
        <v>36000</v>
      </c>
      <c r="H160" s="306" t="s">
        <v>126</v>
      </c>
      <c r="I160" s="95" t="s">
        <v>714</v>
      </c>
      <c r="J160" s="95" t="str">
        <f>VLOOKUP(I160,Presupuesto!$B$11:$C$566,2,0)</f>
        <v>SERVICIOS DE IMPRENTA PUBLIC.Y REPRODUCCION</v>
      </c>
      <c r="K160" s="307" t="s">
        <v>1357</v>
      </c>
      <c r="L160" s="95" t="s">
        <v>409</v>
      </c>
    </row>
    <row r="161" spans="3:12" ht="15.75" thickBot="1" x14ac:dyDescent="0.3">
      <c r="C161" s="96" t="s">
        <v>49</v>
      </c>
      <c r="D161" s="766"/>
      <c r="E161" s="197">
        <f>D159</f>
        <v>1000</v>
      </c>
      <c r="F161" s="97">
        <v>150</v>
      </c>
      <c r="G161" s="94">
        <f t="shared" si="14"/>
        <v>150000</v>
      </c>
      <c r="H161" s="306" t="s">
        <v>126</v>
      </c>
      <c r="I161" s="95" t="s">
        <v>789</v>
      </c>
      <c r="J161" s="95" t="str">
        <f>VLOOKUP(I161,Presupuesto!$B$11:$C$566,2,0)</f>
        <v>ALIMENTOS B EBIDAS PARA PERSONAS</v>
      </c>
      <c r="K161" s="307" t="s">
        <v>1357</v>
      </c>
      <c r="L161" s="95" t="s">
        <v>393</v>
      </c>
    </row>
    <row r="162" spans="3:12" ht="15.75" thickBot="1" x14ac:dyDescent="0.3">
      <c r="C162" s="96" t="s">
        <v>50</v>
      </c>
      <c r="D162" s="766"/>
      <c r="E162" s="148">
        <v>0</v>
      </c>
      <c r="F162" s="115">
        <v>10000</v>
      </c>
      <c r="G162" s="94">
        <f t="shared" si="14"/>
        <v>0</v>
      </c>
      <c r="H162" s="306" t="s">
        <v>126</v>
      </c>
      <c r="I162" s="300" t="s">
        <v>297</v>
      </c>
      <c r="J162" s="95" t="str">
        <f>VLOOKUP(I162,Presupuesto!$B$11:$C$566,2,0)</f>
        <v>PASAJES (26100-00)</v>
      </c>
      <c r="K162" s="307" t="s">
        <v>1357</v>
      </c>
      <c r="L162" s="95" t="s">
        <v>409</v>
      </c>
    </row>
    <row r="163" spans="3:12" ht="15.75" thickBot="1" x14ac:dyDescent="0.3">
      <c r="C163" s="96" t="s">
        <v>414</v>
      </c>
      <c r="D163" s="766"/>
      <c r="E163" s="148">
        <v>0</v>
      </c>
      <c r="F163" s="115">
        <v>250</v>
      </c>
      <c r="G163" s="94">
        <f t="shared" si="14"/>
        <v>0</v>
      </c>
      <c r="H163" s="306" t="s">
        <v>126</v>
      </c>
      <c r="I163" s="95" t="s">
        <v>818</v>
      </c>
      <c r="J163" s="95" t="str">
        <f>VLOOKUP(I163,Presupuesto!$B$11:$C$566,2,0)</f>
        <v>PRODUCTOS PAPEL Y CARTON</v>
      </c>
      <c r="K163" s="307" t="s">
        <v>1357</v>
      </c>
      <c r="L163" s="95" t="s">
        <v>409</v>
      </c>
    </row>
    <row r="164" spans="3:12" ht="15.75" thickBot="1" x14ac:dyDescent="0.3">
      <c r="C164" s="96" t="s">
        <v>51</v>
      </c>
      <c r="D164" s="766"/>
      <c r="E164" s="197">
        <f>(D159*25)/500</f>
        <v>50</v>
      </c>
      <c r="F164" s="97">
        <v>85</v>
      </c>
      <c r="G164" s="94">
        <f t="shared" si="14"/>
        <v>4250</v>
      </c>
      <c r="H164" s="306" t="s">
        <v>126</v>
      </c>
      <c r="I164" s="95" t="s">
        <v>818</v>
      </c>
      <c r="J164" s="95" t="str">
        <f>VLOOKUP(I164,Presupuesto!$B$11:$C$566,2,0)</f>
        <v>PRODUCTOS PAPEL Y CARTON</v>
      </c>
      <c r="K164" s="307" t="s">
        <v>1357</v>
      </c>
      <c r="L164" s="95" t="s">
        <v>409</v>
      </c>
    </row>
    <row r="165" spans="3:12" ht="15.75" thickBot="1" x14ac:dyDescent="0.3">
      <c r="C165" s="96" t="s">
        <v>120</v>
      </c>
      <c r="D165" s="766"/>
      <c r="E165" s="197">
        <v>0</v>
      </c>
      <c r="F165" s="97">
        <v>36</v>
      </c>
      <c r="G165" s="94">
        <f t="shared" si="14"/>
        <v>0</v>
      </c>
      <c r="H165" s="306" t="s">
        <v>126</v>
      </c>
      <c r="I165" s="95" t="s">
        <v>939</v>
      </c>
      <c r="J165" s="95" t="str">
        <f>VLOOKUP(I165,Presupuesto!$B$11:$C$566,2,0)</f>
        <v>UTILES DE ESCRITORIO, OFICINA Y ENSE¥ANZA</v>
      </c>
      <c r="K165" s="307" t="s">
        <v>1357</v>
      </c>
      <c r="L165" s="95" t="s">
        <v>409</v>
      </c>
    </row>
    <row r="166" spans="3:12" ht="15.75" thickBot="1" x14ac:dyDescent="0.3">
      <c r="C166" s="96" t="s">
        <v>34</v>
      </c>
      <c r="D166" s="766"/>
      <c r="E166" s="197">
        <v>0</v>
      </c>
      <c r="F166" s="97">
        <v>80</v>
      </c>
      <c r="G166" s="94">
        <f t="shared" si="14"/>
        <v>0</v>
      </c>
      <c r="H166" s="306" t="s">
        <v>126</v>
      </c>
      <c r="I166" s="95" t="s">
        <v>939</v>
      </c>
      <c r="J166" s="95" t="str">
        <f>VLOOKUP(I166,Presupuesto!$B$11:$C$566,2,0)</f>
        <v>UTILES DE ESCRITORIO, OFICINA Y ENSE¥ANZA</v>
      </c>
      <c r="K166" s="307" t="s">
        <v>1357</v>
      </c>
      <c r="L166" s="95" t="s">
        <v>409</v>
      </c>
    </row>
    <row r="167" spans="3:12" ht="15.75" thickBot="1" x14ac:dyDescent="0.3">
      <c r="C167" s="106" t="s">
        <v>52</v>
      </c>
      <c r="D167" s="766"/>
      <c r="E167" s="206">
        <v>0</v>
      </c>
      <c r="F167" s="116">
        <v>25</v>
      </c>
      <c r="G167" s="94">
        <f t="shared" si="14"/>
        <v>0</v>
      </c>
      <c r="H167" s="306" t="s">
        <v>126</v>
      </c>
      <c r="I167" s="95" t="s">
        <v>939</v>
      </c>
      <c r="J167" s="95" t="str">
        <f>VLOOKUP(I167,Presupuesto!$B$11:$C$566,2,0)</f>
        <v>UTILES DE ESCRITORIO, OFICINA Y ENSE¥ANZA</v>
      </c>
      <c r="K167" s="307" t="s">
        <v>1357</v>
      </c>
      <c r="L167" s="95" t="s">
        <v>409</v>
      </c>
    </row>
    <row r="168" spans="3:12" ht="15.75" thickBot="1" x14ac:dyDescent="0.3">
      <c r="C168" s="210" t="s">
        <v>427</v>
      </c>
      <c r="D168" s="211">
        <v>0</v>
      </c>
      <c r="E168" s="308">
        <v>0</v>
      </c>
      <c r="F168" s="101">
        <f>HLOOKUP(C168,$AH$2:$BU$3,2,0)</f>
        <v>1150</v>
      </c>
      <c r="G168" s="102">
        <f>D168*E168*F168</f>
        <v>0</v>
      </c>
      <c r="H168" s="306" t="s">
        <v>126</v>
      </c>
      <c r="I168" s="310" t="s">
        <v>298</v>
      </c>
      <c r="J168" s="103" t="str">
        <f>VLOOKUP(I168,Presupuesto!$B$11:$C$566,2,0)</f>
        <v>VIATICOS (26200-00)</v>
      </c>
      <c r="K168" s="307" t="s">
        <v>1357</v>
      </c>
      <c r="L168" s="311" t="s">
        <v>409</v>
      </c>
    </row>
    <row r="170" spans="3:12" ht="15.75" thickBot="1" x14ac:dyDescent="0.3"/>
    <row r="171" spans="3:12" ht="15.75" thickBot="1" x14ac:dyDescent="0.3">
      <c r="C171" s="29" t="s">
        <v>43</v>
      </c>
      <c r="D171" s="30">
        <f>SUM(G178:G187)</f>
        <v>15000</v>
      </c>
      <c r="E171" s="90"/>
      <c r="F171" s="90"/>
      <c r="G171" s="90"/>
      <c r="H171" s="73"/>
      <c r="I171" s="73"/>
      <c r="J171" s="73"/>
      <c r="K171" s="109"/>
      <c r="L171" s="404"/>
    </row>
    <row r="172" spans="3:12" x14ac:dyDescent="0.25">
      <c r="C172" s="70"/>
      <c r="D172" s="31"/>
      <c r="E172" s="90"/>
      <c r="F172" s="90"/>
      <c r="G172" s="90"/>
      <c r="H172" s="73"/>
      <c r="I172" s="73"/>
      <c r="J172" s="73"/>
      <c r="K172" s="109"/>
      <c r="L172" s="404"/>
    </row>
    <row r="173" spans="3:12" x14ac:dyDescent="0.25">
      <c r="C173" s="70"/>
      <c r="D173" s="31"/>
      <c r="E173" s="90"/>
      <c r="F173" s="90"/>
      <c r="G173" s="90"/>
      <c r="H173" s="73"/>
      <c r="I173" s="73"/>
      <c r="J173" s="73"/>
      <c r="K173" s="109"/>
      <c r="L173" s="404"/>
    </row>
    <row r="174" spans="3:12" ht="15.75" x14ac:dyDescent="0.25">
      <c r="C174" s="199" t="s">
        <v>389</v>
      </c>
      <c r="D174" s="327" t="s">
        <v>1642</v>
      </c>
      <c r="E174" s="90"/>
      <c r="F174" s="90"/>
      <c r="G174" s="90"/>
      <c r="H174" s="73"/>
      <c r="I174" s="73"/>
      <c r="J174" s="73"/>
      <c r="K174" s="109"/>
      <c r="L174" s="404"/>
    </row>
    <row r="175" spans="3:12" ht="18.75" x14ac:dyDescent="0.25">
      <c r="C175" s="204" t="str">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Posgrado'!$E:$F,2,FALSE),IFERROR(VLOOKUP(D174,'17. Gestión TIC'!$E:$F,2,FALSE),IFERROR(VLOOKUP(D174,'16. Desa. del Sistema Educ.Sup.'!$E:$F,2,FALSE),IFERROR(VLOOKUP(D174,'9. Cultura de Inno. Insti...'!$E:$F,2,FALSE),VLOOKUP(D174,'7. Lo Esencial de la Reforma U.'!$E:$F,2,0)))))))))))))))))</f>
        <v xml:space="preserve">1. promoción difusión y comunicación de los cursos 2. mantener una convocatoria permanente con los jefes de departamentos y coordinadores de  carreras 3. impartir cursos </v>
      </c>
      <c r="D175" s="31"/>
      <c r="E175" s="90"/>
      <c r="F175" s="90"/>
      <c r="G175" s="90"/>
      <c r="H175" s="73"/>
      <c r="I175" s="73"/>
      <c r="J175" s="73"/>
      <c r="K175" s="109"/>
      <c r="L175" s="404"/>
    </row>
    <row r="176" spans="3:12" ht="15.75" thickBot="1" x14ac:dyDescent="0.3">
      <c r="C176" s="70"/>
      <c r="D176" s="31"/>
      <c r="E176" s="90"/>
      <c r="F176" s="90"/>
      <c r="G176" s="90"/>
      <c r="H176" s="73"/>
      <c r="I176" s="73"/>
      <c r="J176" s="73"/>
      <c r="K176" s="109"/>
      <c r="L176" s="404"/>
    </row>
    <row r="177" spans="3:12" ht="30.75" thickBot="1" x14ac:dyDescent="0.3">
      <c r="C177" s="123" t="s">
        <v>44</v>
      </c>
      <c r="D177" s="126" t="s">
        <v>45</v>
      </c>
      <c r="E177" s="125" t="s">
        <v>55</v>
      </c>
      <c r="F177" s="125" t="s">
        <v>57</v>
      </c>
      <c r="G177" s="124" t="s">
        <v>27</v>
      </c>
      <c r="H177" s="130" t="s">
        <v>128</v>
      </c>
      <c r="I177" s="125" t="s">
        <v>46</v>
      </c>
      <c r="J177" s="125" t="s">
        <v>129</v>
      </c>
      <c r="K177" s="125" t="s">
        <v>407</v>
      </c>
      <c r="L177" s="125" t="s">
        <v>408</v>
      </c>
    </row>
    <row r="178" spans="3:12" ht="15.75" thickBot="1" x14ac:dyDescent="0.3">
      <c r="C178" s="303" t="s">
        <v>47</v>
      </c>
      <c r="D178" s="765">
        <v>500</v>
      </c>
      <c r="E178" s="304"/>
      <c r="F178" s="112">
        <v>30000</v>
      </c>
      <c r="G178" s="305">
        <f t="shared" ref="G178:G186" si="15">E178*F178</f>
        <v>0</v>
      </c>
      <c r="H178" s="306" t="s">
        <v>126</v>
      </c>
      <c r="I178" s="113" t="s">
        <v>696</v>
      </c>
      <c r="J178" s="113" t="str">
        <f>VLOOKUP(I178,Presupuesto!$B$11:$C$566,2,0)</f>
        <v>SERVICIOS DE CAPACITACION.</v>
      </c>
      <c r="K178" s="307" t="s">
        <v>1357</v>
      </c>
      <c r="L178" s="113" t="s">
        <v>391</v>
      </c>
    </row>
    <row r="179" spans="3:12" ht="15.75" thickBot="1" x14ac:dyDescent="0.3">
      <c r="C179" s="96" t="s">
        <v>48</v>
      </c>
      <c r="D179" s="766"/>
      <c r="E179" s="197">
        <v>0</v>
      </c>
      <c r="F179" s="97">
        <v>50</v>
      </c>
      <c r="G179" s="94">
        <f t="shared" si="15"/>
        <v>0</v>
      </c>
      <c r="H179" s="306" t="s">
        <v>126</v>
      </c>
      <c r="I179" s="95" t="s">
        <v>714</v>
      </c>
      <c r="J179" s="95" t="str">
        <f>VLOOKUP(I179,Presupuesto!$B$11:$C$566,2,0)</f>
        <v>SERVICIOS DE IMPRENTA PUBLIC.Y REPRODUCCION</v>
      </c>
      <c r="K179" s="307" t="s">
        <v>1357</v>
      </c>
      <c r="L179" s="95" t="s">
        <v>409</v>
      </c>
    </row>
    <row r="180" spans="3:12" ht="15.75" thickBot="1" x14ac:dyDescent="0.3">
      <c r="C180" s="96" t="s">
        <v>49</v>
      </c>
      <c r="D180" s="766"/>
      <c r="E180" s="197">
        <v>500</v>
      </c>
      <c r="F180" s="97">
        <v>30</v>
      </c>
      <c r="G180" s="94">
        <f t="shared" si="15"/>
        <v>15000</v>
      </c>
      <c r="H180" s="306" t="s">
        <v>126</v>
      </c>
      <c r="I180" s="95" t="s">
        <v>789</v>
      </c>
      <c r="J180" s="95" t="str">
        <f>VLOOKUP(I180,Presupuesto!$B$11:$C$566,2,0)</f>
        <v>ALIMENTOS B EBIDAS PARA PERSONAS</v>
      </c>
      <c r="K180" s="307" t="s">
        <v>1357</v>
      </c>
      <c r="L180" s="95" t="s">
        <v>393</v>
      </c>
    </row>
    <row r="181" spans="3:12" ht="15.75" thickBot="1" x14ac:dyDescent="0.3">
      <c r="C181" s="96" t="s">
        <v>50</v>
      </c>
      <c r="D181" s="766"/>
      <c r="E181" s="148">
        <v>0</v>
      </c>
      <c r="F181" s="115">
        <v>10000</v>
      </c>
      <c r="G181" s="94">
        <f t="shared" si="15"/>
        <v>0</v>
      </c>
      <c r="H181" s="306" t="s">
        <v>126</v>
      </c>
      <c r="I181" s="300" t="s">
        <v>297</v>
      </c>
      <c r="J181" s="95" t="str">
        <f>VLOOKUP(I181,Presupuesto!$B$11:$C$566,2,0)</f>
        <v>PASAJES (26100-00)</v>
      </c>
      <c r="K181" s="307" t="s">
        <v>1357</v>
      </c>
      <c r="L181" s="95" t="s">
        <v>409</v>
      </c>
    </row>
    <row r="182" spans="3:12" ht="15.75" thickBot="1" x14ac:dyDescent="0.3">
      <c r="C182" s="96" t="s">
        <v>414</v>
      </c>
      <c r="D182" s="766"/>
      <c r="E182" s="148">
        <v>0</v>
      </c>
      <c r="F182" s="115">
        <v>250</v>
      </c>
      <c r="G182" s="94">
        <f t="shared" si="15"/>
        <v>0</v>
      </c>
      <c r="H182" s="306" t="s">
        <v>126</v>
      </c>
      <c r="I182" s="95" t="s">
        <v>818</v>
      </c>
      <c r="J182" s="95" t="str">
        <f>VLOOKUP(I182,Presupuesto!$B$11:$C$566,2,0)</f>
        <v>PRODUCTOS PAPEL Y CARTON</v>
      </c>
      <c r="K182" s="307" t="s">
        <v>1357</v>
      </c>
      <c r="L182" s="95" t="s">
        <v>409</v>
      </c>
    </row>
    <row r="183" spans="3:12" ht="15.75" thickBot="1" x14ac:dyDescent="0.3">
      <c r="C183" s="96" t="s">
        <v>51</v>
      </c>
      <c r="D183" s="766"/>
      <c r="E183" s="197">
        <v>0</v>
      </c>
      <c r="F183" s="97">
        <v>85</v>
      </c>
      <c r="G183" s="94">
        <f t="shared" si="15"/>
        <v>0</v>
      </c>
      <c r="H183" s="306" t="s">
        <v>126</v>
      </c>
      <c r="I183" s="95" t="s">
        <v>818</v>
      </c>
      <c r="J183" s="95" t="str">
        <f>VLOOKUP(I183,Presupuesto!$B$11:$C$566,2,0)</f>
        <v>PRODUCTOS PAPEL Y CARTON</v>
      </c>
      <c r="K183" s="307" t="s">
        <v>1357</v>
      </c>
      <c r="L183" s="95" t="s">
        <v>409</v>
      </c>
    </row>
    <row r="184" spans="3:12" ht="15.75" thickBot="1" x14ac:dyDescent="0.3">
      <c r="C184" s="96" t="s">
        <v>120</v>
      </c>
      <c r="D184" s="766"/>
      <c r="E184" s="197">
        <v>0</v>
      </c>
      <c r="F184" s="97">
        <v>36</v>
      </c>
      <c r="G184" s="94">
        <f t="shared" si="15"/>
        <v>0</v>
      </c>
      <c r="H184" s="306" t="s">
        <v>126</v>
      </c>
      <c r="I184" s="95" t="s">
        <v>939</v>
      </c>
      <c r="J184" s="95" t="str">
        <f>VLOOKUP(I184,Presupuesto!$B$11:$C$566,2,0)</f>
        <v>UTILES DE ESCRITORIO, OFICINA Y ENSE¥ANZA</v>
      </c>
      <c r="K184" s="307" t="s">
        <v>1357</v>
      </c>
      <c r="L184" s="95" t="s">
        <v>409</v>
      </c>
    </row>
    <row r="185" spans="3:12" ht="15.75" thickBot="1" x14ac:dyDescent="0.3">
      <c r="C185" s="96" t="s">
        <v>34</v>
      </c>
      <c r="D185" s="766"/>
      <c r="E185" s="197">
        <v>0</v>
      </c>
      <c r="F185" s="97">
        <v>80</v>
      </c>
      <c r="G185" s="94">
        <f t="shared" si="15"/>
        <v>0</v>
      </c>
      <c r="H185" s="306" t="s">
        <v>126</v>
      </c>
      <c r="I185" s="95" t="s">
        <v>939</v>
      </c>
      <c r="J185" s="95" t="str">
        <f>VLOOKUP(I185,Presupuesto!$B$11:$C$566,2,0)</f>
        <v>UTILES DE ESCRITORIO, OFICINA Y ENSE¥ANZA</v>
      </c>
      <c r="K185" s="307" t="s">
        <v>1357</v>
      </c>
      <c r="L185" s="95" t="s">
        <v>409</v>
      </c>
    </row>
    <row r="186" spans="3:12" ht="15.75" thickBot="1" x14ac:dyDescent="0.3">
      <c r="C186" s="106" t="s">
        <v>52</v>
      </c>
      <c r="D186" s="766"/>
      <c r="E186" s="206">
        <v>0</v>
      </c>
      <c r="F186" s="116">
        <v>25</v>
      </c>
      <c r="G186" s="94">
        <f t="shared" si="15"/>
        <v>0</v>
      </c>
      <c r="H186" s="306" t="s">
        <v>126</v>
      </c>
      <c r="I186" s="95" t="s">
        <v>939</v>
      </c>
      <c r="J186" s="95" t="str">
        <f>VLOOKUP(I186,Presupuesto!$B$11:$C$566,2,0)</f>
        <v>UTILES DE ESCRITORIO, OFICINA Y ENSE¥ANZA</v>
      </c>
      <c r="K186" s="307" t="s">
        <v>1357</v>
      </c>
      <c r="L186" s="95" t="s">
        <v>409</v>
      </c>
    </row>
    <row r="187" spans="3:12" ht="15.75" thickBot="1" x14ac:dyDescent="0.3">
      <c r="C187" s="210" t="s">
        <v>427</v>
      </c>
      <c r="D187" s="211">
        <v>0</v>
      </c>
      <c r="E187" s="308">
        <v>0</v>
      </c>
      <c r="F187" s="101">
        <f>HLOOKUP(C187,$AH$2:$BU$3,2,0)</f>
        <v>1150</v>
      </c>
      <c r="G187" s="102">
        <f>D187*E187*F187</f>
        <v>0</v>
      </c>
      <c r="H187" s="306" t="s">
        <v>126</v>
      </c>
      <c r="I187" s="310" t="s">
        <v>298</v>
      </c>
      <c r="J187" s="103" t="str">
        <f>VLOOKUP(I187,Presupuesto!$B$11:$C$566,2,0)</f>
        <v>VIATICOS (26200-00)</v>
      </c>
      <c r="K187" s="307" t="s">
        <v>1357</v>
      </c>
      <c r="L187" s="311" t="s">
        <v>409</v>
      </c>
    </row>
    <row r="189" spans="3:12" ht="15.75" thickBot="1" x14ac:dyDescent="0.3"/>
    <row r="190" spans="3:12" ht="15.75" thickBot="1" x14ac:dyDescent="0.3">
      <c r="C190" s="29" t="s">
        <v>43</v>
      </c>
      <c r="D190" s="30">
        <f>SUM(G197:G206)</f>
        <v>172385</v>
      </c>
      <c r="E190" s="90"/>
      <c r="F190" s="90"/>
      <c r="G190" s="90"/>
      <c r="H190" s="73"/>
      <c r="I190" s="73"/>
      <c r="J190" s="73"/>
      <c r="K190" s="109"/>
      <c r="L190" s="404"/>
    </row>
    <row r="191" spans="3:12" x14ac:dyDescent="0.25">
      <c r="C191" s="70"/>
      <c r="D191" s="31"/>
      <c r="E191" s="90"/>
      <c r="F191" s="90"/>
      <c r="G191" s="90"/>
      <c r="H191" s="73"/>
      <c r="I191" s="73"/>
      <c r="J191" s="73"/>
      <c r="K191" s="109"/>
      <c r="L191" s="404"/>
    </row>
    <row r="192" spans="3:12" x14ac:dyDescent="0.25">
      <c r="C192" s="70"/>
      <c r="D192" s="31"/>
      <c r="E192" s="90"/>
      <c r="F192" s="90"/>
      <c r="G192" s="90"/>
      <c r="H192" s="73"/>
      <c r="I192" s="73"/>
      <c r="J192" s="73"/>
      <c r="K192" s="109"/>
      <c r="L192" s="404"/>
    </row>
    <row r="193" spans="3:12" ht="15.75" x14ac:dyDescent="0.25">
      <c r="C193" s="199" t="s">
        <v>389</v>
      </c>
      <c r="D193" s="327" t="s">
        <v>1992</v>
      </c>
      <c r="E193" s="90"/>
      <c r="F193" s="90"/>
      <c r="G193" s="90"/>
      <c r="H193" s="73"/>
      <c r="I193" s="73"/>
      <c r="J193" s="73"/>
      <c r="K193" s="109"/>
      <c r="L193" s="404"/>
    </row>
    <row r="194" spans="3:12" ht="18.75" x14ac:dyDescent="0.25">
      <c r="C194" s="204" t="str">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 xml:space="preserve">1.GESTIONAR LA 3RA PROMOCION DEL DIPLOMADO  Reunión para revisar y rediseñar el plan de estudios. 2. reunión para elaborar programación de implemetación del diplomado. 3. visitas a alcaldias priorizadas para desarrollar el diplomado. 4. reunión con los alcaldes para consensuar compromisos. 5. instruir a la coordinacion del diplomado sobre el proceso a seguir en su ejecución. 6. hacer seguimiento al desarrollo de los modulos y proceso de trabajo. 7. gestionar la clausura del diplomado. </v>
      </c>
      <c r="D194" s="31"/>
      <c r="E194" s="90"/>
      <c r="F194" s="90"/>
      <c r="G194" s="90"/>
      <c r="H194" s="73"/>
      <c r="I194" s="73"/>
      <c r="J194" s="73"/>
      <c r="K194" s="109"/>
      <c r="L194" s="404"/>
    </row>
    <row r="195" spans="3:12" ht="15.75" thickBot="1" x14ac:dyDescent="0.3">
      <c r="C195" s="70"/>
      <c r="D195" s="31"/>
      <c r="E195" s="90"/>
      <c r="F195" s="90"/>
      <c r="G195" s="90"/>
      <c r="H195" s="73"/>
      <c r="I195" s="73"/>
      <c r="J195" s="73"/>
      <c r="K195" s="109"/>
      <c r="L195" s="404"/>
    </row>
    <row r="196" spans="3:12" ht="30.75" thickBot="1" x14ac:dyDescent="0.3">
      <c r="C196" s="123" t="s">
        <v>44</v>
      </c>
      <c r="D196" s="126" t="s">
        <v>45</v>
      </c>
      <c r="E196" s="125" t="s">
        <v>55</v>
      </c>
      <c r="F196" s="125" t="s">
        <v>57</v>
      </c>
      <c r="G196" s="124" t="s">
        <v>27</v>
      </c>
      <c r="H196" s="130" t="s">
        <v>128</v>
      </c>
      <c r="I196" s="125" t="s">
        <v>46</v>
      </c>
      <c r="J196" s="125" t="s">
        <v>129</v>
      </c>
      <c r="K196" s="125" t="s">
        <v>407</v>
      </c>
      <c r="L196" s="125" t="s">
        <v>408</v>
      </c>
    </row>
    <row r="197" spans="3:12" ht="15.75" thickBot="1" x14ac:dyDescent="0.3">
      <c r="C197" s="303" t="s">
        <v>47</v>
      </c>
      <c r="D197" s="765">
        <v>200</v>
      </c>
      <c r="E197" s="304"/>
      <c r="F197" s="112">
        <v>30000</v>
      </c>
      <c r="G197" s="305">
        <f t="shared" ref="G197:G205" si="16">E197*F197</f>
        <v>0</v>
      </c>
      <c r="H197" s="306" t="s">
        <v>126</v>
      </c>
      <c r="I197" s="113" t="s">
        <v>696</v>
      </c>
      <c r="J197" s="113" t="str">
        <f>VLOOKUP(I197,Presupuesto!$B$11:$C$566,2,0)</f>
        <v>SERVICIOS DE CAPACITACION.</v>
      </c>
      <c r="K197" s="307" t="s">
        <v>469</v>
      </c>
      <c r="L197" s="113" t="s">
        <v>391</v>
      </c>
    </row>
    <row r="198" spans="3:12" ht="15.75" thickBot="1" x14ac:dyDescent="0.3">
      <c r="C198" s="96" t="s">
        <v>48</v>
      </c>
      <c r="D198" s="766"/>
      <c r="E198" s="197">
        <v>35</v>
      </c>
      <c r="F198" s="97">
        <v>50</v>
      </c>
      <c r="G198" s="94">
        <f t="shared" si="16"/>
        <v>1750</v>
      </c>
      <c r="H198" s="306" t="s">
        <v>126</v>
      </c>
      <c r="I198" s="95" t="s">
        <v>714</v>
      </c>
      <c r="J198" s="95" t="str">
        <f>VLOOKUP(I198,Presupuesto!$B$11:$C$566,2,0)</f>
        <v>SERVICIOS DE IMPRENTA PUBLIC.Y REPRODUCCION</v>
      </c>
      <c r="K198" s="307" t="s">
        <v>469</v>
      </c>
      <c r="L198" s="95" t="s">
        <v>409</v>
      </c>
    </row>
    <row r="199" spans="3:12" ht="15.75" thickBot="1" x14ac:dyDescent="0.3">
      <c r="C199" s="96" t="s">
        <v>49</v>
      </c>
      <c r="D199" s="766"/>
      <c r="E199" s="197">
        <v>200</v>
      </c>
      <c r="F199" s="97">
        <v>125</v>
      </c>
      <c r="G199" s="94">
        <f t="shared" si="16"/>
        <v>25000</v>
      </c>
      <c r="H199" s="306" t="s">
        <v>126</v>
      </c>
      <c r="I199" s="95" t="s">
        <v>789</v>
      </c>
      <c r="J199" s="95" t="str">
        <f>VLOOKUP(I199,Presupuesto!$B$11:$C$566,2,0)</f>
        <v>ALIMENTOS B EBIDAS PARA PERSONAS</v>
      </c>
      <c r="K199" s="307" t="s">
        <v>469</v>
      </c>
      <c r="L199" s="95" t="s">
        <v>393</v>
      </c>
    </row>
    <row r="200" spans="3:12" ht="15.75" thickBot="1" x14ac:dyDescent="0.3">
      <c r="C200" s="96" t="s">
        <v>50</v>
      </c>
      <c r="D200" s="766"/>
      <c r="E200" s="148">
        <v>0</v>
      </c>
      <c r="F200" s="115">
        <v>10000</v>
      </c>
      <c r="G200" s="94">
        <f t="shared" si="16"/>
        <v>0</v>
      </c>
      <c r="H200" s="306" t="s">
        <v>126</v>
      </c>
      <c r="I200" s="300" t="s">
        <v>297</v>
      </c>
      <c r="J200" s="95" t="str">
        <f>VLOOKUP(I200,Presupuesto!$B$11:$C$566,2,0)</f>
        <v>PASAJES (26100-00)</v>
      </c>
      <c r="K200" s="307" t="s">
        <v>469</v>
      </c>
      <c r="L200" s="95" t="s">
        <v>409</v>
      </c>
    </row>
    <row r="201" spans="3:12" ht="15.75" thickBot="1" x14ac:dyDescent="0.3">
      <c r="C201" s="96" t="s">
        <v>414</v>
      </c>
      <c r="D201" s="766"/>
      <c r="E201" s="148">
        <v>0</v>
      </c>
      <c r="F201" s="115">
        <v>250</v>
      </c>
      <c r="G201" s="94">
        <f t="shared" si="16"/>
        <v>0</v>
      </c>
      <c r="H201" s="306" t="s">
        <v>126</v>
      </c>
      <c r="I201" s="95" t="s">
        <v>818</v>
      </c>
      <c r="J201" s="95" t="str">
        <f>VLOOKUP(I201,Presupuesto!$B$11:$C$566,2,0)</f>
        <v>PRODUCTOS PAPEL Y CARTON</v>
      </c>
      <c r="K201" s="307" t="s">
        <v>469</v>
      </c>
      <c r="L201" s="95" t="s">
        <v>409</v>
      </c>
    </row>
    <row r="202" spans="3:12" ht="15.75" thickBot="1" x14ac:dyDescent="0.3">
      <c r="C202" s="96" t="s">
        <v>51</v>
      </c>
      <c r="D202" s="766"/>
      <c r="E202" s="197">
        <v>0</v>
      </c>
      <c r="F202" s="97">
        <v>85</v>
      </c>
      <c r="G202" s="94">
        <f t="shared" si="16"/>
        <v>0</v>
      </c>
      <c r="H202" s="306" t="s">
        <v>126</v>
      </c>
      <c r="I202" s="95" t="s">
        <v>818</v>
      </c>
      <c r="J202" s="95" t="str">
        <f>VLOOKUP(I202,Presupuesto!$B$11:$C$566,2,0)</f>
        <v>PRODUCTOS PAPEL Y CARTON</v>
      </c>
      <c r="K202" s="307" t="s">
        <v>469</v>
      </c>
      <c r="L202" s="95" t="s">
        <v>409</v>
      </c>
    </row>
    <row r="203" spans="3:12" ht="15.75" thickBot="1" x14ac:dyDescent="0.3">
      <c r="C203" s="96" t="s">
        <v>120</v>
      </c>
      <c r="D203" s="766"/>
      <c r="E203" s="197">
        <v>10</v>
      </c>
      <c r="F203" s="97">
        <v>36</v>
      </c>
      <c r="G203" s="94">
        <f t="shared" si="16"/>
        <v>360</v>
      </c>
      <c r="H203" s="306" t="s">
        <v>126</v>
      </c>
      <c r="I203" s="95" t="s">
        <v>939</v>
      </c>
      <c r="J203" s="95" t="str">
        <f>VLOOKUP(I203,Presupuesto!$B$11:$C$566,2,0)</f>
        <v>UTILES DE ESCRITORIO, OFICINA Y ENSE¥ANZA</v>
      </c>
      <c r="K203" s="307" t="s">
        <v>469</v>
      </c>
      <c r="L203" s="95" t="s">
        <v>409</v>
      </c>
    </row>
    <row r="204" spans="3:12" ht="15.75" thickBot="1" x14ac:dyDescent="0.3">
      <c r="C204" s="96" t="s">
        <v>34</v>
      </c>
      <c r="D204" s="766"/>
      <c r="E204" s="197">
        <v>5</v>
      </c>
      <c r="F204" s="97">
        <v>80</v>
      </c>
      <c r="G204" s="94">
        <f t="shared" si="16"/>
        <v>400</v>
      </c>
      <c r="H204" s="306" t="s">
        <v>126</v>
      </c>
      <c r="I204" s="95" t="s">
        <v>939</v>
      </c>
      <c r="J204" s="95" t="str">
        <f>VLOOKUP(I204,Presupuesto!$B$11:$C$566,2,0)</f>
        <v>UTILES DE ESCRITORIO, OFICINA Y ENSE¥ANZA</v>
      </c>
      <c r="K204" s="307" t="s">
        <v>469</v>
      </c>
      <c r="L204" s="95" t="s">
        <v>409</v>
      </c>
    </row>
    <row r="205" spans="3:12" ht="15.75" thickBot="1" x14ac:dyDescent="0.3">
      <c r="C205" s="106" t="s">
        <v>52</v>
      </c>
      <c r="D205" s="766"/>
      <c r="E205" s="206">
        <v>35</v>
      </c>
      <c r="F205" s="116">
        <v>25</v>
      </c>
      <c r="G205" s="94">
        <f t="shared" si="16"/>
        <v>875</v>
      </c>
      <c r="H205" s="306" t="s">
        <v>126</v>
      </c>
      <c r="I205" s="95" t="s">
        <v>939</v>
      </c>
      <c r="J205" s="95" t="str">
        <f>VLOOKUP(I205,Presupuesto!$B$11:$C$566,2,0)</f>
        <v>UTILES DE ESCRITORIO, OFICINA Y ENSE¥ANZA</v>
      </c>
      <c r="K205" s="307" t="s">
        <v>469</v>
      </c>
      <c r="L205" s="95" t="s">
        <v>409</v>
      </c>
    </row>
    <row r="206" spans="3:12" ht="15.75" thickBot="1" x14ac:dyDescent="0.3">
      <c r="C206" s="210" t="s">
        <v>425</v>
      </c>
      <c r="D206" s="211">
        <v>24</v>
      </c>
      <c r="E206" s="308">
        <v>3</v>
      </c>
      <c r="F206" s="101">
        <f>HLOOKUP(C206,$AH$2:$BU$3,2,0)</f>
        <v>2000</v>
      </c>
      <c r="G206" s="102">
        <f>D206*E206*F206</f>
        <v>144000</v>
      </c>
      <c r="H206" s="306" t="s">
        <v>126</v>
      </c>
      <c r="I206" s="310" t="s">
        <v>298</v>
      </c>
      <c r="J206" s="103" t="str">
        <f>VLOOKUP(I206,Presupuesto!$B$11:$C$566,2,0)</f>
        <v>VIATICOS (26200-00)</v>
      </c>
      <c r="K206" s="307" t="s">
        <v>469</v>
      </c>
      <c r="L206" s="311" t="s">
        <v>409</v>
      </c>
    </row>
    <row r="208" spans="3:12" ht="15.75" thickBot="1" x14ac:dyDescent="0.3"/>
    <row r="209" spans="3:12" ht="15.75" thickBot="1" x14ac:dyDescent="0.3">
      <c r="C209" s="29" t="s">
        <v>43</v>
      </c>
      <c r="D209" s="30">
        <f>SUM(G216:G225)</f>
        <v>12000</v>
      </c>
      <c r="E209" s="90"/>
      <c r="F209" s="90"/>
      <c r="G209" s="90"/>
      <c r="H209" s="73"/>
      <c r="I209" s="73"/>
      <c r="J209" s="73"/>
      <c r="K209" s="109"/>
      <c r="L209" s="404"/>
    </row>
    <row r="210" spans="3:12" x14ac:dyDescent="0.25">
      <c r="C210" s="70"/>
      <c r="D210" s="31"/>
      <c r="E210" s="90"/>
      <c r="F210" s="90"/>
      <c r="G210" s="90"/>
      <c r="H210" s="73"/>
      <c r="I210" s="73"/>
      <c r="J210" s="73"/>
      <c r="K210" s="109"/>
      <c r="L210" s="404"/>
    </row>
    <row r="211" spans="3:12" x14ac:dyDescent="0.25">
      <c r="C211" s="70"/>
      <c r="D211" s="31"/>
      <c r="E211" s="90"/>
      <c r="F211" s="90"/>
      <c r="G211" s="90"/>
      <c r="H211" s="73"/>
      <c r="I211" s="73"/>
      <c r="J211" s="73"/>
      <c r="K211" s="109"/>
      <c r="L211" s="404"/>
    </row>
    <row r="212" spans="3:12" ht="15.75" x14ac:dyDescent="0.25">
      <c r="C212" s="199" t="s">
        <v>389</v>
      </c>
      <c r="D212" s="327" t="s">
        <v>1782</v>
      </c>
      <c r="E212" s="90"/>
      <c r="F212" s="90"/>
      <c r="G212" s="90"/>
      <c r="H212" s="73"/>
      <c r="I212" s="73"/>
      <c r="J212" s="73"/>
      <c r="K212" s="109"/>
      <c r="L212" s="404"/>
    </row>
    <row r="213" spans="3:12" ht="18.75" x14ac:dyDescent="0.25">
      <c r="C213" s="204" t="str">
        <f>IFERROR(VLOOKUP(D212,'1. Desarrollo e Innov. Curricu.'!$E:$F,2,FALSE),IFERROR(VLOOKUP(D212,'2. Investigación Científica'!$E:$F,2,FALSE),IFERROR(VLOOKUP(D212,'3. Vinculación Univ. Sociedad'!$E:$F,2,FALSE),IFERROR(VLOOKUP(D212,'4. Docencia y Profesorado Univ.'!$E:$F,2,FALSE),IFERROR(VLOOKUP(D212,'5. Estudiantes y Graduados'!$E:$F,2,FALSE),IFERROR(VLOOKUP(D212,'11. Gestion Administrativa'!$E:$F,2,FALSE),IFERROR(VLOOKUP(D212,'13. Gestión Académica'!$E:$F,2,FALSE),IFERROR(VLOOKUP(D212,'8. Asegura. de la Calid. y M'!$E:$F,2,FALSE),IFERROR(VLOOKUP(D212,'6. Gestión del Conocimiento'!$E:$F,2,FALSE),IFERROR(VLOOKUP(D212,'15. Gobernabilidad y Proceso...'!$E:$F,2,FALSE),IFERROR(VLOOKUP(D212,'12. Gestión del Talento Humano'!$E:$F,2,FALSE),IFERROR(VLOOKUP(D212,'14. Internacional... de la E.S.'!$E:$F,2,FALSE),IFERROR(VLOOKUP(D212,'10. Posgrado'!$E:$F,2,FALSE),IFERROR(VLOOKUP(D212,'17. Gestión TIC'!$E:$F,2,FALSE),IFERROR(VLOOKUP(D212,'16. Desa. del Sistema Educ.Sup.'!$E:$F,2,FALSE),IFERROR(VLOOKUP(D212,'9. Cultura de Inno. Insti...'!$E:$F,2,FALSE),VLOOKUP(D212,'7. Lo Esencial de la Reforma U.'!$E:$F,2,0)))))))))))))))))</f>
        <v xml:space="preserve">1. Gestionar con DEGT y DIE que se impartan los talleres en UNAH VS </v>
      </c>
      <c r="D213" s="31"/>
      <c r="E213" s="90"/>
      <c r="F213" s="90"/>
      <c r="G213" s="90"/>
      <c r="H213" s="73"/>
      <c r="I213" s="73"/>
      <c r="J213" s="73"/>
      <c r="K213" s="109"/>
      <c r="L213" s="404"/>
    </row>
    <row r="214" spans="3:12" ht="15.75" thickBot="1" x14ac:dyDescent="0.3">
      <c r="C214" s="70"/>
      <c r="D214" s="31"/>
      <c r="E214" s="90"/>
      <c r="F214" s="90"/>
      <c r="G214" s="90"/>
      <c r="H214" s="73"/>
      <c r="I214" s="73"/>
      <c r="J214" s="73"/>
      <c r="K214" s="109"/>
      <c r="L214" s="404"/>
    </row>
    <row r="215" spans="3:12" ht="30.75" thickBot="1" x14ac:dyDescent="0.3">
      <c r="C215" s="123" t="s">
        <v>44</v>
      </c>
      <c r="D215" s="126" t="s">
        <v>45</v>
      </c>
      <c r="E215" s="125" t="s">
        <v>55</v>
      </c>
      <c r="F215" s="125" t="s">
        <v>57</v>
      </c>
      <c r="G215" s="124" t="s">
        <v>27</v>
      </c>
      <c r="H215" s="130" t="s">
        <v>128</v>
      </c>
      <c r="I215" s="125" t="s">
        <v>46</v>
      </c>
      <c r="J215" s="125" t="s">
        <v>129</v>
      </c>
      <c r="K215" s="125" t="s">
        <v>407</v>
      </c>
      <c r="L215" s="125" t="s">
        <v>408</v>
      </c>
    </row>
    <row r="216" spans="3:12" ht="15.75" thickBot="1" x14ac:dyDescent="0.3">
      <c r="C216" s="303" t="s">
        <v>47</v>
      </c>
      <c r="D216" s="765">
        <v>100</v>
      </c>
      <c r="E216" s="304"/>
      <c r="F216" s="112">
        <v>30000</v>
      </c>
      <c r="G216" s="305">
        <f t="shared" ref="G216:G224" si="17">E216*F216</f>
        <v>0</v>
      </c>
      <c r="H216" s="306" t="s">
        <v>126</v>
      </c>
      <c r="I216" s="113" t="s">
        <v>696</v>
      </c>
      <c r="J216" s="113" t="str">
        <f>VLOOKUP(I216,Presupuesto!$B$11:$C$566,2,0)</f>
        <v>SERVICIOS DE CAPACITACION.</v>
      </c>
      <c r="K216" s="307" t="s">
        <v>1360</v>
      </c>
      <c r="L216" s="113" t="s">
        <v>391</v>
      </c>
    </row>
    <row r="217" spans="3:12" ht="15.75" thickBot="1" x14ac:dyDescent="0.3">
      <c r="C217" s="96" t="s">
        <v>48</v>
      </c>
      <c r="D217" s="766"/>
      <c r="E217" s="197">
        <v>0</v>
      </c>
      <c r="F217" s="97">
        <v>50</v>
      </c>
      <c r="G217" s="94">
        <f t="shared" si="17"/>
        <v>0</v>
      </c>
      <c r="H217" s="306" t="s">
        <v>126</v>
      </c>
      <c r="I217" s="95" t="s">
        <v>714</v>
      </c>
      <c r="J217" s="95" t="str">
        <f>VLOOKUP(I217,Presupuesto!$B$11:$C$566,2,0)</f>
        <v>SERVICIOS DE IMPRENTA PUBLIC.Y REPRODUCCION</v>
      </c>
      <c r="K217" s="307" t="s">
        <v>1360</v>
      </c>
      <c r="L217" s="95" t="s">
        <v>409</v>
      </c>
    </row>
    <row r="218" spans="3:12" ht="15.75" thickBot="1" x14ac:dyDescent="0.3">
      <c r="C218" s="96" t="s">
        <v>49</v>
      </c>
      <c r="D218" s="766"/>
      <c r="E218" s="197">
        <v>400</v>
      </c>
      <c r="F218" s="97">
        <v>30</v>
      </c>
      <c r="G218" s="94">
        <f t="shared" si="17"/>
        <v>12000</v>
      </c>
      <c r="H218" s="306" t="s">
        <v>126</v>
      </c>
      <c r="I218" s="95" t="s">
        <v>789</v>
      </c>
      <c r="J218" s="95" t="str">
        <f>VLOOKUP(I218,Presupuesto!$B$11:$C$566,2,0)</f>
        <v>ALIMENTOS B EBIDAS PARA PERSONAS</v>
      </c>
      <c r="K218" s="307" t="s">
        <v>1360</v>
      </c>
      <c r="L218" s="95" t="s">
        <v>393</v>
      </c>
    </row>
    <row r="219" spans="3:12" ht="15.75" thickBot="1" x14ac:dyDescent="0.3">
      <c r="C219" s="96" t="s">
        <v>50</v>
      </c>
      <c r="D219" s="766"/>
      <c r="E219" s="148">
        <v>0</v>
      </c>
      <c r="F219" s="115">
        <v>10000</v>
      </c>
      <c r="G219" s="94">
        <f t="shared" si="17"/>
        <v>0</v>
      </c>
      <c r="H219" s="306" t="s">
        <v>126</v>
      </c>
      <c r="I219" s="300" t="s">
        <v>297</v>
      </c>
      <c r="J219" s="95" t="str">
        <f>VLOOKUP(I219,Presupuesto!$B$11:$C$566,2,0)</f>
        <v>PASAJES (26100-00)</v>
      </c>
      <c r="K219" s="307" t="s">
        <v>1360</v>
      </c>
      <c r="L219" s="95" t="s">
        <v>409</v>
      </c>
    </row>
    <row r="220" spans="3:12" ht="15.75" thickBot="1" x14ac:dyDescent="0.3">
      <c r="C220" s="96" t="s">
        <v>414</v>
      </c>
      <c r="D220" s="766"/>
      <c r="E220" s="148">
        <v>0</v>
      </c>
      <c r="F220" s="115">
        <v>250</v>
      </c>
      <c r="G220" s="94">
        <f t="shared" si="17"/>
        <v>0</v>
      </c>
      <c r="H220" s="306" t="s">
        <v>126</v>
      </c>
      <c r="I220" s="95" t="s">
        <v>818</v>
      </c>
      <c r="J220" s="95" t="str">
        <f>VLOOKUP(I220,Presupuesto!$B$11:$C$566,2,0)</f>
        <v>PRODUCTOS PAPEL Y CARTON</v>
      </c>
      <c r="K220" s="307" t="s">
        <v>1360</v>
      </c>
      <c r="L220" s="95" t="s">
        <v>409</v>
      </c>
    </row>
    <row r="221" spans="3:12" ht="15.75" thickBot="1" x14ac:dyDescent="0.3">
      <c r="C221" s="96" t="s">
        <v>51</v>
      </c>
      <c r="D221" s="766"/>
      <c r="E221" s="197">
        <v>0</v>
      </c>
      <c r="F221" s="97">
        <v>85</v>
      </c>
      <c r="G221" s="94">
        <f t="shared" si="17"/>
        <v>0</v>
      </c>
      <c r="H221" s="306" t="s">
        <v>126</v>
      </c>
      <c r="I221" s="95" t="s">
        <v>818</v>
      </c>
      <c r="J221" s="95" t="str">
        <f>VLOOKUP(I221,Presupuesto!$B$11:$C$566,2,0)</f>
        <v>PRODUCTOS PAPEL Y CARTON</v>
      </c>
      <c r="K221" s="307" t="s">
        <v>1360</v>
      </c>
      <c r="L221" s="95" t="s">
        <v>409</v>
      </c>
    </row>
    <row r="222" spans="3:12" ht="15.75" thickBot="1" x14ac:dyDescent="0.3">
      <c r="C222" s="96" t="s">
        <v>120</v>
      </c>
      <c r="D222" s="766"/>
      <c r="E222" s="197">
        <v>0</v>
      </c>
      <c r="F222" s="97">
        <v>36</v>
      </c>
      <c r="G222" s="94">
        <f t="shared" si="17"/>
        <v>0</v>
      </c>
      <c r="H222" s="306" t="s">
        <v>126</v>
      </c>
      <c r="I222" s="95" t="s">
        <v>939</v>
      </c>
      <c r="J222" s="95" t="str">
        <f>VLOOKUP(I222,Presupuesto!$B$11:$C$566,2,0)</f>
        <v>UTILES DE ESCRITORIO, OFICINA Y ENSE¥ANZA</v>
      </c>
      <c r="K222" s="307" t="s">
        <v>1360</v>
      </c>
      <c r="L222" s="95" t="s">
        <v>409</v>
      </c>
    </row>
    <row r="223" spans="3:12" ht="15.75" thickBot="1" x14ac:dyDescent="0.3">
      <c r="C223" s="96" t="s">
        <v>34</v>
      </c>
      <c r="D223" s="766"/>
      <c r="E223" s="197">
        <v>0</v>
      </c>
      <c r="F223" s="97">
        <v>80</v>
      </c>
      <c r="G223" s="94">
        <f t="shared" si="17"/>
        <v>0</v>
      </c>
      <c r="H223" s="306" t="s">
        <v>126</v>
      </c>
      <c r="I223" s="95" t="s">
        <v>939</v>
      </c>
      <c r="J223" s="95" t="str">
        <f>VLOOKUP(I223,Presupuesto!$B$11:$C$566,2,0)</f>
        <v>UTILES DE ESCRITORIO, OFICINA Y ENSE¥ANZA</v>
      </c>
      <c r="K223" s="307" t="s">
        <v>1360</v>
      </c>
      <c r="L223" s="95" t="s">
        <v>409</v>
      </c>
    </row>
    <row r="224" spans="3:12" ht="15.75" thickBot="1" x14ac:dyDescent="0.3">
      <c r="C224" s="106" t="s">
        <v>52</v>
      </c>
      <c r="D224" s="766"/>
      <c r="E224" s="206">
        <v>0</v>
      </c>
      <c r="F224" s="116">
        <v>25</v>
      </c>
      <c r="G224" s="94">
        <f t="shared" si="17"/>
        <v>0</v>
      </c>
      <c r="H224" s="306" t="s">
        <v>126</v>
      </c>
      <c r="I224" s="95" t="s">
        <v>939</v>
      </c>
      <c r="J224" s="95" t="str">
        <f>VLOOKUP(I224,Presupuesto!$B$11:$C$566,2,0)</f>
        <v>UTILES DE ESCRITORIO, OFICINA Y ENSE¥ANZA</v>
      </c>
      <c r="K224" s="307" t="s">
        <v>1360</v>
      </c>
      <c r="L224" s="95" t="s">
        <v>409</v>
      </c>
    </row>
    <row r="225" spans="3:12" ht="15.75" thickBot="1" x14ac:dyDescent="0.3">
      <c r="C225" s="210" t="s">
        <v>425</v>
      </c>
      <c r="D225" s="211">
        <v>0</v>
      </c>
      <c r="E225" s="308">
        <v>0</v>
      </c>
      <c r="F225" s="101">
        <f>HLOOKUP(C225,$AH$2:$BU$3,2,0)</f>
        <v>2000</v>
      </c>
      <c r="G225" s="102">
        <f>D225*E225*F225</f>
        <v>0</v>
      </c>
      <c r="H225" s="306" t="s">
        <v>126</v>
      </c>
      <c r="I225" s="310" t="s">
        <v>298</v>
      </c>
      <c r="J225" s="103" t="str">
        <f>VLOOKUP(I225,Presupuesto!$B$11:$C$566,2,0)</f>
        <v>VIATICOS (26200-00)</v>
      </c>
      <c r="K225" s="307" t="s">
        <v>1360</v>
      </c>
      <c r="L225" s="311" t="s">
        <v>409</v>
      </c>
    </row>
    <row r="227" spans="3:12" ht="15.75" thickBot="1" x14ac:dyDescent="0.3"/>
    <row r="228" spans="3:12" ht="15.75" thickBot="1" x14ac:dyDescent="0.3">
      <c r="C228" s="29" t="s">
        <v>43</v>
      </c>
      <c r="D228" s="30">
        <f>SUM(G235:G244)</f>
        <v>6000</v>
      </c>
      <c r="E228" s="90"/>
      <c r="F228" s="90"/>
      <c r="G228" s="90"/>
      <c r="H228" s="73"/>
      <c r="I228" s="73"/>
      <c r="J228" s="73"/>
      <c r="K228" s="109"/>
      <c r="L228" s="404"/>
    </row>
    <row r="229" spans="3:12" x14ac:dyDescent="0.25">
      <c r="C229" s="70"/>
      <c r="D229" s="31"/>
      <c r="E229" s="90"/>
      <c r="F229" s="90"/>
      <c r="G229" s="90"/>
      <c r="H229" s="73"/>
      <c r="I229" s="73"/>
      <c r="J229" s="73"/>
      <c r="K229" s="109"/>
      <c r="L229" s="404"/>
    </row>
    <row r="230" spans="3:12" x14ac:dyDescent="0.25">
      <c r="C230" s="70"/>
      <c r="D230" s="31"/>
      <c r="E230" s="90"/>
      <c r="F230" s="90"/>
      <c r="G230" s="90"/>
      <c r="H230" s="73"/>
      <c r="I230" s="73"/>
      <c r="J230" s="73"/>
      <c r="K230" s="109"/>
      <c r="L230" s="404"/>
    </row>
    <row r="231" spans="3:12" ht="15.75" x14ac:dyDescent="0.25">
      <c r="C231" s="199" t="s">
        <v>389</v>
      </c>
      <c r="D231" s="327" t="s">
        <v>1794</v>
      </c>
      <c r="E231" s="90"/>
      <c r="F231" s="90"/>
      <c r="G231" s="90"/>
      <c r="H231" s="73"/>
      <c r="I231" s="73"/>
      <c r="J231" s="73"/>
      <c r="K231" s="109"/>
      <c r="L231" s="404"/>
    </row>
    <row r="232" spans="3:12" ht="18.75" x14ac:dyDescent="0.25">
      <c r="C232" s="204" t="str">
        <f>IFERROR(VLOOKUP(D231,'1. Desarrollo e Innov. Curricu.'!$E:$F,2,FALSE),IFERROR(VLOOKUP(D231,'2. Investigación Científica'!$E:$F,2,FALSE),IFERROR(VLOOKUP(D231,'3. Vinculación Univ. Sociedad'!$E:$F,2,FALSE),IFERROR(VLOOKUP(D231,'4. Docencia y Profesorado Univ.'!$E:$F,2,FALSE),IFERROR(VLOOKUP(D231,'5. Estudiantes y Graduados'!$E:$F,2,FALSE),IFERROR(VLOOKUP(D231,'11. Gestion Administrativa'!$E:$F,2,FALSE),IFERROR(VLOOKUP(D231,'13. Gestión Académica'!$E:$F,2,FALSE),IFERROR(VLOOKUP(D231,'8. Asegura. de la Calid. y M'!$E:$F,2,FALSE),IFERROR(VLOOKUP(D231,'6. Gestión del Conocimiento'!$E:$F,2,FALSE),IFERROR(VLOOKUP(D231,'15. Gobernabilidad y Proceso...'!$E:$F,2,FALSE),IFERROR(VLOOKUP(D231,'12. Gestión del Talento Humano'!$E:$F,2,FALSE),IFERROR(VLOOKUP(D231,'14. Internacional... de la E.S.'!$E:$F,2,FALSE),IFERROR(VLOOKUP(D231,'10. Posgrado'!$E:$F,2,FALSE),IFERROR(VLOOKUP(D231,'17. Gestión TIC'!$E:$F,2,FALSE),IFERROR(VLOOKUP(D231,'16. Desa. del Sistema Educ.Sup.'!$E:$F,2,FALSE),IFERROR(VLOOKUP(D231,'9. Cultura de Inno. Insti...'!$E:$F,2,FALSE),VLOOKUP(D231,'7. Lo Esencial de la Reforma U.'!$E:$F,2,0)))))))))))))))))</f>
        <v>1. Elaborar un programa de desarrollo docente de reciente ingreso y para aquellos interesados en certificar la calidad de su desempeño docente. 2. Desarrollar una propuesta de seguimento de la calidad de educación a distancia (semipresencial y en linea)</v>
      </c>
      <c r="D232" s="31"/>
      <c r="E232" s="90"/>
      <c r="F232" s="90"/>
      <c r="G232" s="90"/>
      <c r="H232" s="73"/>
      <c r="I232" s="73"/>
      <c r="J232" s="73"/>
      <c r="K232" s="109"/>
      <c r="L232" s="404"/>
    </row>
    <row r="233" spans="3:12" ht="15.75" thickBot="1" x14ac:dyDescent="0.3">
      <c r="C233" s="70"/>
      <c r="D233" s="31"/>
      <c r="E233" s="90"/>
      <c r="F233" s="90"/>
      <c r="G233" s="90"/>
      <c r="H233" s="73"/>
      <c r="I233" s="73"/>
      <c r="J233" s="73"/>
      <c r="K233" s="109"/>
      <c r="L233" s="404"/>
    </row>
    <row r="234" spans="3:12" ht="30.75" thickBot="1" x14ac:dyDescent="0.3">
      <c r="C234" s="123" t="s">
        <v>44</v>
      </c>
      <c r="D234" s="126" t="s">
        <v>45</v>
      </c>
      <c r="E234" s="125" t="s">
        <v>55</v>
      </c>
      <c r="F234" s="125" t="s">
        <v>57</v>
      </c>
      <c r="G234" s="124" t="s">
        <v>27</v>
      </c>
      <c r="H234" s="130" t="s">
        <v>128</v>
      </c>
      <c r="I234" s="125" t="s">
        <v>46</v>
      </c>
      <c r="J234" s="125" t="s">
        <v>129</v>
      </c>
      <c r="K234" s="125" t="s">
        <v>407</v>
      </c>
      <c r="L234" s="125" t="s">
        <v>408</v>
      </c>
    </row>
    <row r="235" spans="3:12" ht="15.75" thickBot="1" x14ac:dyDescent="0.3">
      <c r="C235" s="303" t="s">
        <v>47</v>
      </c>
      <c r="D235" s="765">
        <v>200</v>
      </c>
      <c r="E235" s="304"/>
      <c r="F235" s="112">
        <v>30000</v>
      </c>
      <c r="G235" s="305">
        <f t="shared" ref="G235:G243" si="18">E235*F235</f>
        <v>0</v>
      </c>
      <c r="H235" s="306" t="s">
        <v>126</v>
      </c>
      <c r="I235" s="113" t="s">
        <v>696</v>
      </c>
      <c r="J235" s="113" t="str">
        <f>VLOOKUP(I235,Presupuesto!$B$11:$C$566,2,0)</f>
        <v>SERVICIOS DE CAPACITACION.</v>
      </c>
      <c r="K235" s="307" t="s">
        <v>1359</v>
      </c>
      <c r="L235" s="113" t="s">
        <v>391</v>
      </c>
    </row>
    <row r="236" spans="3:12" ht="15.75" thickBot="1" x14ac:dyDescent="0.3">
      <c r="C236" s="96" t="s">
        <v>48</v>
      </c>
      <c r="D236" s="766"/>
      <c r="E236" s="197">
        <v>0</v>
      </c>
      <c r="F236" s="97">
        <v>50</v>
      </c>
      <c r="G236" s="94">
        <f t="shared" si="18"/>
        <v>0</v>
      </c>
      <c r="H236" s="306" t="s">
        <v>126</v>
      </c>
      <c r="I236" s="95" t="s">
        <v>714</v>
      </c>
      <c r="J236" s="95" t="str">
        <f>VLOOKUP(I236,Presupuesto!$B$11:$C$566,2,0)</f>
        <v>SERVICIOS DE IMPRENTA PUBLIC.Y REPRODUCCION</v>
      </c>
      <c r="K236" s="307" t="s">
        <v>1359</v>
      </c>
      <c r="L236" s="95" t="s">
        <v>409</v>
      </c>
    </row>
    <row r="237" spans="3:12" ht="15.75" thickBot="1" x14ac:dyDescent="0.3">
      <c r="C237" s="96" t="s">
        <v>49</v>
      </c>
      <c r="D237" s="766"/>
      <c r="E237" s="197">
        <v>200</v>
      </c>
      <c r="F237" s="97">
        <v>30</v>
      </c>
      <c r="G237" s="94">
        <f t="shared" si="18"/>
        <v>6000</v>
      </c>
      <c r="H237" s="306" t="s">
        <v>126</v>
      </c>
      <c r="I237" s="95" t="s">
        <v>789</v>
      </c>
      <c r="J237" s="95" t="str">
        <f>VLOOKUP(I237,Presupuesto!$B$11:$C$566,2,0)</f>
        <v>ALIMENTOS B EBIDAS PARA PERSONAS</v>
      </c>
      <c r="K237" s="307" t="s">
        <v>1359</v>
      </c>
      <c r="L237" s="95" t="s">
        <v>393</v>
      </c>
    </row>
    <row r="238" spans="3:12" ht="15.75" thickBot="1" x14ac:dyDescent="0.3">
      <c r="C238" s="96" t="s">
        <v>50</v>
      </c>
      <c r="D238" s="766"/>
      <c r="E238" s="148">
        <v>0</v>
      </c>
      <c r="F238" s="115">
        <v>10000</v>
      </c>
      <c r="G238" s="94">
        <f t="shared" si="18"/>
        <v>0</v>
      </c>
      <c r="H238" s="306" t="s">
        <v>126</v>
      </c>
      <c r="I238" s="300" t="s">
        <v>297</v>
      </c>
      <c r="J238" s="95" t="str">
        <f>VLOOKUP(I238,Presupuesto!$B$11:$C$566,2,0)</f>
        <v>PASAJES (26100-00)</v>
      </c>
      <c r="K238" s="307" t="s">
        <v>1359</v>
      </c>
      <c r="L238" s="95" t="s">
        <v>409</v>
      </c>
    </row>
    <row r="239" spans="3:12" ht="15.75" thickBot="1" x14ac:dyDescent="0.3">
      <c r="C239" s="96" t="s">
        <v>414</v>
      </c>
      <c r="D239" s="766"/>
      <c r="E239" s="148">
        <v>0</v>
      </c>
      <c r="F239" s="115">
        <v>250</v>
      </c>
      <c r="G239" s="94">
        <f t="shared" si="18"/>
        <v>0</v>
      </c>
      <c r="H239" s="306" t="s">
        <v>126</v>
      </c>
      <c r="I239" s="95" t="s">
        <v>818</v>
      </c>
      <c r="J239" s="95" t="str">
        <f>VLOOKUP(I239,Presupuesto!$B$11:$C$566,2,0)</f>
        <v>PRODUCTOS PAPEL Y CARTON</v>
      </c>
      <c r="K239" s="307" t="s">
        <v>1359</v>
      </c>
      <c r="L239" s="95" t="s">
        <v>409</v>
      </c>
    </row>
    <row r="240" spans="3:12" ht="15.75" thickBot="1" x14ac:dyDescent="0.3">
      <c r="C240" s="96" t="s">
        <v>51</v>
      </c>
      <c r="D240" s="766"/>
      <c r="E240" s="197">
        <v>0</v>
      </c>
      <c r="F240" s="97">
        <v>85</v>
      </c>
      <c r="G240" s="94">
        <f t="shared" si="18"/>
        <v>0</v>
      </c>
      <c r="H240" s="306" t="s">
        <v>126</v>
      </c>
      <c r="I240" s="95" t="s">
        <v>818</v>
      </c>
      <c r="J240" s="95" t="str">
        <f>VLOOKUP(I240,Presupuesto!$B$11:$C$566,2,0)</f>
        <v>PRODUCTOS PAPEL Y CARTON</v>
      </c>
      <c r="K240" s="307" t="s">
        <v>1359</v>
      </c>
      <c r="L240" s="95" t="s">
        <v>409</v>
      </c>
    </row>
    <row r="241" spans="3:12" ht="15.75" thickBot="1" x14ac:dyDescent="0.3">
      <c r="C241" s="96" t="s">
        <v>120</v>
      </c>
      <c r="D241" s="766"/>
      <c r="E241" s="197">
        <v>0</v>
      </c>
      <c r="F241" s="97">
        <v>36</v>
      </c>
      <c r="G241" s="94">
        <f t="shared" si="18"/>
        <v>0</v>
      </c>
      <c r="H241" s="306" t="s">
        <v>126</v>
      </c>
      <c r="I241" s="95" t="s">
        <v>939</v>
      </c>
      <c r="J241" s="95" t="str">
        <f>VLOOKUP(I241,Presupuesto!$B$11:$C$566,2,0)</f>
        <v>UTILES DE ESCRITORIO, OFICINA Y ENSE¥ANZA</v>
      </c>
      <c r="K241" s="307" t="s">
        <v>1359</v>
      </c>
      <c r="L241" s="95" t="s">
        <v>409</v>
      </c>
    </row>
    <row r="242" spans="3:12" ht="15.75" thickBot="1" x14ac:dyDescent="0.3">
      <c r="C242" s="96" t="s">
        <v>34</v>
      </c>
      <c r="D242" s="766"/>
      <c r="E242" s="197">
        <v>0</v>
      </c>
      <c r="F242" s="97">
        <v>80</v>
      </c>
      <c r="G242" s="94">
        <f t="shared" si="18"/>
        <v>0</v>
      </c>
      <c r="H242" s="306" t="s">
        <v>126</v>
      </c>
      <c r="I242" s="95" t="s">
        <v>939</v>
      </c>
      <c r="J242" s="95" t="str">
        <f>VLOOKUP(I242,Presupuesto!$B$11:$C$566,2,0)</f>
        <v>UTILES DE ESCRITORIO, OFICINA Y ENSE¥ANZA</v>
      </c>
      <c r="K242" s="307" t="s">
        <v>1359</v>
      </c>
      <c r="L242" s="95" t="s">
        <v>409</v>
      </c>
    </row>
    <row r="243" spans="3:12" ht="15.75" thickBot="1" x14ac:dyDescent="0.3">
      <c r="C243" s="106" t="s">
        <v>52</v>
      </c>
      <c r="D243" s="766"/>
      <c r="E243" s="206">
        <v>0</v>
      </c>
      <c r="F243" s="116">
        <v>25</v>
      </c>
      <c r="G243" s="94">
        <f t="shared" si="18"/>
        <v>0</v>
      </c>
      <c r="H243" s="306" t="s">
        <v>126</v>
      </c>
      <c r="I243" s="95" t="s">
        <v>939</v>
      </c>
      <c r="J243" s="95" t="str">
        <f>VLOOKUP(I243,Presupuesto!$B$11:$C$566,2,0)</f>
        <v>UTILES DE ESCRITORIO, OFICINA Y ENSE¥ANZA</v>
      </c>
      <c r="K243" s="307" t="s">
        <v>1359</v>
      </c>
      <c r="L243" s="95" t="s">
        <v>409</v>
      </c>
    </row>
    <row r="244" spans="3:12" ht="15.75" thickBot="1" x14ac:dyDescent="0.3">
      <c r="C244" s="210" t="s">
        <v>425</v>
      </c>
      <c r="D244" s="211">
        <v>0</v>
      </c>
      <c r="E244" s="308">
        <v>0</v>
      </c>
      <c r="F244" s="101">
        <f>HLOOKUP(C244,$AH$2:$BU$3,2,0)</f>
        <v>2000</v>
      </c>
      <c r="G244" s="102">
        <f>D244*E244*F244</f>
        <v>0</v>
      </c>
      <c r="H244" s="306" t="s">
        <v>126</v>
      </c>
      <c r="I244" s="310" t="s">
        <v>298</v>
      </c>
      <c r="J244" s="103" t="str">
        <f>VLOOKUP(I244,Presupuesto!$B$11:$C$566,2,0)</f>
        <v>VIATICOS (26200-00)</v>
      </c>
      <c r="K244" s="307" t="s">
        <v>1359</v>
      </c>
      <c r="L244" s="311" t="s">
        <v>409</v>
      </c>
    </row>
    <row r="247" spans="3:12" ht="15.75" thickBot="1" x14ac:dyDescent="0.3"/>
    <row r="248" spans="3:12" ht="15.75" thickBot="1" x14ac:dyDescent="0.3">
      <c r="C248" s="29" t="s">
        <v>43</v>
      </c>
      <c r="D248" s="30">
        <f>SUM(G255:G264)</f>
        <v>6250</v>
      </c>
      <c r="E248" s="90"/>
      <c r="F248" s="90"/>
      <c r="G248" s="90"/>
      <c r="H248" s="73"/>
      <c r="I248" s="73"/>
      <c r="J248" s="73"/>
      <c r="K248" s="109"/>
      <c r="L248" s="404"/>
    </row>
    <row r="249" spans="3:12" x14ac:dyDescent="0.25">
      <c r="C249" s="70"/>
      <c r="D249" s="31"/>
      <c r="E249" s="90"/>
      <c r="F249" s="90"/>
      <c r="G249" s="90"/>
      <c r="H249" s="73"/>
      <c r="I249" s="73"/>
      <c r="J249" s="73"/>
      <c r="K249" s="109"/>
      <c r="L249" s="404"/>
    </row>
    <row r="250" spans="3:12" x14ac:dyDescent="0.25">
      <c r="C250" s="70"/>
      <c r="D250" s="31"/>
      <c r="E250" s="90"/>
      <c r="F250" s="90"/>
      <c r="G250" s="90"/>
      <c r="H250" s="73"/>
      <c r="I250" s="73"/>
      <c r="J250" s="73"/>
      <c r="K250" s="109"/>
      <c r="L250" s="404"/>
    </row>
    <row r="251" spans="3:12" ht="15.75" x14ac:dyDescent="0.25">
      <c r="C251" s="199" t="s">
        <v>389</v>
      </c>
      <c r="D251" s="327" t="s">
        <v>1809</v>
      </c>
      <c r="E251" s="90"/>
      <c r="F251" s="90"/>
      <c r="G251" s="90"/>
      <c r="H251" s="73"/>
      <c r="I251" s="73"/>
      <c r="J251" s="73"/>
      <c r="K251" s="109"/>
      <c r="L251" s="404"/>
    </row>
    <row r="252" spans="3:12" ht="18.75" x14ac:dyDescent="0.25">
      <c r="C252" s="204" t="str">
        <f>IFERROR(VLOOKUP(D251,'1. Desarrollo e Innov. Curricu.'!$E:$F,2,FALSE),IFERROR(VLOOKUP(D251,'2. Investigación Científica'!$E:$F,2,FALSE),IFERROR(VLOOKUP(D251,'3. Vinculación Univ. Sociedad'!$E:$F,2,FALSE),IFERROR(VLOOKUP(D251,'4. Docencia y Profesorado Univ.'!$E:$F,2,FALSE),IFERROR(VLOOKUP(D251,'5. Estudiantes y Graduados'!$E:$F,2,FALSE),IFERROR(VLOOKUP(D251,'11. Gestion Administrativa'!$E:$F,2,FALSE),IFERROR(VLOOKUP(D251,'13. Gestión Académica'!$E:$F,2,FALSE),IFERROR(VLOOKUP(D251,'8. Asegura. de la Calid. y M'!$E:$F,2,FALSE),IFERROR(VLOOKUP(D251,'6. Gestión del Conocimiento'!$E:$F,2,FALSE),IFERROR(VLOOKUP(D251,'15. Gobernabilidad y Proceso...'!$E:$F,2,FALSE),IFERROR(VLOOKUP(D251,'12. Gestión del Talento Humano'!$E:$F,2,FALSE),IFERROR(VLOOKUP(D251,'14. Internacional... de la E.S.'!$E:$F,2,FALSE),IFERROR(VLOOKUP(D251,'10. Posgrado'!$E:$F,2,FALSE),IFERROR(VLOOKUP(D251,'17. Gestión TIC'!$E:$F,2,FALSE),IFERROR(VLOOKUP(D251,'16. Desa. del Sistema Educ.Sup.'!$E:$F,2,FALSE),IFERROR(VLOOKUP(D251,'9. Cultura de Inno. Insti...'!$E:$F,2,FALSE),VLOOKUP(D251,'7. Lo Esencial de la Reforma U.'!$E:$F,2,0)))))))))))))))))</f>
        <v xml:space="preserve">1. Actividad de formacion del equipo de trabajo 2. Diseño de instrumentos e indicadores 3. aplicación de los instrumentos 4. analisis de resultados 5. elaboracion del informe con conclusiones y recomendaciones </v>
      </c>
      <c r="D252" s="31"/>
      <c r="E252" s="90"/>
      <c r="F252" s="90"/>
      <c r="G252" s="90"/>
      <c r="H252" s="73"/>
      <c r="I252" s="73"/>
      <c r="J252" s="73"/>
      <c r="K252" s="109"/>
      <c r="L252" s="404"/>
    </row>
    <row r="253" spans="3:12" ht="15.75" thickBot="1" x14ac:dyDescent="0.3">
      <c r="C253" s="70"/>
      <c r="D253" s="31"/>
      <c r="E253" s="90"/>
      <c r="F253" s="90"/>
      <c r="G253" s="90"/>
      <c r="H253" s="73"/>
      <c r="I253" s="73"/>
      <c r="J253" s="73"/>
      <c r="K253" s="109"/>
      <c r="L253" s="404"/>
    </row>
    <row r="254" spans="3:12" ht="30.75" thickBot="1" x14ac:dyDescent="0.3">
      <c r="C254" s="123" t="s">
        <v>44</v>
      </c>
      <c r="D254" s="126" t="s">
        <v>45</v>
      </c>
      <c r="E254" s="125" t="s">
        <v>55</v>
      </c>
      <c r="F254" s="125" t="s">
        <v>57</v>
      </c>
      <c r="G254" s="124" t="s">
        <v>27</v>
      </c>
      <c r="H254" s="130" t="s">
        <v>128</v>
      </c>
      <c r="I254" s="125" t="s">
        <v>46</v>
      </c>
      <c r="J254" s="125" t="s">
        <v>129</v>
      </c>
      <c r="K254" s="125" t="s">
        <v>407</v>
      </c>
      <c r="L254" s="125" t="s">
        <v>408</v>
      </c>
    </row>
    <row r="255" spans="3:12" ht="15.75" thickBot="1" x14ac:dyDescent="0.3">
      <c r="C255" s="303" t="s">
        <v>47</v>
      </c>
      <c r="D255" s="765">
        <v>9</v>
      </c>
      <c r="E255" s="304"/>
      <c r="F255" s="112">
        <v>30000</v>
      </c>
      <c r="G255" s="305">
        <f t="shared" ref="G255:G263" si="19">E255*F255</f>
        <v>0</v>
      </c>
      <c r="H255" s="306" t="s">
        <v>126</v>
      </c>
      <c r="I255" s="113" t="s">
        <v>696</v>
      </c>
      <c r="J255" s="113" t="str">
        <f>VLOOKUP(I255,Presupuesto!$B$11:$C$566,2,0)</f>
        <v>SERVICIOS DE CAPACITACION.</v>
      </c>
      <c r="K255" s="307" t="s">
        <v>1363</v>
      </c>
      <c r="L255" s="113" t="s">
        <v>391</v>
      </c>
    </row>
    <row r="256" spans="3:12" ht="15.75" thickBot="1" x14ac:dyDescent="0.3">
      <c r="C256" s="96" t="s">
        <v>48</v>
      </c>
      <c r="D256" s="766"/>
      <c r="E256" s="197">
        <v>60</v>
      </c>
      <c r="F256" s="97">
        <v>50</v>
      </c>
      <c r="G256" s="94">
        <f t="shared" si="19"/>
        <v>3000</v>
      </c>
      <c r="H256" s="306" t="s">
        <v>126</v>
      </c>
      <c r="I256" s="95" t="s">
        <v>714</v>
      </c>
      <c r="J256" s="95" t="str">
        <f>VLOOKUP(I256,Presupuesto!$B$11:$C$566,2,0)</f>
        <v>SERVICIOS DE IMPRENTA PUBLIC.Y REPRODUCCION</v>
      </c>
      <c r="K256" s="307" t="s">
        <v>1363</v>
      </c>
      <c r="L256" s="95" t="s">
        <v>409</v>
      </c>
    </row>
    <row r="257" spans="3:12" ht="15.75" thickBot="1" x14ac:dyDescent="0.3">
      <c r="C257" s="96" t="s">
        <v>49</v>
      </c>
      <c r="D257" s="766"/>
      <c r="E257" s="197">
        <v>24</v>
      </c>
      <c r="F257" s="97">
        <v>100</v>
      </c>
      <c r="G257" s="94">
        <f t="shared" si="19"/>
        <v>2400</v>
      </c>
      <c r="H257" s="306" t="s">
        <v>126</v>
      </c>
      <c r="I257" s="95" t="s">
        <v>789</v>
      </c>
      <c r="J257" s="95" t="str">
        <f>VLOOKUP(I257,Presupuesto!$B$11:$C$566,2,0)</f>
        <v>ALIMENTOS B EBIDAS PARA PERSONAS</v>
      </c>
      <c r="K257" s="307" t="s">
        <v>1363</v>
      </c>
      <c r="L257" s="95" t="s">
        <v>393</v>
      </c>
    </row>
    <row r="258" spans="3:12" ht="15.75" thickBot="1" x14ac:dyDescent="0.3">
      <c r="C258" s="96" t="s">
        <v>50</v>
      </c>
      <c r="D258" s="766"/>
      <c r="E258" s="148">
        <v>0</v>
      </c>
      <c r="F258" s="115">
        <v>10000</v>
      </c>
      <c r="G258" s="94">
        <f t="shared" si="19"/>
        <v>0</v>
      </c>
      <c r="H258" s="306" t="s">
        <v>126</v>
      </c>
      <c r="I258" s="300" t="s">
        <v>297</v>
      </c>
      <c r="J258" s="95" t="str">
        <f>VLOOKUP(I258,Presupuesto!$B$11:$C$566,2,0)</f>
        <v>PASAJES (26100-00)</v>
      </c>
      <c r="K258" s="307" t="s">
        <v>1363</v>
      </c>
      <c r="L258" s="95" t="s">
        <v>409</v>
      </c>
    </row>
    <row r="259" spans="3:12" ht="15.75" thickBot="1" x14ac:dyDescent="0.3">
      <c r="C259" s="96" t="s">
        <v>414</v>
      </c>
      <c r="D259" s="766"/>
      <c r="E259" s="148">
        <v>0</v>
      </c>
      <c r="F259" s="115">
        <v>250</v>
      </c>
      <c r="G259" s="94">
        <f t="shared" si="19"/>
        <v>0</v>
      </c>
      <c r="H259" s="306" t="s">
        <v>126</v>
      </c>
      <c r="I259" s="95" t="s">
        <v>818</v>
      </c>
      <c r="J259" s="95" t="str">
        <f>VLOOKUP(I259,Presupuesto!$B$11:$C$566,2,0)</f>
        <v>PRODUCTOS PAPEL Y CARTON</v>
      </c>
      <c r="K259" s="307" t="s">
        <v>1363</v>
      </c>
      <c r="L259" s="95" t="s">
        <v>409</v>
      </c>
    </row>
    <row r="260" spans="3:12" ht="15.75" thickBot="1" x14ac:dyDescent="0.3">
      <c r="C260" s="96" t="s">
        <v>51</v>
      </c>
      <c r="D260" s="766"/>
      <c r="E260" s="197">
        <v>10</v>
      </c>
      <c r="F260" s="97">
        <v>85</v>
      </c>
      <c r="G260" s="94">
        <f t="shared" si="19"/>
        <v>850</v>
      </c>
      <c r="H260" s="306" t="s">
        <v>126</v>
      </c>
      <c r="I260" s="95" t="s">
        <v>818</v>
      </c>
      <c r="J260" s="95" t="str">
        <f>VLOOKUP(I260,Presupuesto!$B$11:$C$566,2,0)</f>
        <v>PRODUCTOS PAPEL Y CARTON</v>
      </c>
      <c r="K260" s="307" t="s">
        <v>1363</v>
      </c>
      <c r="L260" s="95" t="s">
        <v>409</v>
      </c>
    </row>
    <row r="261" spans="3:12" ht="15.75" thickBot="1" x14ac:dyDescent="0.3">
      <c r="C261" s="96" t="s">
        <v>120</v>
      </c>
      <c r="D261" s="766"/>
      <c r="E261" s="197">
        <v>0</v>
      </c>
      <c r="F261" s="97">
        <v>36</v>
      </c>
      <c r="G261" s="94">
        <f t="shared" si="19"/>
        <v>0</v>
      </c>
      <c r="H261" s="306" t="s">
        <v>126</v>
      </c>
      <c r="I261" s="95" t="s">
        <v>939</v>
      </c>
      <c r="J261" s="95" t="str">
        <f>VLOOKUP(I261,Presupuesto!$B$11:$C$566,2,0)</f>
        <v>UTILES DE ESCRITORIO, OFICINA Y ENSE¥ANZA</v>
      </c>
      <c r="K261" s="307" t="s">
        <v>1363</v>
      </c>
      <c r="L261" s="95" t="s">
        <v>409</v>
      </c>
    </row>
    <row r="262" spans="3:12" ht="15.75" thickBot="1" x14ac:dyDescent="0.3">
      <c r="C262" s="96" t="s">
        <v>34</v>
      </c>
      <c r="D262" s="766"/>
      <c r="E262" s="197">
        <v>0</v>
      </c>
      <c r="F262" s="97">
        <v>80</v>
      </c>
      <c r="G262" s="94">
        <f t="shared" si="19"/>
        <v>0</v>
      </c>
      <c r="H262" s="306" t="s">
        <v>126</v>
      </c>
      <c r="I262" s="95" t="s">
        <v>939</v>
      </c>
      <c r="J262" s="95" t="str">
        <f>VLOOKUP(I262,Presupuesto!$B$11:$C$566,2,0)</f>
        <v>UTILES DE ESCRITORIO, OFICINA Y ENSE¥ANZA</v>
      </c>
      <c r="K262" s="307" t="s">
        <v>1363</v>
      </c>
      <c r="L262" s="95" t="s">
        <v>409</v>
      </c>
    </row>
    <row r="263" spans="3:12" ht="15.75" thickBot="1" x14ac:dyDescent="0.3">
      <c r="C263" s="106" t="s">
        <v>52</v>
      </c>
      <c r="D263" s="766"/>
      <c r="E263" s="206">
        <v>0</v>
      </c>
      <c r="F263" s="116">
        <v>25</v>
      </c>
      <c r="G263" s="94">
        <f t="shared" si="19"/>
        <v>0</v>
      </c>
      <c r="H263" s="306" t="s">
        <v>126</v>
      </c>
      <c r="I263" s="95" t="s">
        <v>939</v>
      </c>
      <c r="J263" s="95" t="str">
        <f>VLOOKUP(I263,Presupuesto!$B$11:$C$566,2,0)</f>
        <v>UTILES DE ESCRITORIO, OFICINA Y ENSE¥ANZA</v>
      </c>
      <c r="K263" s="307" t="s">
        <v>1363</v>
      </c>
      <c r="L263" s="95" t="s">
        <v>409</v>
      </c>
    </row>
    <row r="264" spans="3:12" ht="15.75" thickBot="1" x14ac:dyDescent="0.3">
      <c r="C264" s="210" t="s">
        <v>425</v>
      </c>
      <c r="D264" s="211">
        <v>0</v>
      </c>
      <c r="E264" s="308">
        <v>0</v>
      </c>
      <c r="F264" s="101">
        <f>HLOOKUP(C264,$AH$2:$BU$3,2,0)</f>
        <v>2000</v>
      </c>
      <c r="G264" s="102">
        <f>D264*E264*F264</f>
        <v>0</v>
      </c>
      <c r="H264" s="306" t="s">
        <v>126</v>
      </c>
      <c r="I264" s="310" t="s">
        <v>298</v>
      </c>
      <c r="J264" s="103" t="str">
        <f>VLOOKUP(I264,Presupuesto!$B$11:$C$566,2,0)</f>
        <v>VIATICOS (26200-00)</v>
      </c>
      <c r="K264" s="307" t="s">
        <v>1363</v>
      </c>
      <c r="L264" s="311" t="s">
        <v>409</v>
      </c>
    </row>
    <row r="266" spans="3:12" ht="15.75" thickBot="1" x14ac:dyDescent="0.3"/>
    <row r="267" spans="3:12" ht="15.75" thickBot="1" x14ac:dyDescent="0.3">
      <c r="C267" s="29" t="s">
        <v>43</v>
      </c>
      <c r="D267" s="30">
        <f>SUM(G274:G283)</f>
        <v>46920</v>
      </c>
      <c r="E267" s="90"/>
      <c r="F267" s="90"/>
      <c r="G267" s="90"/>
      <c r="H267" s="73"/>
      <c r="I267" s="73"/>
      <c r="J267" s="73"/>
      <c r="K267" s="109"/>
      <c r="L267" s="404"/>
    </row>
    <row r="268" spans="3:12" x14ac:dyDescent="0.25">
      <c r="C268" s="70"/>
      <c r="D268" s="31"/>
      <c r="E268" s="90"/>
      <c r="F268" s="90"/>
      <c r="G268" s="90"/>
      <c r="H268" s="73"/>
      <c r="I268" s="73"/>
      <c r="J268" s="73"/>
      <c r="K268" s="109"/>
      <c r="L268" s="404"/>
    </row>
    <row r="269" spans="3:12" x14ac:dyDescent="0.25">
      <c r="C269" s="70"/>
      <c r="D269" s="31"/>
      <c r="E269" s="90"/>
      <c r="F269" s="90"/>
      <c r="G269" s="90"/>
      <c r="H269" s="73"/>
      <c r="I269" s="73"/>
      <c r="J269" s="73"/>
      <c r="K269" s="109"/>
      <c r="L269" s="404"/>
    </row>
    <row r="270" spans="3:12" ht="15.75" x14ac:dyDescent="0.25">
      <c r="C270" s="199" t="s">
        <v>389</v>
      </c>
      <c r="D270" s="327" t="s">
        <v>1817</v>
      </c>
      <c r="E270" s="90"/>
      <c r="F270" s="90"/>
      <c r="G270" s="90"/>
      <c r="H270" s="73"/>
      <c r="I270" s="73"/>
      <c r="J270" s="73"/>
      <c r="K270" s="109"/>
      <c r="L270" s="404"/>
    </row>
    <row r="271" spans="3:12" ht="18.75" x14ac:dyDescent="0.25">
      <c r="C271" s="204" t="str">
        <f>IFERROR(VLOOKUP(D270,'1. Desarrollo e Innov. Curricu.'!$E:$F,2,FALSE),IFERROR(VLOOKUP(D270,'2. Investigación Científica'!$E:$F,2,FALSE),IFERROR(VLOOKUP(D270,'3. Vinculación Univ. Sociedad'!$E:$F,2,FALSE),IFERROR(VLOOKUP(D270,'4. Docencia y Profesorado Univ.'!$E:$F,2,FALSE),IFERROR(VLOOKUP(D270,'5. Estudiantes y Graduados'!$E:$F,2,FALSE),IFERROR(VLOOKUP(D270,'11. Gestion Administrativa'!$E:$F,2,FALSE),IFERROR(VLOOKUP(D270,'13. Gestión Académica'!$E:$F,2,FALSE),IFERROR(VLOOKUP(D270,'8. Asegura. de la Calid. y M'!$E:$F,2,FALSE),IFERROR(VLOOKUP(D270,'6. Gestión del Conocimiento'!$E:$F,2,FALSE),IFERROR(VLOOKUP(D270,'15. Gobernabilidad y Proceso...'!$E:$F,2,FALSE),IFERROR(VLOOKUP(D270,'12. Gestión del Talento Humano'!$E:$F,2,FALSE),IFERROR(VLOOKUP(D270,'14. Internacional... de la E.S.'!$E:$F,2,FALSE),IFERROR(VLOOKUP(D270,'10. Posgrado'!$E:$F,2,FALSE),IFERROR(VLOOKUP(D270,'17. Gestión TIC'!$E:$F,2,FALSE),IFERROR(VLOOKUP(D270,'16. Desa. del Sistema Educ.Sup.'!$E:$F,2,FALSE),IFERROR(VLOOKUP(D270,'9. Cultura de Inno. Insti...'!$E:$F,2,FALSE),VLOOKUP(D270,'7. Lo Esencial de la Reforma U.'!$E:$F,2,0)))))))))))))))))</f>
        <v xml:space="preserve">1. Elaboracion del plan de mejora 2. Establecer una ruta critca para la ejecucion del plan de mejora  3. Presentar informes de avnces cada trimestre del año. </v>
      </c>
      <c r="D271" s="31"/>
      <c r="E271" s="90"/>
      <c r="F271" s="90"/>
      <c r="G271" s="90"/>
      <c r="H271" s="73"/>
      <c r="I271" s="73"/>
      <c r="J271" s="73"/>
      <c r="K271" s="109"/>
      <c r="L271" s="404"/>
    </row>
    <row r="272" spans="3:12" ht="15.75" thickBot="1" x14ac:dyDescent="0.3">
      <c r="C272" s="70"/>
      <c r="D272" s="31"/>
      <c r="E272" s="90"/>
      <c r="F272" s="90"/>
      <c r="G272" s="90"/>
      <c r="H272" s="73"/>
      <c r="I272" s="73"/>
      <c r="J272" s="73"/>
      <c r="K272" s="109"/>
      <c r="L272" s="404"/>
    </row>
    <row r="273" spans="3:12" ht="30.75" thickBot="1" x14ac:dyDescent="0.3">
      <c r="C273" s="123" t="s">
        <v>44</v>
      </c>
      <c r="D273" s="126" t="s">
        <v>45</v>
      </c>
      <c r="E273" s="125" t="s">
        <v>55</v>
      </c>
      <c r="F273" s="125" t="s">
        <v>57</v>
      </c>
      <c r="G273" s="124" t="s">
        <v>27</v>
      </c>
      <c r="H273" s="130" t="s">
        <v>128</v>
      </c>
      <c r="I273" s="125" t="s">
        <v>46</v>
      </c>
      <c r="J273" s="125" t="s">
        <v>129</v>
      </c>
      <c r="K273" s="125" t="s">
        <v>407</v>
      </c>
      <c r="L273" s="125" t="s">
        <v>408</v>
      </c>
    </row>
    <row r="274" spans="3:12" ht="15.75" thickBot="1" x14ac:dyDescent="0.3">
      <c r="C274" s="303" t="s">
        <v>47</v>
      </c>
      <c r="D274" s="765">
        <v>220</v>
      </c>
      <c r="E274" s="304"/>
      <c r="F274" s="112">
        <v>30000</v>
      </c>
      <c r="G274" s="305">
        <f t="shared" ref="G274:G282" si="20">E274*F274</f>
        <v>0</v>
      </c>
      <c r="H274" s="306" t="s">
        <v>126</v>
      </c>
      <c r="I274" s="113" t="s">
        <v>696</v>
      </c>
      <c r="J274" s="113" t="str">
        <f>VLOOKUP(I274,Presupuesto!$B$11:$C$566,2,0)</f>
        <v>SERVICIOS DE CAPACITACION.</v>
      </c>
      <c r="K274" s="307" t="s">
        <v>1363</v>
      </c>
      <c r="L274" s="113" t="s">
        <v>391</v>
      </c>
    </row>
    <row r="275" spans="3:12" ht="15.75" thickBot="1" x14ac:dyDescent="0.3">
      <c r="C275" s="96" t="s">
        <v>48</v>
      </c>
      <c r="D275" s="766"/>
      <c r="E275" s="197">
        <v>250</v>
      </c>
      <c r="F275" s="97">
        <v>35</v>
      </c>
      <c r="G275" s="94">
        <f t="shared" si="20"/>
        <v>8750</v>
      </c>
      <c r="H275" s="306" t="s">
        <v>126</v>
      </c>
      <c r="I275" s="95" t="s">
        <v>714</v>
      </c>
      <c r="J275" s="95" t="str">
        <f>VLOOKUP(I275,Presupuesto!$B$11:$C$566,2,0)</f>
        <v>SERVICIOS DE IMPRENTA PUBLIC.Y REPRODUCCION</v>
      </c>
      <c r="K275" s="307" t="s">
        <v>1363</v>
      </c>
      <c r="L275" s="95" t="s">
        <v>409</v>
      </c>
    </row>
    <row r="276" spans="3:12" ht="15.75" thickBot="1" x14ac:dyDescent="0.3">
      <c r="C276" s="96" t="s">
        <v>49</v>
      </c>
      <c r="D276" s="766"/>
      <c r="E276" s="197">
        <v>220</v>
      </c>
      <c r="F276" s="97">
        <v>100</v>
      </c>
      <c r="G276" s="94">
        <f t="shared" si="20"/>
        <v>22000</v>
      </c>
      <c r="H276" s="306" t="s">
        <v>126</v>
      </c>
      <c r="I276" s="95" t="s">
        <v>789</v>
      </c>
      <c r="J276" s="95" t="str">
        <f>VLOOKUP(I276,Presupuesto!$B$11:$C$566,2,0)</f>
        <v>ALIMENTOS B EBIDAS PARA PERSONAS</v>
      </c>
      <c r="K276" s="307" t="s">
        <v>1363</v>
      </c>
      <c r="L276" s="95" t="s">
        <v>393</v>
      </c>
    </row>
    <row r="277" spans="3:12" ht="15.75" thickBot="1" x14ac:dyDescent="0.3">
      <c r="C277" s="96" t="s">
        <v>50</v>
      </c>
      <c r="D277" s="766"/>
      <c r="E277" s="148">
        <v>0</v>
      </c>
      <c r="F277" s="115">
        <v>10000</v>
      </c>
      <c r="G277" s="94">
        <f t="shared" si="20"/>
        <v>0</v>
      </c>
      <c r="H277" s="306" t="s">
        <v>126</v>
      </c>
      <c r="I277" s="300" t="s">
        <v>297</v>
      </c>
      <c r="J277" s="95" t="str">
        <f>VLOOKUP(I277,Presupuesto!$B$11:$C$566,2,0)</f>
        <v>PASAJES (26100-00)</v>
      </c>
      <c r="K277" s="307" t="s">
        <v>1363</v>
      </c>
      <c r="L277" s="95" t="s">
        <v>409</v>
      </c>
    </row>
    <row r="278" spans="3:12" ht="15.75" thickBot="1" x14ac:dyDescent="0.3">
      <c r="C278" s="96" t="s">
        <v>414</v>
      </c>
      <c r="D278" s="766"/>
      <c r="E278" s="148">
        <v>0</v>
      </c>
      <c r="F278" s="115">
        <v>250</v>
      </c>
      <c r="G278" s="94">
        <f t="shared" si="20"/>
        <v>0</v>
      </c>
      <c r="H278" s="306" t="s">
        <v>126</v>
      </c>
      <c r="I278" s="95" t="s">
        <v>818</v>
      </c>
      <c r="J278" s="95" t="str">
        <f>VLOOKUP(I278,Presupuesto!$B$11:$C$566,2,0)</f>
        <v>PRODUCTOS PAPEL Y CARTON</v>
      </c>
      <c r="K278" s="307" t="s">
        <v>1363</v>
      </c>
      <c r="L278" s="95" t="s">
        <v>409</v>
      </c>
    </row>
    <row r="279" spans="3:12" ht="15.75" thickBot="1" x14ac:dyDescent="0.3">
      <c r="C279" s="96" t="s">
        <v>51</v>
      </c>
      <c r="D279" s="766"/>
      <c r="E279" s="197">
        <v>50</v>
      </c>
      <c r="F279" s="97">
        <v>85</v>
      </c>
      <c r="G279" s="94">
        <f t="shared" si="20"/>
        <v>4250</v>
      </c>
      <c r="H279" s="306" t="s">
        <v>126</v>
      </c>
      <c r="I279" s="95" t="s">
        <v>818</v>
      </c>
      <c r="J279" s="95" t="str">
        <f>VLOOKUP(I279,Presupuesto!$B$11:$C$566,2,0)</f>
        <v>PRODUCTOS PAPEL Y CARTON</v>
      </c>
      <c r="K279" s="307" t="s">
        <v>1363</v>
      </c>
      <c r="L279" s="95" t="s">
        <v>409</v>
      </c>
    </row>
    <row r="280" spans="3:12" ht="15.75" thickBot="1" x14ac:dyDescent="0.3">
      <c r="C280" s="96" t="s">
        <v>120</v>
      </c>
      <c r="D280" s="766"/>
      <c r="E280" s="197">
        <v>220</v>
      </c>
      <c r="F280" s="97">
        <v>36</v>
      </c>
      <c r="G280" s="94">
        <f t="shared" si="20"/>
        <v>7920</v>
      </c>
      <c r="H280" s="306" t="s">
        <v>126</v>
      </c>
      <c r="I280" s="95" t="s">
        <v>939</v>
      </c>
      <c r="J280" s="95" t="str">
        <f>VLOOKUP(I280,Presupuesto!$B$11:$C$566,2,0)</f>
        <v>UTILES DE ESCRITORIO, OFICINA Y ENSE¥ANZA</v>
      </c>
      <c r="K280" s="307" t="s">
        <v>1363</v>
      </c>
      <c r="L280" s="95" t="s">
        <v>409</v>
      </c>
    </row>
    <row r="281" spans="3:12" ht="15.75" thickBot="1" x14ac:dyDescent="0.3">
      <c r="C281" s="96" t="s">
        <v>34</v>
      </c>
      <c r="D281" s="766"/>
      <c r="E281" s="197">
        <v>50</v>
      </c>
      <c r="F281" s="97">
        <v>80</v>
      </c>
      <c r="G281" s="94">
        <f t="shared" si="20"/>
        <v>4000</v>
      </c>
      <c r="H281" s="306" t="s">
        <v>126</v>
      </c>
      <c r="I281" s="95" t="s">
        <v>939</v>
      </c>
      <c r="J281" s="95" t="str">
        <f>VLOOKUP(I281,Presupuesto!$B$11:$C$566,2,0)</f>
        <v>UTILES DE ESCRITORIO, OFICINA Y ENSE¥ANZA</v>
      </c>
      <c r="K281" s="307" t="s">
        <v>1363</v>
      </c>
      <c r="L281" s="95" t="s">
        <v>409</v>
      </c>
    </row>
    <row r="282" spans="3:12" ht="15.75" thickBot="1" x14ac:dyDescent="0.3">
      <c r="C282" s="106" t="s">
        <v>52</v>
      </c>
      <c r="D282" s="766"/>
      <c r="E282" s="206">
        <v>0</v>
      </c>
      <c r="F282" s="116">
        <v>25</v>
      </c>
      <c r="G282" s="94">
        <f t="shared" si="20"/>
        <v>0</v>
      </c>
      <c r="H282" s="306" t="s">
        <v>126</v>
      </c>
      <c r="I282" s="95" t="s">
        <v>939</v>
      </c>
      <c r="J282" s="95" t="str">
        <f>VLOOKUP(I282,Presupuesto!$B$11:$C$566,2,0)</f>
        <v>UTILES DE ESCRITORIO, OFICINA Y ENSE¥ANZA</v>
      </c>
      <c r="K282" s="307" t="s">
        <v>1363</v>
      </c>
      <c r="L282" s="95" t="s">
        <v>409</v>
      </c>
    </row>
    <row r="283" spans="3:12" ht="15.75" thickBot="1" x14ac:dyDescent="0.3">
      <c r="C283" s="210" t="s">
        <v>425</v>
      </c>
      <c r="D283" s="211">
        <v>0</v>
      </c>
      <c r="E283" s="308">
        <v>0</v>
      </c>
      <c r="F283" s="101">
        <f>HLOOKUP(C283,$AH$2:$BU$3,2,0)</f>
        <v>2000</v>
      </c>
      <c r="G283" s="102">
        <f>D283*E283*F283</f>
        <v>0</v>
      </c>
      <c r="H283" s="306" t="s">
        <v>126</v>
      </c>
      <c r="I283" s="310" t="s">
        <v>298</v>
      </c>
      <c r="J283" s="103" t="str">
        <f>VLOOKUP(I283,Presupuesto!$B$11:$C$566,2,0)</f>
        <v>VIATICOS (26200-00)</v>
      </c>
      <c r="K283" s="307" t="s">
        <v>1363</v>
      </c>
      <c r="L283" s="311" t="s">
        <v>409</v>
      </c>
    </row>
    <row r="285" spans="3:12" ht="15.75" thickBot="1" x14ac:dyDescent="0.3"/>
    <row r="286" spans="3:12" ht="15.75" thickBot="1" x14ac:dyDescent="0.3">
      <c r="C286" s="29" t="s">
        <v>43</v>
      </c>
      <c r="D286" s="30">
        <f>SUM(G293:G302)</f>
        <v>16175</v>
      </c>
      <c r="E286" s="90"/>
      <c r="F286" s="90"/>
      <c r="G286" s="90"/>
      <c r="H286" s="73"/>
      <c r="I286" s="73"/>
      <c r="J286" s="73"/>
      <c r="K286" s="109"/>
      <c r="L286" s="404"/>
    </row>
    <row r="287" spans="3:12" x14ac:dyDescent="0.25">
      <c r="C287" s="70"/>
      <c r="D287" s="31"/>
      <c r="E287" s="90"/>
      <c r="F287" s="90"/>
      <c r="G287" s="90"/>
      <c r="H287" s="73"/>
      <c r="I287" s="73"/>
      <c r="J287" s="73"/>
      <c r="K287" s="109"/>
      <c r="L287" s="404"/>
    </row>
    <row r="288" spans="3:12" x14ac:dyDescent="0.25">
      <c r="C288" s="70"/>
      <c r="D288" s="31"/>
      <c r="E288" s="90"/>
      <c r="F288" s="90"/>
      <c r="G288" s="90"/>
      <c r="H288" s="73"/>
      <c r="I288" s="73"/>
      <c r="J288" s="73"/>
      <c r="K288" s="109"/>
      <c r="L288" s="404"/>
    </row>
    <row r="289" spans="3:12" ht="15.75" x14ac:dyDescent="0.25">
      <c r="C289" s="199" t="s">
        <v>389</v>
      </c>
      <c r="D289" s="327" t="s">
        <v>1730</v>
      </c>
      <c r="E289" s="90"/>
      <c r="F289" s="90"/>
      <c r="G289" s="90"/>
      <c r="H289" s="73"/>
      <c r="I289" s="73"/>
      <c r="J289" s="73"/>
      <c r="K289" s="109"/>
      <c r="L289" s="404"/>
    </row>
    <row r="290" spans="3:12" ht="18.75" x14ac:dyDescent="0.25">
      <c r="C290" s="204" t="str">
        <f>IFERROR(VLOOKUP(D289,'1. Desarrollo e Innov. Curricu.'!$E:$F,2,FALSE),IFERROR(VLOOKUP(D289,'2. Investigación Científica'!$E:$F,2,FALSE),IFERROR(VLOOKUP(D289,'3. Vinculación Univ. Sociedad'!$E:$F,2,FALSE),IFERROR(VLOOKUP(D289,'4. Docencia y Profesorado Univ.'!$E:$F,2,FALSE),IFERROR(VLOOKUP(D289,'5. Estudiantes y Graduados'!$E:$F,2,FALSE),IFERROR(VLOOKUP(D289,'11. Gestion Administrativa'!$E:$F,2,FALSE),IFERROR(VLOOKUP(D289,'13. Gestión Académica'!$E:$F,2,FALSE),IFERROR(VLOOKUP(D289,'8. Asegura. de la Calid. y M'!$E:$F,2,FALSE),IFERROR(VLOOKUP(D289,'6. Gestión del Conocimiento'!$E:$F,2,FALSE),IFERROR(VLOOKUP(D289,'15. Gobernabilidad y Proceso...'!$E:$F,2,FALSE),IFERROR(VLOOKUP(D289,'12. Gestión del Talento Humano'!$E:$F,2,FALSE),IFERROR(VLOOKUP(D289,'14. Internacional... de la E.S.'!$E:$F,2,FALSE),IFERROR(VLOOKUP(D289,'10. Posgrado'!$E:$F,2,FALSE),IFERROR(VLOOKUP(D289,'17. Gestión TIC'!$E:$F,2,FALSE),IFERROR(VLOOKUP(D289,'16. Desa. del Sistema Educ.Sup.'!$E:$F,2,FALSE),IFERROR(VLOOKUP(D289,'9. Cultura de Inno. Insti...'!$E:$F,2,FALSE),VLOOKUP(D289,'7. Lo Esencial de la Reforma U.'!$E:$F,2,0)))))))))))))))))</f>
        <v>1. Elaborar e implementar un programa de capacitación y desarrollo  docente sobre cómo aplicar manual operativo  de transversalización de ética.</v>
      </c>
      <c r="D290" s="31"/>
      <c r="E290" s="90"/>
      <c r="F290" s="90"/>
      <c r="G290" s="90"/>
      <c r="H290" s="73"/>
      <c r="I290" s="73"/>
      <c r="J290" s="73"/>
      <c r="K290" s="109"/>
      <c r="L290" s="404"/>
    </row>
    <row r="291" spans="3:12" ht="15.75" thickBot="1" x14ac:dyDescent="0.3">
      <c r="C291" s="70"/>
      <c r="D291" s="31"/>
      <c r="E291" s="90"/>
      <c r="F291" s="90"/>
      <c r="G291" s="90"/>
      <c r="H291" s="73"/>
      <c r="I291" s="73"/>
      <c r="J291" s="73"/>
      <c r="K291" s="109"/>
      <c r="L291" s="404"/>
    </row>
    <row r="292" spans="3:12" ht="30.75" thickBot="1" x14ac:dyDescent="0.3">
      <c r="C292" s="123" t="s">
        <v>44</v>
      </c>
      <c r="D292" s="126" t="s">
        <v>45</v>
      </c>
      <c r="E292" s="125" t="s">
        <v>55</v>
      </c>
      <c r="F292" s="125" t="s">
        <v>57</v>
      </c>
      <c r="G292" s="124" t="s">
        <v>27</v>
      </c>
      <c r="H292" s="130" t="s">
        <v>128</v>
      </c>
      <c r="I292" s="125" t="s">
        <v>46</v>
      </c>
      <c r="J292" s="125" t="s">
        <v>129</v>
      </c>
      <c r="K292" s="125" t="s">
        <v>407</v>
      </c>
      <c r="L292" s="125" t="s">
        <v>408</v>
      </c>
    </row>
    <row r="293" spans="3:12" ht="15.75" thickBot="1" x14ac:dyDescent="0.3">
      <c r="C293" s="303" t="s">
        <v>47</v>
      </c>
      <c r="D293" s="765">
        <v>105</v>
      </c>
      <c r="E293" s="304"/>
      <c r="F293" s="112">
        <v>30000</v>
      </c>
      <c r="G293" s="305">
        <f t="shared" ref="G293:G301" si="21">E293*F293</f>
        <v>0</v>
      </c>
      <c r="H293" s="306" t="s">
        <v>126</v>
      </c>
      <c r="I293" s="113" t="s">
        <v>696</v>
      </c>
      <c r="J293" s="113" t="str">
        <f>VLOOKUP(I293,Presupuesto!$B$11:$C$566,2,0)</f>
        <v>SERVICIOS DE CAPACITACION.</v>
      </c>
      <c r="K293" s="307" t="s">
        <v>1358</v>
      </c>
      <c r="L293" s="113" t="s">
        <v>391</v>
      </c>
    </row>
    <row r="294" spans="3:12" ht="15.75" thickBot="1" x14ac:dyDescent="0.3">
      <c r="C294" s="96" t="s">
        <v>48</v>
      </c>
      <c r="D294" s="766"/>
      <c r="E294" s="197">
        <v>105</v>
      </c>
      <c r="F294" s="97">
        <v>100</v>
      </c>
      <c r="G294" s="94">
        <f t="shared" si="21"/>
        <v>10500</v>
      </c>
      <c r="H294" s="306" t="s">
        <v>126</v>
      </c>
      <c r="I294" s="95" t="s">
        <v>714</v>
      </c>
      <c r="J294" s="95" t="str">
        <f>VLOOKUP(I294,Presupuesto!$B$11:$C$566,2,0)</f>
        <v>SERVICIOS DE IMPRENTA PUBLIC.Y REPRODUCCION</v>
      </c>
      <c r="K294" s="307" t="s">
        <v>1358</v>
      </c>
      <c r="L294" s="95" t="s">
        <v>409</v>
      </c>
    </row>
    <row r="295" spans="3:12" ht="15.75" thickBot="1" x14ac:dyDescent="0.3">
      <c r="C295" s="96" t="s">
        <v>49</v>
      </c>
      <c r="D295" s="766"/>
      <c r="E295" s="197">
        <v>105</v>
      </c>
      <c r="F295" s="97">
        <v>50</v>
      </c>
      <c r="G295" s="94">
        <f t="shared" si="21"/>
        <v>5250</v>
      </c>
      <c r="H295" s="306" t="s">
        <v>126</v>
      </c>
      <c r="I295" s="95" t="s">
        <v>789</v>
      </c>
      <c r="J295" s="95" t="str">
        <f>VLOOKUP(I295,Presupuesto!$B$11:$C$566,2,0)</f>
        <v>ALIMENTOS B EBIDAS PARA PERSONAS</v>
      </c>
      <c r="K295" s="307" t="s">
        <v>1358</v>
      </c>
      <c r="L295" s="95" t="s">
        <v>393</v>
      </c>
    </row>
    <row r="296" spans="3:12" ht="15.75" thickBot="1" x14ac:dyDescent="0.3">
      <c r="C296" s="96" t="s">
        <v>50</v>
      </c>
      <c r="D296" s="766"/>
      <c r="E296" s="148"/>
      <c r="F296" s="115">
        <v>10000</v>
      </c>
      <c r="G296" s="94">
        <f t="shared" si="21"/>
        <v>0</v>
      </c>
      <c r="H296" s="306" t="s">
        <v>126</v>
      </c>
      <c r="I296" s="300" t="s">
        <v>297</v>
      </c>
      <c r="J296" s="95" t="str">
        <f>VLOOKUP(I296,Presupuesto!$B$11:$C$566,2,0)</f>
        <v>PASAJES (26100-00)</v>
      </c>
      <c r="K296" s="307" t="s">
        <v>1358</v>
      </c>
      <c r="L296" s="95" t="s">
        <v>409</v>
      </c>
    </row>
    <row r="297" spans="3:12" ht="15.75" thickBot="1" x14ac:dyDescent="0.3">
      <c r="C297" s="96" t="s">
        <v>414</v>
      </c>
      <c r="D297" s="766"/>
      <c r="E297" s="148"/>
      <c r="F297" s="115">
        <v>250</v>
      </c>
      <c r="G297" s="94">
        <f t="shared" si="21"/>
        <v>0</v>
      </c>
      <c r="H297" s="306" t="s">
        <v>126</v>
      </c>
      <c r="I297" s="95" t="s">
        <v>818</v>
      </c>
      <c r="J297" s="95" t="str">
        <f>VLOOKUP(I297,Presupuesto!$B$11:$C$566,2,0)</f>
        <v>PRODUCTOS PAPEL Y CARTON</v>
      </c>
      <c r="K297" s="307" t="s">
        <v>1358</v>
      </c>
      <c r="L297" s="95" t="s">
        <v>409</v>
      </c>
    </row>
    <row r="298" spans="3:12" ht="15.75" thickBot="1" x14ac:dyDescent="0.3">
      <c r="C298" s="96" t="s">
        <v>51</v>
      </c>
      <c r="D298" s="766"/>
      <c r="E298" s="197">
        <v>5</v>
      </c>
      <c r="F298" s="97">
        <v>85</v>
      </c>
      <c r="G298" s="94">
        <f t="shared" si="21"/>
        <v>425</v>
      </c>
      <c r="H298" s="306" t="s">
        <v>126</v>
      </c>
      <c r="I298" s="95" t="s">
        <v>818</v>
      </c>
      <c r="J298" s="95" t="str">
        <f>VLOOKUP(I298,Presupuesto!$B$11:$C$566,2,0)</f>
        <v>PRODUCTOS PAPEL Y CARTON</v>
      </c>
      <c r="K298" s="307" t="s">
        <v>1358</v>
      </c>
      <c r="L298" s="95" t="s">
        <v>409</v>
      </c>
    </row>
    <row r="299" spans="3:12" ht="15.75" thickBot="1" x14ac:dyDescent="0.3">
      <c r="C299" s="96" t="s">
        <v>120</v>
      </c>
      <c r="D299" s="766"/>
      <c r="E299" s="197"/>
      <c r="F299" s="97">
        <v>36</v>
      </c>
      <c r="G299" s="94">
        <f t="shared" si="21"/>
        <v>0</v>
      </c>
      <c r="H299" s="306" t="s">
        <v>126</v>
      </c>
      <c r="I299" s="95" t="s">
        <v>939</v>
      </c>
      <c r="J299" s="95" t="str">
        <f>VLOOKUP(I299,Presupuesto!$B$11:$C$566,2,0)</f>
        <v>UTILES DE ESCRITORIO, OFICINA Y ENSE¥ANZA</v>
      </c>
      <c r="K299" s="307" t="s">
        <v>1358</v>
      </c>
      <c r="L299" s="95" t="s">
        <v>409</v>
      </c>
    </row>
    <row r="300" spans="3:12" ht="15.75" thickBot="1" x14ac:dyDescent="0.3">
      <c r="C300" s="96" t="s">
        <v>34</v>
      </c>
      <c r="D300" s="766"/>
      <c r="E300" s="197"/>
      <c r="F300" s="97">
        <v>80</v>
      </c>
      <c r="G300" s="94">
        <f t="shared" si="21"/>
        <v>0</v>
      </c>
      <c r="H300" s="306" t="s">
        <v>126</v>
      </c>
      <c r="I300" s="95" t="s">
        <v>939</v>
      </c>
      <c r="J300" s="95" t="str">
        <f>VLOOKUP(I300,Presupuesto!$B$11:$C$566,2,0)</f>
        <v>UTILES DE ESCRITORIO, OFICINA Y ENSE¥ANZA</v>
      </c>
      <c r="K300" s="307" t="s">
        <v>1358</v>
      </c>
      <c r="L300" s="95" t="s">
        <v>409</v>
      </c>
    </row>
    <row r="301" spans="3:12" ht="15.75" thickBot="1" x14ac:dyDescent="0.3">
      <c r="C301" s="106" t="s">
        <v>52</v>
      </c>
      <c r="D301" s="766"/>
      <c r="E301" s="206"/>
      <c r="F301" s="116">
        <v>25</v>
      </c>
      <c r="G301" s="94">
        <f t="shared" si="21"/>
        <v>0</v>
      </c>
      <c r="H301" s="306" t="s">
        <v>126</v>
      </c>
      <c r="I301" s="95" t="s">
        <v>939</v>
      </c>
      <c r="J301" s="95" t="str">
        <f>VLOOKUP(I301,Presupuesto!$B$11:$C$566,2,0)</f>
        <v>UTILES DE ESCRITORIO, OFICINA Y ENSE¥ANZA</v>
      </c>
      <c r="K301" s="307" t="s">
        <v>1358</v>
      </c>
      <c r="L301" s="95" t="s">
        <v>409</v>
      </c>
    </row>
    <row r="302" spans="3:12" ht="15.75" thickBot="1" x14ac:dyDescent="0.3">
      <c r="C302" s="210" t="s">
        <v>425</v>
      </c>
      <c r="D302" s="211">
        <v>0</v>
      </c>
      <c r="E302" s="308">
        <v>0</v>
      </c>
      <c r="F302" s="101">
        <f>HLOOKUP(C302,$AH$2:$BU$3,2,0)</f>
        <v>2000</v>
      </c>
      <c r="G302" s="102">
        <f>D302*E302*F302</f>
        <v>0</v>
      </c>
      <c r="H302" s="306" t="s">
        <v>126</v>
      </c>
      <c r="I302" s="310" t="s">
        <v>298</v>
      </c>
      <c r="J302" s="103" t="str">
        <f>VLOOKUP(I302,Presupuesto!$B$11:$C$566,2,0)</f>
        <v>VIATICOS (26200-00)</v>
      </c>
      <c r="K302" s="307" t="s">
        <v>1358</v>
      </c>
      <c r="L302" s="311" t="s">
        <v>409</v>
      </c>
    </row>
    <row r="304" spans="3:12" ht="15.75" thickBot="1" x14ac:dyDescent="0.3"/>
    <row r="305" spans="3:12" ht="15.75" thickBot="1" x14ac:dyDescent="0.3">
      <c r="C305" s="29" t="s">
        <v>43</v>
      </c>
      <c r="D305" s="30">
        <f>SUM(G312:G321)</f>
        <v>20000</v>
      </c>
      <c r="E305" s="90"/>
      <c r="F305" s="90"/>
      <c r="G305" s="90"/>
      <c r="H305" s="73"/>
      <c r="I305" s="73"/>
      <c r="J305" s="73"/>
      <c r="K305" s="109"/>
      <c r="L305" s="404"/>
    </row>
    <row r="306" spans="3:12" x14ac:dyDescent="0.25">
      <c r="C306" s="70"/>
      <c r="D306" s="31"/>
      <c r="E306" s="90"/>
      <c r="F306" s="90"/>
      <c r="G306" s="90"/>
      <c r="H306" s="73"/>
      <c r="I306" s="73"/>
      <c r="J306" s="73"/>
      <c r="K306" s="109"/>
      <c r="L306" s="404"/>
    </row>
    <row r="307" spans="3:12" x14ac:dyDescent="0.25">
      <c r="C307" s="70"/>
      <c r="D307" s="31"/>
      <c r="E307" s="90"/>
      <c r="F307" s="90"/>
      <c r="G307" s="90"/>
      <c r="H307" s="73"/>
      <c r="I307" s="73"/>
      <c r="J307" s="73"/>
      <c r="K307" s="109"/>
      <c r="L307" s="404"/>
    </row>
    <row r="308" spans="3:12" ht="15.75" x14ac:dyDescent="0.25">
      <c r="C308" s="199" t="s">
        <v>389</v>
      </c>
      <c r="D308" s="327" t="s">
        <v>1738</v>
      </c>
      <c r="E308" s="90"/>
      <c r="F308" s="90"/>
      <c r="G308" s="90"/>
      <c r="H308" s="73"/>
      <c r="I308" s="73"/>
      <c r="J308" s="73"/>
      <c r="K308" s="109"/>
      <c r="L308" s="404"/>
    </row>
    <row r="309" spans="3:12" ht="18.75" x14ac:dyDescent="0.25">
      <c r="C309" s="204" t="str">
        <f>IFERROR(VLOOKUP(D308,'1. Desarrollo e Innov. Curricu.'!$E:$F,2,FALSE),IFERROR(VLOOKUP(D308,'2. Investigación Científica'!$E:$F,2,FALSE),IFERROR(VLOOKUP(D308,'3. Vinculación Univ. Sociedad'!$E:$F,2,FALSE),IFERROR(VLOOKUP(D308,'4. Docencia y Profesorado Univ.'!$E:$F,2,FALSE),IFERROR(VLOOKUP(D308,'5. Estudiantes y Graduados'!$E:$F,2,FALSE),IFERROR(VLOOKUP(D308,'11. Gestion Administrativa'!$E:$F,2,FALSE),IFERROR(VLOOKUP(D308,'13. Gestión Académica'!$E:$F,2,FALSE),IFERROR(VLOOKUP(D308,'8. Asegura. de la Calid. y M'!$E:$F,2,FALSE),IFERROR(VLOOKUP(D308,'6. Gestión del Conocimiento'!$E:$F,2,FALSE),IFERROR(VLOOKUP(D308,'15. Gobernabilidad y Proceso...'!$E:$F,2,FALSE),IFERROR(VLOOKUP(D308,'12. Gestión del Talento Humano'!$E:$F,2,FALSE),IFERROR(VLOOKUP(D308,'14. Internacional... de la E.S.'!$E:$F,2,FALSE),IFERROR(VLOOKUP(D308,'10. Posgrado'!$E:$F,2,FALSE),IFERROR(VLOOKUP(D308,'17. Gestión TIC'!$E:$F,2,FALSE),IFERROR(VLOOKUP(D308,'16. Desa. del Sistema Educ.Sup.'!$E:$F,2,FALSE),IFERROR(VLOOKUP(D308,'9. Cultura de Inno. Insti...'!$E:$F,2,FALSE),VLOOKUP(D308,'7. Lo Esencial de la Reforma U.'!$E:$F,2,0)))))))))))))))))</f>
        <v>3. Estudios sobre cambios de comportamiento y valores éticos sociales – profesionales.</v>
      </c>
      <c r="D309" s="31"/>
      <c r="E309" s="90"/>
      <c r="F309" s="90"/>
      <c r="G309" s="90"/>
      <c r="H309" s="73"/>
      <c r="I309" s="73"/>
      <c r="J309" s="73"/>
      <c r="K309" s="109"/>
      <c r="L309" s="404"/>
    </row>
    <row r="310" spans="3:12" ht="15.75" thickBot="1" x14ac:dyDescent="0.3">
      <c r="C310" s="70"/>
      <c r="D310" s="31"/>
      <c r="E310" s="90"/>
      <c r="F310" s="90"/>
      <c r="G310" s="90"/>
      <c r="H310" s="73"/>
      <c r="I310" s="73"/>
      <c r="J310" s="73"/>
      <c r="K310" s="109"/>
      <c r="L310" s="404"/>
    </row>
    <row r="311" spans="3:12" ht="30.75" thickBot="1" x14ac:dyDescent="0.3">
      <c r="C311" s="123" t="s">
        <v>44</v>
      </c>
      <c r="D311" s="126" t="s">
        <v>45</v>
      </c>
      <c r="E311" s="125" t="s">
        <v>55</v>
      </c>
      <c r="F311" s="125" t="s">
        <v>57</v>
      </c>
      <c r="G311" s="124" t="s">
        <v>27</v>
      </c>
      <c r="H311" s="130" t="s">
        <v>128</v>
      </c>
      <c r="I311" s="125" t="s">
        <v>46</v>
      </c>
      <c r="J311" s="125" t="s">
        <v>129</v>
      </c>
      <c r="K311" s="125" t="s">
        <v>407</v>
      </c>
      <c r="L311" s="125" t="s">
        <v>408</v>
      </c>
    </row>
    <row r="312" spans="3:12" ht="15.75" thickBot="1" x14ac:dyDescent="0.3">
      <c r="C312" s="303" t="s">
        <v>47</v>
      </c>
      <c r="D312" s="765">
        <v>2000</v>
      </c>
      <c r="E312" s="304"/>
      <c r="F312" s="112">
        <v>30000</v>
      </c>
      <c r="G312" s="305">
        <f t="shared" ref="G312:G320" si="22">E312*F312</f>
        <v>0</v>
      </c>
      <c r="H312" s="306" t="s">
        <v>126</v>
      </c>
      <c r="I312" s="113" t="s">
        <v>696</v>
      </c>
      <c r="J312" s="113" t="str">
        <f>VLOOKUP(I312,Presupuesto!$B$11:$C$566,2,0)</f>
        <v>SERVICIOS DE CAPACITACION.</v>
      </c>
      <c r="K312" s="307" t="s">
        <v>1358</v>
      </c>
      <c r="L312" s="113" t="s">
        <v>391</v>
      </c>
    </row>
    <row r="313" spans="3:12" ht="15.75" thickBot="1" x14ac:dyDescent="0.3">
      <c r="C313" s="96" t="s">
        <v>48</v>
      </c>
      <c r="D313" s="766"/>
      <c r="E313" s="197">
        <v>2000</v>
      </c>
      <c r="F313" s="97">
        <v>10</v>
      </c>
      <c r="G313" s="94">
        <f t="shared" si="22"/>
        <v>20000</v>
      </c>
      <c r="H313" s="306" t="s">
        <v>126</v>
      </c>
      <c r="I313" s="95" t="s">
        <v>714</v>
      </c>
      <c r="J313" s="95" t="str">
        <f>VLOOKUP(I313,Presupuesto!$B$11:$C$566,2,0)</f>
        <v>SERVICIOS DE IMPRENTA PUBLIC.Y REPRODUCCION</v>
      </c>
      <c r="K313" s="307" t="s">
        <v>1358</v>
      </c>
      <c r="L313" s="95" t="s">
        <v>409</v>
      </c>
    </row>
    <row r="314" spans="3:12" ht="15.75" thickBot="1" x14ac:dyDescent="0.3">
      <c r="C314" s="96" t="s">
        <v>49</v>
      </c>
      <c r="D314" s="766"/>
      <c r="E314" s="197">
        <v>0</v>
      </c>
      <c r="F314" s="97">
        <v>50</v>
      </c>
      <c r="G314" s="94">
        <f t="shared" si="22"/>
        <v>0</v>
      </c>
      <c r="H314" s="306" t="s">
        <v>126</v>
      </c>
      <c r="I314" s="95" t="s">
        <v>789</v>
      </c>
      <c r="J314" s="95" t="str">
        <f>VLOOKUP(I314,Presupuesto!$B$11:$C$566,2,0)</f>
        <v>ALIMENTOS B EBIDAS PARA PERSONAS</v>
      </c>
      <c r="K314" s="307" t="s">
        <v>1358</v>
      </c>
      <c r="L314" s="95" t="s">
        <v>393</v>
      </c>
    </row>
    <row r="315" spans="3:12" ht="15.75" thickBot="1" x14ac:dyDescent="0.3">
      <c r="C315" s="96" t="s">
        <v>50</v>
      </c>
      <c r="D315" s="766"/>
      <c r="E315" s="148"/>
      <c r="F315" s="115">
        <v>10000</v>
      </c>
      <c r="G315" s="94">
        <f t="shared" si="22"/>
        <v>0</v>
      </c>
      <c r="H315" s="306" t="s">
        <v>126</v>
      </c>
      <c r="I315" s="300" t="s">
        <v>297</v>
      </c>
      <c r="J315" s="95" t="str">
        <f>VLOOKUP(I315,Presupuesto!$B$11:$C$566,2,0)</f>
        <v>PASAJES (26100-00)</v>
      </c>
      <c r="K315" s="307" t="s">
        <v>1358</v>
      </c>
      <c r="L315" s="95" t="s">
        <v>409</v>
      </c>
    </row>
    <row r="316" spans="3:12" ht="15.75" thickBot="1" x14ac:dyDescent="0.3">
      <c r="C316" s="96" t="s">
        <v>414</v>
      </c>
      <c r="D316" s="766"/>
      <c r="E316" s="148"/>
      <c r="F316" s="115">
        <v>250</v>
      </c>
      <c r="G316" s="94">
        <f t="shared" si="22"/>
        <v>0</v>
      </c>
      <c r="H316" s="306" t="s">
        <v>126</v>
      </c>
      <c r="I316" s="95" t="s">
        <v>818</v>
      </c>
      <c r="J316" s="95" t="str">
        <f>VLOOKUP(I316,Presupuesto!$B$11:$C$566,2,0)</f>
        <v>PRODUCTOS PAPEL Y CARTON</v>
      </c>
      <c r="K316" s="307" t="s">
        <v>1358</v>
      </c>
      <c r="L316" s="95" t="s">
        <v>409</v>
      </c>
    </row>
    <row r="317" spans="3:12" ht="15.75" thickBot="1" x14ac:dyDescent="0.3">
      <c r="C317" s="96" t="s">
        <v>51</v>
      </c>
      <c r="D317" s="766"/>
      <c r="E317" s="197">
        <v>0</v>
      </c>
      <c r="F317" s="97">
        <v>85</v>
      </c>
      <c r="G317" s="94">
        <f t="shared" si="22"/>
        <v>0</v>
      </c>
      <c r="H317" s="306" t="s">
        <v>126</v>
      </c>
      <c r="I317" s="95" t="s">
        <v>818</v>
      </c>
      <c r="J317" s="95" t="str">
        <f>VLOOKUP(I317,Presupuesto!$B$11:$C$566,2,0)</f>
        <v>PRODUCTOS PAPEL Y CARTON</v>
      </c>
      <c r="K317" s="307" t="s">
        <v>1358</v>
      </c>
      <c r="L317" s="95" t="s">
        <v>409</v>
      </c>
    </row>
    <row r="318" spans="3:12" ht="15.75" thickBot="1" x14ac:dyDescent="0.3">
      <c r="C318" s="96" t="s">
        <v>120</v>
      </c>
      <c r="D318" s="766"/>
      <c r="E318" s="197"/>
      <c r="F318" s="97">
        <v>36</v>
      </c>
      <c r="G318" s="94">
        <f t="shared" si="22"/>
        <v>0</v>
      </c>
      <c r="H318" s="306" t="s">
        <v>126</v>
      </c>
      <c r="I318" s="95" t="s">
        <v>939</v>
      </c>
      <c r="J318" s="95" t="str">
        <f>VLOOKUP(I318,Presupuesto!$B$11:$C$566,2,0)</f>
        <v>UTILES DE ESCRITORIO, OFICINA Y ENSE¥ANZA</v>
      </c>
      <c r="K318" s="307" t="s">
        <v>1358</v>
      </c>
      <c r="L318" s="95" t="s">
        <v>409</v>
      </c>
    </row>
    <row r="319" spans="3:12" ht="15.75" thickBot="1" x14ac:dyDescent="0.3">
      <c r="C319" s="96" t="s">
        <v>34</v>
      </c>
      <c r="D319" s="766"/>
      <c r="E319" s="197"/>
      <c r="F319" s="97">
        <v>80</v>
      </c>
      <c r="G319" s="94">
        <f t="shared" si="22"/>
        <v>0</v>
      </c>
      <c r="H319" s="306" t="s">
        <v>126</v>
      </c>
      <c r="I319" s="95" t="s">
        <v>939</v>
      </c>
      <c r="J319" s="95" t="str">
        <f>VLOOKUP(I319,Presupuesto!$B$11:$C$566,2,0)</f>
        <v>UTILES DE ESCRITORIO, OFICINA Y ENSE¥ANZA</v>
      </c>
      <c r="K319" s="307" t="s">
        <v>1358</v>
      </c>
      <c r="L319" s="95" t="s">
        <v>409</v>
      </c>
    </row>
    <row r="320" spans="3:12" ht="15.75" thickBot="1" x14ac:dyDescent="0.3">
      <c r="C320" s="106" t="s">
        <v>52</v>
      </c>
      <c r="D320" s="766"/>
      <c r="E320" s="206"/>
      <c r="F320" s="116">
        <v>25</v>
      </c>
      <c r="G320" s="94">
        <f t="shared" si="22"/>
        <v>0</v>
      </c>
      <c r="H320" s="306" t="s">
        <v>126</v>
      </c>
      <c r="I320" s="95" t="s">
        <v>939</v>
      </c>
      <c r="J320" s="95" t="str">
        <f>VLOOKUP(I320,Presupuesto!$B$11:$C$566,2,0)</f>
        <v>UTILES DE ESCRITORIO, OFICINA Y ENSE¥ANZA</v>
      </c>
      <c r="K320" s="307" t="s">
        <v>1358</v>
      </c>
      <c r="L320" s="95" t="s">
        <v>409</v>
      </c>
    </row>
    <row r="321" spans="3:12" ht="15.75" thickBot="1" x14ac:dyDescent="0.3">
      <c r="C321" s="210" t="s">
        <v>425</v>
      </c>
      <c r="D321" s="211">
        <v>0</v>
      </c>
      <c r="E321" s="308">
        <v>0</v>
      </c>
      <c r="F321" s="101">
        <f>HLOOKUP(C321,$AH$2:$BU$3,2,0)</f>
        <v>2000</v>
      </c>
      <c r="G321" s="102">
        <f>D321*E321*F321</f>
        <v>0</v>
      </c>
      <c r="H321" s="306" t="s">
        <v>126</v>
      </c>
      <c r="I321" s="310" t="s">
        <v>298</v>
      </c>
      <c r="J321" s="103" t="str">
        <f>VLOOKUP(I321,Presupuesto!$B$11:$C$566,2,0)</f>
        <v>VIATICOS (26200-00)</v>
      </c>
      <c r="K321" s="307" t="s">
        <v>1358</v>
      </c>
      <c r="L321" s="311" t="s">
        <v>409</v>
      </c>
    </row>
    <row r="323" spans="3:12" ht="15.75" thickBot="1" x14ac:dyDescent="0.3"/>
    <row r="324" spans="3:12" ht="15.75" thickBot="1" x14ac:dyDescent="0.3">
      <c r="C324" s="29" t="s">
        <v>43</v>
      </c>
      <c r="D324" s="30">
        <f>SUM(G331:G340)</f>
        <v>382024.66600000003</v>
      </c>
      <c r="E324" s="90"/>
      <c r="F324" s="90"/>
      <c r="G324" s="90"/>
      <c r="H324" s="73"/>
      <c r="I324" s="73"/>
      <c r="J324" s="73"/>
      <c r="K324" s="109"/>
      <c r="L324" s="404"/>
    </row>
    <row r="325" spans="3:12" x14ac:dyDescent="0.25">
      <c r="C325" s="70"/>
      <c r="D325" s="31"/>
      <c r="E325" s="90"/>
      <c r="F325" s="90"/>
      <c r="G325" s="90"/>
      <c r="H325" s="73"/>
      <c r="I325" s="73"/>
      <c r="J325" s="73"/>
      <c r="K325" s="109"/>
      <c r="L325" s="404"/>
    </row>
    <row r="326" spans="3:12" x14ac:dyDescent="0.25">
      <c r="C326" s="70"/>
      <c r="D326" s="31"/>
      <c r="E326" s="90"/>
      <c r="F326" s="90"/>
      <c r="G326" s="90"/>
      <c r="H326" s="73"/>
      <c r="I326" s="73"/>
      <c r="J326" s="73"/>
      <c r="K326" s="109"/>
      <c r="L326" s="404"/>
    </row>
    <row r="327" spans="3:12" ht="15.75" x14ac:dyDescent="0.25">
      <c r="C327" s="199" t="s">
        <v>389</v>
      </c>
      <c r="D327" s="327" t="s">
        <v>1747</v>
      </c>
      <c r="E327" s="90"/>
      <c r="F327" s="90"/>
      <c r="G327" s="90"/>
      <c r="H327" s="73"/>
      <c r="I327" s="73"/>
      <c r="J327" s="73"/>
      <c r="K327" s="109"/>
      <c r="L327" s="404"/>
    </row>
    <row r="328" spans="3:12" ht="18.75" x14ac:dyDescent="0.25">
      <c r="C328" s="204" t="str">
        <f>IFERROR(VLOOKUP(D327,'1. Desarrollo e Innov. Curricu.'!$E:$F,2,FALSE),IFERROR(VLOOKUP(D327,'2. Investigación Científica'!$E:$F,2,FALSE),IFERROR(VLOOKUP(D327,'3. Vinculación Univ. Sociedad'!$E:$F,2,FALSE),IFERROR(VLOOKUP(D327,'4. Docencia y Profesorado Univ.'!$E:$F,2,FALSE),IFERROR(VLOOKUP(D327,'5. Estudiantes y Graduados'!$E:$F,2,FALSE),IFERROR(VLOOKUP(D327,'11. Gestion Administrativa'!$E:$F,2,FALSE),IFERROR(VLOOKUP(D327,'13. Gestión Académica'!$E:$F,2,FALSE),IFERROR(VLOOKUP(D327,'8. Asegura. de la Calid. y M'!$E:$F,2,FALSE),IFERROR(VLOOKUP(D327,'6. Gestión del Conocimiento'!$E:$F,2,FALSE),IFERROR(VLOOKUP(D327,'15. Gobernabilidad y Proceso...'!$E:$F,2,FALSE),IFERROR(VLOOKUP(D327,'12. Gestión del Talento Humano'!$E:$F,2,FALSE),IFERROR(VLOOKUP(D327,'14. Internacional... de la E.S.'!$E:$F,2,FALSE),IFERROR(VLOOKUP(D327,'10. Posgrado'!$E:$F,2,FALSE),IFERROR(VLOOKUP(D327,'17. Gestión TIC'!$E:$F,2,FALSE),IFERROR(VLOOKUP(D327,'16. Desa. del Sistema Educ.Sup.'!$E:$F,2,FALSE),IFERROR(VLOOKUP(D327,'9. Cultura de Inno. Insti...'!$E:$F,2,FALSE),VLOOKUP(D327,'7. Lo Esencial de la Reforma U.'!$E:$F,2,0)))))))))))))))))</f>
        <v>GESTIONAR LAS CONFERENCIAS Y CONVERSATORIOS Participación de todo el cuerpo docente y personal administrativo y técnico de la UNAH-VS .Programación de conferencias y conversatorios sobre el estudio de valores nacionales relevantes, con el objetivo de lograr una actitud crítica de estudiantes, ante los problemas de la corrupción, adoptando una posición de denuncia pública, y mostrando una mejor disposición para lograr la efectiva vigencia de los principios de la reforma.</v>
      </c>
      <c r="D328" s="31"/>
      <c r="E328" s="90"/>
      <c r="F328" s="90"/>
      <c r="G328" s="90"/>
      <c r="H328" s="73"/>
      <c r="I328" s="73"/>
      <c r="J328" s="73"/>
      <c r="K328" s="109"/>
      <c r="L328" s="404"/>
    </row>
    <row r="329" spans="3:12" ht="15.75" thickBot="1" x14ac:dyDescent="0.3">
      <c r="C329" s="70"/>
      <c r="D329" s="31"/>
      <c r="E329" s="90"/>
      <c r="F329" s="90"/>
      <c r="G329" s="90"/>
      <c r="H329" s="73"/>
      <c r="I329" s="73"/>
      <c r="J329" s="73"/>
      <c r="K329" s="109"/>
      <c r="L329" s="404"/>
    </row>
    <row r="330" spans="3:12" ht="30.75" thickBot="1" x14ac:dyDescent="0.3">
      <c r="C330" s="123" t="s">
        <v>44</v>
      </c>
      <c r="D330" s="126" t="s">
        <v>45</v>
      </c>
      <c r="E330" s="125" t="s">
        <v>55</v>
      </c>
      <c r="F330" s="125" t="s">
        <v>57</v>
      </c>
      <c r="G330" s="124" t="s">
        <v>27</v>
      </c>
      <c r="H330" s="130" t="s">
        <v>128</v>
      </c>
      <c r="I330" s="125" t="s">
        <v>46</v>
      </c>
      <c r="J330" s="125" t="s">
        <v>129</v>
      </c>
      <c r="K330" s="125" t="s">
        <v>407</v>
      </c>
      <c r="L330" s="125" t="s">
        <v>408</v>
      </c>
    </row>
    <row r="331" spans="3:12" ht="15.75" thickBot="1" x14ac:dyDescent="0.3">
      <c r="C331" s="303" t="s">
        <v>47</v>
      </c>
      <c r="D331" s="765">
        <v>650</v>
      </c>
      <c r="E331" s="304">
        <v>4</v>
      </c>
      <c r="F331" s="112">
        <v>10000</v>
      </c>
      <c r="G331" s="305">
        <f t="shared" ref="G331:G339" si="23">E331*F331</f>
        <v>40000</v>
      </c>
      <c r="H331" s="306" t="s">
        <v>126</v>
      </c>
      <c r="I331" s="113" t="s">
        <v>696</v>
      </c>
      <c r="J331" s="113" t="str">
        <f>VLOOKUP(I331,Presupuesto!$B$11:$C$566,2,0)</f>
        <v>SERVICIOS DE CAPACITACION.</v>
      </c>
      <c r="K331" s="307" t="s">
        <v>1358</v>
      </c>
      <c r="L331" s="113" t="s">
        <v>391</v>
      </c>
    </row>
    <row r="332" spans="3:12" ht="15.75" thickBot="1" x14ac:dyDescent="0.3">
      <c r="C332" s="96" t="s">
        <v>48</v>
      </c>
      <c r="D332" s="766"/>
      <c r="E332" s="197">
        <v>0</v>
      </c>
      <c r="F332" s="97">
        <v>10</v>
      </c>
      <c r="G332" s="94">
        <f t="shared" si="23"/>
        <v>0</v>
      </c>
      <c r="H332" s="306" t="s">
        <v>126</v>
      </c>
      <c r="I332" s="95" t="s">
        <v>714</v>
      </c>
      <c r="J332" s="95" t="str">
        <f>VLOOKUP(I332,Presupuesto!$B$11:$C$566,2,0)</f>
        <v>SERVICIOS DE IMPRENTA PUBLIC.Y REPRODUCCION</v>
      </c>
      <c r="K332" s="307" t="s">
        <v>1358</v>
      </c>
      <c r="L332" s="95" t="s">
        <v>409</v>
      </c>
    </row>
    <row r="333" spans="3:12" ht="15.75" thickBot="1" x14ac:dyDescent="0.3">
      <c r="C333" s="96" t="s">
        <v>49</v>
      </c>
      <c r="D333" s="766"/>
      <c r="E333" s="197">
        <v>2600</v>
      </c>
      <c r="F333" s="97">
        <v>100</v>
      </c>
      <c r="G333" s="94">
        <f t="shared" si="23"/>
        <v>260000</v>
      </c>
      <c r="H333" s="306" t="s">
        <v>126</v>
      </c>
      <c r="I333" s="95" t="s">
        <v>789</v>
      </c>
      <c r="J333" s="95" t="str">
        <f>VLOOKUP(I333,Presupuesto!$B$11:$C$566,2,0)</f>
        <v>ALIMENTOS B EBIDAS PARA PERSONAS</v>
      </c>
      <c r="K333" s="307" t="s">
        <v>1358</v>
      </c>
      <c r="L333" s="95" t="s">
        <v>393</v>
      </c>
    </row>
    <row r="334" spans="3:12" ht="15.75" thickBot="1" x14ac:dyDescent="0.3">
      <c r="C334" s="96" t="s">
        <v>50</v>
      </c>
      <c r="D334" s="766"/>
      <c r="E334" s="148">
        <v>4</v>
      </c>
      <c r="F334" s="115">
        <v>16000</v>
      </c>
      <c r="G334" s="94">
        <f t="shared" si="23"/>
        <v>64000</v>
      </c>
      <c r="H334" s="306" t="s">
        <v>126</v>
      </c>
      <c r="I334" s="300" t="s">
        <v>297</v>
      </c>
      <c r="J334" s="95" t="str">
        <f>VLOOKUP(I334,Presupuesto!$B$11:$C$566,2,0)</f>
        <v>PASAJES (26100-00)</v>
      </c>
      <c r="K334" s="307" t="s">
        <v>1358</v>
      </c>
      <c r="L334" s="95" t="s">
        <v>409</v>
      </c>
    </row>
    <row r="335" spans="3:12" ht="15.75" thickBot="1" x14ac:dyDescent="0.3">
      <c r="C335" s="96" t="s">
        <v>414</v>
      </c>
      <c r="D335" s="766"/>
      <c r="E335" s="148"/>
      <c r="F335" s="115">
        <v>250</v>
      </c>
      <c r="G335" s="94">
        <f t="shared" si="23"/>
        <v>0</v>
      </c>
      <c r="H335" s="306" t="s">
        <v>126</v>
      </c>
      <c r="I335" s="95" t="s">
        <v>818</v>
      </c>
      <c r="J335" s="95" t="str">
        <f>VLOOKUP(I335,Presupuesto!$B$11:$C$566,2,0)</f>
        <v>PRODUCTOS PAPEL Y CARTON</v>
      </c>
      <c r="K335" s="307" t="s">
        <v>1358</v>
      </c>
      <c r="L335" s="95" t="s">
        <v>409</v>
      </c>
    </row>
    <row r="336" spans="3:12" ht="15.75" thickBot="1" x14ac:dyDescent="0.3">
      <c r="C336" s="96" t="s">
        <v>51</v>
      </c>
      <c r="D336" s="766"/>
      <c r="E336" s="197">
        <v>0</v>
      </c>
      <c r="F336" s="97">
        <v>85</v>
      </c>
      <c r="G336" s="94">
        <f t="shared" si="23"/>
        <v>0</v>
      </c>
      <c r="H336" s="306" t="s">
        <v>126</v>
      </c>
      <c r="I336" s="95" t="s">
        <v>818</v>
      </c>
      <c r="J336" s="95" t="str">
        <f>VLOOKUP(I336,Presupuesto!$B$11:$C$566,2,0)</f>
        <v>PRODUCTOS PAPEL Y CARTON</v>
      </c>
      <c r="K336" s="307" t="s">
        <v>1358</v>
      </c>
      <c r="L336" s="95" t="s">
        <v>409</v>
      </c>
    </row>
    <row r="337" spans="3:12" ht="15.75" thickBot="1" x14ac:dyDescent="0.3">
      <c r="C337" s="96" t="s">
        <v>120</v>
      </c>
      <c r="D337" s="766"/>
      <c r="E337" s="197"/>
      <c r="F337" s="97">
        <v>36</v>
      </c>
      <c r="G337" s="94">
        <f t="shared" si="23"/>
        <v>0</v>
      </c>
      <c r="H337" s="306" t="s">
        <v>126</v>
      </c>
      <c r="I337" s="95" t="s">
        <v>939</v>
      </c>
      <c r="J337" s="95" t="str">
        <f>VLOOKUP(I337,Presupuesto!$B$11:$C$566,2,0)</f>
        <v>UTILES DE ESCRITORIO, OFICINA Y ENSE¥ANZA</v>
      </c>
      <c r="K337" s="307" t="s">
        <v>1358</v>
      </c>
      <c r="L337" s="95" t="s">
        <v>409</v>
      </c>
    </row>
    <row r="338" spans="3:12" ht="15.75" thickBot="1" x14ac:dyDescent="0.3">
      <c r="C338" s="96" t="s">
        <v>34</v>
      </c>
      <c r="D338" s="766"/>
      <c r="E338" s="197"/>
      <c r="F338" s="97">
        <v>80</v>
      </c>
      <c r="G338" s="94">
        <f t="shared" si="23"/>
        <v>0</v>
      </c>
      <c r="H338" s="306" t="s">
        <v>126</v>
      </c>
      <c r="I338" s="95" t="s">
        <v>939</v>
      </c>
      <c r="J338" s="95" t="str">
        <f>VLOOKUP(I338,Presupuesto!$B$11:$C$566,2,0)</f>
        <v>UTILES DE ESCRITORIO, OFICINA Y ENSE¥ANZA</v>
      </c>
      <c r="K338" s="307" t="s">
        <v>1358</v>
      </c>
      <c r="L338" s="95" t="s">
        <v>409</v>
      </c>
    </row>
    <row r="339" spans="3:12" ht="15.75" thickBot="1" x14ac:dyDescent="0.3">
      <c r="C339" s="106" t="s">
        <v>52</v>
      </c>
      <c r="D339" s="766"/>
      <c r="E339" s="206"/>
      <c r="F339" s="116">
        <v>25</v>
      </c>
      <c r="G339" s="94">
        <f t="shared" si="23"/>
        <v>0</v>
      </c>
      <c r="H339" s="306" t="s">
        <v>126</v>
      </c>
      <c r="I339" s="95" t="s">
        <v>939</v>
      </c>
      <c r="J339" s="95" t="str">
        <f>VLOOKUP(I339,Presupuesto!$B$11:$C$566,2,0)</f>
        <v>UTILES DE ESCRITORIO, OFICINA Y ENSE¥ANZA</v>
      </c>
      <c r="K339" s="307" t="s">
        <v>1358</v>
      </c>
      <c r="L339" s="95" t="s">
        <v>409</v>
      </c>
    </row>
    <row r="340" spans="3:12" ht="15.75" thickBot="1" x14ac:dyDescent="0.3">
      <c r="C340" s="210" t="s">
        <v>442</v>
      </c>
      <c r="D340" s="211">
        <v>1</v>
      </c>
      <c r="E340" s="308">
        <v>4</v>
      </c>
      <c r="F340" s="101">
        <f>HLOOKUP(C340,$AH$2:$BU$3,2,0)</f>
        <v>4506.1665000000003</v>
      </c>
      <c r="G340" s="102">
        <f>D340*E340*F340</f>
        <v>18024.666000000001</v>
      </c>
      <c r="H340" s="306" t="s">
        <v>126</v>
      </c>
      <c r="I340" s="310" t="s">
        <v>298</v>
      </c>
      <c r="J340" s="103" t="str">
        <f>VLOOKUP(I340,Presupuesto!$B$11:$C$566,2,0)</f>
        <v>VIATICOS (26200-00)</v>
      </c>
      <c r="K340" s="307" t="s">
        <v>1358</v>
      </c>
      <c r="L340" s="311" t="s">
        <v>409</v>
      </c>
    </row>
    <row r="342" spans="3:12" ht="15.75" thickBot="1" x14ac:dyDescent="0.3"/>
    <row r="343" spans="3:12" ht="15.75" thickBot="1" x14ac:dyDescent="0.3">
      <c r="C343" s="29" t="s">
        <v>43</v>
      </c>
      <c r="D343" s="30">
        <f>SUM(G350:G359)</f>
        <v>30000</v>
      </c>
      <c r="E343" s="90"/>
      <c r="F343" s="90"/>
      <c r="G343" s="90"/>
      <c r="H343" s="73"/>
      <c r="I343" s="73"/>
      <c r="J343" s="73"/>
      <c r="K343" s="109"/>
      <c r="L343" s="404"/>
    </row>
    <row r="344" spans="3:12" x14ac:dyDescent="0.25">
      <c r="C344" s="70"/>
      <c r="D344" s="31"/>
      <c r="E344" s="90"/>
      <c r="F344" s="90"/>
      <c r="G344" s="90"/>
      <c r="H344" s="73"/>
      <c r="I344" s="73"/>
      <c r="J344" s="73"/>
      <c r="K344" s="109"/>
      <c r="L344" s="404"/>
    </row>
    <row r="345" spans="3:12" x14ac:dyDescent="0.25">
      <c r="C345" s="70"/>
      <c r="D345" s="31"/>
      <c r="E345" s="90"/>
      <c r="F345" s="90"/>
      <c r="G345" s="90"/>
      <c r="H345" s="73"/>
      <c r="I345" s="73"/>
      <c r="J345" s="73"/>
      <c r="K345" s="109"/>
      <c r="L345" s="404"/>
    </row>
    <row r="346" spans="3:12" ht="15.75" x14ac:dyDescent="0.25">
      <c r="C346" s="199" t="s">
        <v>389</v>
      </c>
      <c r="D346" s="327" t="s">
        <v>1959</v>
      </c>
      <c r="E346" s="90"/>
      <c r="F346" s="90"/>
      <c r="G346" s="90"/>
      <c r="H346" s="73"/>
      <c r="I346" s="73"/>
      <c r="J346" s="73"/>
      <c r="K346" s="109"/>
      <c r="L346" s="404"/>
    </row>
    <row r="347" spans="3:12" ht="18.75" x14ac:dyDescent="0.25">
      <c r="C347" s="204" t="str">
        <f>IFERROR(VLOOKUP(D346,'1. Desarrollo e Innov. Curricu.'!$E:$F,2,FALSE),IFERROR(VLOOKUP(D346,'2. Investigación Científica'!$E:$F,2,FALSE),IFERROR(VLOOKUP(D346,'3. Vinculación Univ. Sociedad'!$E:$F,2,FALSE),IFERROR(VLOOKUP(D346,'4. Docencia y Profesorado Univ.'!$E:$F,2,FALSE),IFERROR(VLOOKUP(D346,'5. Estudiantes y Graduados'!$E:$F,2,FALSE),IFERROR(VLOOKUP(D346,'11. Gestion Administrativa'!$E:$F,2,FALSE),IFERROR(VLOOKUP(D346,'13. Gestión Académica'!$E:$F,2,FALSE),IFERROR(VLOOKUP(D346,'8. Asegura. de la Calid. y M'!$E:$F,2,FALSE),IFERROR(VLOOKUP(D346,'6. Gestión del Conocimiento'!$E:$F,2,FALSE),IFERROR(VLOOKUP(D346,'15. Gobernabilidad y Proceso...'!$E:$F,2,FALSE),IFERROR(VLOOKUP(D346,'12. Gestión del Talento Humano'!$E:$F,2,FALSE),IFERROR(VLOOKUP(D346,'14. Internacional... de la E.S.'!$E:$F,2,FALSE),IFERROR(VLOOKUP(D346,'10. Posgrado'!$E:$F,2,FALSE),IFERROR(VLOOKUP(D346,'17. Gestión TIC'!$E:$F,2,FALSE),IFERROR(VLOOKUP(D346,'16. Desa. del Sistema Educ.Sup.'!$E:$F,2,FALSE),IFERROR(VLOOKUP(D346,'9. Cultura de Inno. Insti...'!$E:$F,2,FALSE),VLOOKUP(D346,'7. Lo Esencial de la Reforma U.'!$E:$F,2,0)))))))))))))))))</f>
        <v>Diseñar el perfil de la Cátedra “Lo Esencial” Participación masiva de la comunidad docente y estudiantil de la UNAH-VS. Socializar la Cátedra “Lo Esencial” con docentes y estudiantes de la UNAH-VS</v>
      </c>
      <c r="D347" s="31"/>
      <c r="E347" s="90"/>
      <c r="F347" s="90"/>
      <c r="G347" s="90"/>
      <c r="H347" s="73"/>
      <c r="I347" s="73"/>
      <c r="J347" s="73"/>
      <c r="K347" s="109"/>
      <c r="L347" s="404"/>
    </row>
    <row r="348" spans="3:12" ht="15.75" thickBot="1" x14ac:dyDescent="0.3">
      <c r="C348" s="70"/>
      <c r="D348" s="31"/>
      <c r="E348" s="90"/>
      <c r="F348" s="90"/>
      <c r="G348" s="90"/>
      <c r="H348" s="73"/>
      <c r="I348" s="73"/>
      <c r="J348" s="73"/>
      <c r="K348" s="109"/>
      <c r="L348" s="404"/>
    </row>
    <row r="349" spans="3:12" ht="30.75" thickBot="1" x14ac:dyDescent="0.3">
      <c r="C349" s="123" t="s">
        <v>44</v>
      </c>
      <c r="D349" s="126" t="s">
        <v>45</v>
      </c>
      <c r="E349" s="125" t="s">
        <v>55</v>
      </c>
      <c r="F349" s="125" t="s">
        <v>57</v>
      </c>
      <c r="G349" s="124" t="s">
        <v>27</v>
      </c>
      <c r="H349" s="130" t="s">
        <v>128</v>
      </c>
      <c r="I349" s="125" t="s">
        <v>46</v>
      </c>
      <c r="J349" s="125" t="s">
        <v>129</v>
      </c>
      <c r="K349" s="125" t="s">
        <v>407</v>
      </c>
      <c r="L349" s="125" t="s">
        <v>408</v>
      </c>
    </row>
    <row r="350" spans="3:12" ht="15.75" thickBot="1" x14ac:dyDescent="0.3">
      <c r="C350" s="303" t="s">
        <v>47</v>
      </c>
      <c r="D350" s="765">
        <v>150</v>
      </c>
      <c r="E350" s="304"/>
      <c r="F350" s="112">
        <v>10000</v>
      </c>
      <c r="G350" s="305">
        <f t="shared" ref="G350:G358" si="24">E350*F350</f>
        <v>0</v>
      </c>
      <c r="H350" s="306" t="s">
        <v>126</v>
      </c>
      <c r="I350" s="113" t="s">
        <v>696</v>
      </c>
      <c r="J350" s="113" t="str">
        <f>VLOOKUP(I350,Presupuesto!$B$11:$C$566,2,0)</f>
        <v>SERVICIOS DE CAPACITACION.</v>
      </c>
      <c r="K350" s="307" t="s">
        <v>1358</v>
      </c>
      <c r="L350" s="113" t="s">
        <v>391</v>
      </c>
    </row>
    <row r="351" spans="3:12" ht="15.75" thickBot="1" x14ac:dyDescent="0.3">
      <c r="C351" s="96" t="s">
        <v>48</v>
      </c>
      <c r="D351" s="766"/>
      <c r="E351" s="197"/>
      <c r="F351" s="97">
        <v>10</v>
      </c>
      <c r="G351" s="94">
        <f t="shared" si="24"/>
        <v>0</v>
      </c>
      <c r="H351" s="306" t="s">
        <v>126</v>
      </c>
      <c r="I351" s="95" t="s">
        <v>714</v>
      </c>
      <c r="J351" s="95" t="str">
        <f>VLOOKUP(I351,Presupuesto!$B$11:$C$566,2,0)</f>
        <v>SERVICIOS DE IMPRENTA PUBLIC.Y REPRODUCCION</v>
      </c>
      <c r="K351" s="307" t="s">
        <v>1358</v>
      </c>
      <c r="L351" s="95" t="s">
        <v>409</v>
      </c>
    </row>
    <row r="352" spans="3:12" ht="15.75" thickBot="1" x14ac:dyDescent="0.3">
      <c r="C352" s="96" t="s">
        <v>49</v>
      </c>
      <c r="D352" s="766"/>
      <c r="E352" s="197">
        <v>150</v>
      </c>
      <c r="F352" s="97">
        <v>200</v>
      </c>
      <c r="G352" s="94">
        <f t="shared" si="24"/>
        <v>30000</v>
      </c>
      <c r="H352" s="306" t="s">
        <v>126</v>
      </c>
      <c r="I352" s="95" t="s">
        <v>789</v>
      </c>
      <c r="J352" s="95" t="str">
        <f>VLOOKUP(I352,Presupuesto!$B$11:$C$566,2,0)</f>
        <v>ALIMENTOS B EBIDAS PARA PERSONAS</v>
      </c>
      <c r="K352" s="307" t="s">
        <v>1358</v>
      </c>
      <c r="L352" s="95" t="s">
        <v>393</v>
      </c>
    </row>
    <row r="353" spans="3:12" ht="15.75" thickBot="1" x14ac:dyDescent="0.3">
      <c r="C353" s="96" t="s">
        <v>50</v>
      </c>
      <c r="D353" s="766"/>
      <c r="E353" s="148"/>
      <c r="F353" s="115">
        <v>16000</v>
      </c>
      <c r="G353" s="94">
        <f t="shared" si="24"/>
        <v>0</v>
      </c>
      <c r="H353" s="306" t="s">
        <v>126</v>
      </c>
      <c r="I353" s="300" t="s">
        <v>297</v>
      </c>
      <c r="J353" s="95" t="str">
        <f>VLOOKUP(I353,Presupuesto!$B$11:$C$566,2,0)</f>
        <v>PASAJES (26100-00)</v>
      </c>
      <c r="K353" s="307" t="s">
        <v>1358</v>
      </c>
      <c r="L353" s="95" t="s">
        <v>409</v>
      </c>
    </row>
    <row r="354" spans="3:12" ht="15.75" thickBot="1" x14ac:dyDescent="0.3">
      <c r="C354" s="96" t="s">
        <v>414</v>
      </c>
      <c r="D354" s="766"/>
      <c r="E354" s="148"/>
      <c r="F354" s="115">
        <v>250</v>
      </c>
      <c r="G354" s="94">
        <f t="shared" si="24"/>
        <v>0</v>
      </c>
      <c r="H354" s="306" t="s">
        <v>126</v>
      </c>
      <c r="I354" s="95" t="s">
        <v>818</v>
      </c>
      <c r="J354" s="95" t="str">
        <f>VLOOKUP(I354,Presupuesto!$B$11:$C$566,2,0)</f>
        <v>PRODUCTOS PAPEL Y CARTON</v>
      </c>
      <c r="K354" s="307" t="s">
        <v>1358</v>
      </c>
      <c r="L354" s="95" t="s">
        <v>409</v>
      </c>
    </row>
    <row r="355" spans="3:12" ht="15.75" thickBot="1" x14ac:dyDescent="0.3">
      <c r="C355" s="96" t="s">
        <v>51</v>
      </c>
      <c r="D355" s="766"/>
      <c r="E355" s="197"/>
      <c r="F355" s="97">
        <v>85</v>
      </c>
      <c r="G355" s="94">
        <f t="shared" si="24"/>
        <v>0</v>
      </c>
      <c r="H355" s="306" t="s">
        <v>126</v>
      </c>
      <c r="I355" s="95" t="s">
        <v>818</v>
      </c>
      <c r="J355" s="95" t="str">
        <f>VLOOKUP(I355,Presupuesto!$B$11:$C$566,2,0)</f>
        <v>PRODUCTOS PAPEL Y CARTON</v>
      </c>
      <c r="K355" s="307" t="s">
        <v>1358</v>
      </c>
      <c r="L355" s="95" t="s">
        <v>409</v>
      </c>
    </row>
    <row r="356" spans="3:12" ht="15.75" thickBot="1" x14ac:dyDescent="0.3">
      <c r="C356" s="96" t="s">
        <v>120</v>
      </c>
      <c r="D356" s="766"/>
      <c r="E356" s="197"/>
      <c r="F356" s="97">
        <v>36</v>
      </c>
      <c r="G356" s="94">
        <f t="shared" si="24"/>
        <v>0</v>
      </c>
      <c r="H356" s="306" t="s">
        <v>126</v>
      </c>
      <c r="I356" s="95" t="s">
        <v>939</v>
      </c>
      <c r="J356" s="95" t="str">
        <f>VLOOKUP(I356,Presupuesto!$B$11:$C$566,2,0)</f>
        <v>UTILES DE ESCRITORIO, OFICINA Y ENSE¥ANZA</v>
      </c>
      <c r="K356" s="307" t="s">
        <v>1358</v>
      </c>
      <c r="L356" s="95" t="s">
        <v>409</v>
      </c>
    </row>
    <row r="357" spans="3:12" ht="15.75" thickBot="1" x14ac:dyDescent="0.3">
      <c r="C357" s="96" t="s">
        <v>34</v>
      </c>
      <c r="D357" s="766"/>
      <c r="E357" s="197"/>
      <c r="F357" s="97">
        <v>80</v>
      </c>
      <c r="G357" s="94">
        <f t="shared" si="24"/>
        <v>0</v>
      </c>
      <c r="H357" s="306" t="s">
        <v>126</v>
      </c>
      <c r="I357" s="95" t="s">
        <v>939</v>
      </c>
      <c r="J357" s="95" t="str">
        <f>VLOOKUP(I357,Presupuesto!$B$11:$C$566,2,0)</f>
        <v>UTILES DE ESCRITORIO, OFICINA Y ENSE¥ANZA</v>
      </c>
      <c r="K357" s="307" t="s">
        <v>1358</v>
      </c>
      <c r="L357" s="95" t="s">
        <v>409</v>
      </c>
    </row>
    <row r="358" spans="3:12" ht="15.75" thickBot="1" x14ac:dyDescent="0.3">
      <c r="C358" s="106" t="s">
        <v>52</v>
      </c>
      <c r="D358" s="766"/>
      <c r="E358" s="206"/>
      <c r="F358" s="116">
        <v>25</v>
      </c>
      <c r="G358" s="94">
        <f t="shared" si="24"/>
        <v>0</v>
      </c>
      <c r="H358" s="306" t="s">
        <v>126</v>
      </c>
      <c r="I358" s="95" t="s">
        <v>939</v>
      </c>
      <c r="J358" s="95" t="str">
        <f>VLOOKUP(I358,Presupuesto!$B$11:$C$566,2,0)</f>
        <v>UTILES DE ESCRITORIO, OFICINA Y ENSE¥ANZA</v>
      </c>
      <c r="K358" s="307" t="s">
        <v>1358</v>
      </c>
      <c r="L358" s="95" t="s">
        <v>409</v>
      </c>
    </row>
    <row r="359" spans="3:12" ht="15.75" thickBot="1" x14ac:dyDescent="0.3">
      <c r="C359" s="210" t="s">
        <v>442</v>
      </c>
      <c r="D359" s="211">
        <v>0</v>
      </c>
      <c r="E359" s="308">
        <v>0</v>
      </c>
      <c r="F359" s="101">
        <f>HLOOKUP(C359,$AH$2:$BU$3,2,0)</f>
        <v>4506.1665000000003</v>
      </c>
      <c r="G359" s="102">
        <f>D359*E359*F359</f>
        <v>0</v>
      </c>
      <c r="H359" s="306" t="s">
        <v>126</v>
      </c>
      <c r="I359" s="310" t="s">
        <v>298</v>
      </c>
      <c r="J359" s="103" t="str">
        <f>VLOOKUP(I359,Presupuesto!$B$11:$C$566,2,0)</f>
        <v>VIATICOS (26200-00)</v>
      </c>
      <c r="K359" s="307" t="s">
        <v>1358</v>
      </c>
      <c r="L359" s="311" t="s">
        <v>409</v>
      </c>
    </row>
    <row r="361" spans="3:12" ht="15.75" thickBot="1" x14ac:dyDescent="0.3"/>
    <row r="362" spans="3:12" ht="15.75" thickBot="1" x14ac:dyDescent="0.3">
      <c r="C362" s="29" t="s">
        <v>43</v>
      </c>
      <c r="D362" s="30">
        <f>SUM(G369:G378)</f>
        <v>200000</v>
      </c>
      <c r="E362" s="90"/>
      <c r="F362" s="90"/>
      <c r="G362" s="90"/>
      <c r="H362" s="73"/>
      <c r="I362" s="73"/>
      <c r="J362" s="73"/>
      <c r="K362" s="109"/>
      <c r="L362" s="404"/>
    </row>
    <row r="363" spans="3:12" x14ac:dyDescent="0.25">
      <c r="C363" s="70"/>
      <c r="D363" s="31"/>
      <c r="E363" s="90"/>
      <c r="F363" s="90"/>
      <c r="G363" s="90"/>
      <c r="H363" s="73"/>
      <c r="I363" s="73"/>
      <c r="J363" s="73"/>
      <c r="K363" s="109"/>
      <c r="L363" s="404"/>
    </row>
    <row r="364" spans="3:12" x14ac:dyDescent="0.25">
      <c r="C364" s="70"/>
      <c r="D364" s="31"/>
      <c r="E364" s="90"/>
      <c r="F364" s="90"/>
      <c r="G364" s="90"/>
      <c r="H364" s="73"/>
      <c r="I364" s="73"/>
      <c r="J364" s="73"/>
      <c r="K364" s="109"/>
      <c r="L364" s="404"/>
    </row>
    <row r="365" spans="3:12" ht="15.75" x14ac:dyDescent="0.25">
      <c r="C365" s="199" t="s">
        <v>389</v>
      </c>
      <c r="D365" s="327" t="s">
        <v>1766</v>
      </c>
      <c r="E365" s="90"/>
      <c r="F365" s="90"/>
      <c r="G365" s="90"/>
      <c r="H365" s="73"/>
      <c r="I365" s="73"/>
      <c r="J365" s="73"/>
      <c r="K365" s="109"/>
      <c r="L365" s="404"/>
    </row>
    <row r="366" spans="3:12" ht="18.75" x14ac:dyDescent="0.25">
      <c r="C366" s="204" t="str">
        <f>IFERROR(VLOOKUP(D365,'1. Desarrollo e Innov. Curricu.'!$E:$F,2,FALSE),IFERROR(VLOOKUP(D365,'2. Investigación Científica'!$E:$F,2,FALSE),IFERROR(VLOOKUP(D365,'3. Vinculación Univ. Sociedad'!$E:$F,2,FALSE),IFERROR(VLOOKUP(D365,'4. Docencia y Profesorado Univ.'!$E:$F,2,FALSE),IFERROR(VLOOKUP(D365,'5. Estudiantes y Graduados'!$E:$F,2,FALSE),IFERROR(VLOOKUP(D365,'11. Gestion Administrativa'!$E:$F,2,FALSE),IFERROR(VLOOKUP(D365,'13. Gestión Académica'!$E:$F,2,FALSE),IFERROR(VLOOKUP(D365,'8. Asegura. de la Calid. y M'!$E:$F,2,FALSE),IFERROR(VLOOKUP(D365,'6. Gestión del Conocimiento'!$E:$F,2,FALSE),IFERROR(VLOOKUP(D365,'15. Gobernabilidad y Proceso...'!$E:$F,2,FALSE),IFERROR(VLOOKUP(D365,'12. Gestión del Talento Humano'!$E:$F,2,FALSE),IFERROR(VLOOKUP(D365,'14. Internacional... de la E.S.'!$E:$F,2,FALSE),IFERROR(VLOOKUP(D365,'10. Posgrado'!$E:$F,2,FALSE),IFERROR(VLOOKUP(D365,'17. Gestión TIC'!$E:$F,2,FALSE),IFERROR(VLOOKUP(D365,'16. Desa. del Sistema Educ.Sup.'!$E:$F,2,FALSE),IFERROR(VLOOKUP(D365,'9. Cultura de Inno. Insti...'!$E:$F,2,FALSE),VLOOKUP(D365,'7. Lo Esencial de la Reforma U.'!$E:$F,2,0)))))))))))))))))</f>
        <v>GESTIONAR LA REALIZACION DE LOS EVENTOS Los Departamento de la UNAH-VS realizan un proyecto de producción de conocimiento anual, con identidad nacional, regional e internacional.  Identificar áreas prioritarias de investigación en temas de identidad nacional. Realizar y publicar  los estudios de identidad  desde la perspectiva local, regional y nacional.</v>
      </c>
      <c r="D366" s="31"/>
      <c r="E366" s="90"/>
      <c r="F366" s="90"/>
      <c r="G366" s="90"/>
      <c r="H366" s="73"/>
      <c r="I366" s="73"/>
      <c r="J366" s="73"/>
      <c r="K366" s="109"/>
      <c r="L366" s="404"/>
    </row>
    <row r="367" spans="3:12" ht="15.75" thickBot="1" x14ac:dyDescent="0.3">
      <c r="C367" s="70"/>
      <c r="D367" s="31"/>
      <c r="E367" s="90"/>
      <c r="F367" s="90"/>
      <c r="G367" s="90"/>
      <c r="H367" s="73"/>
      <c r="I367" s="73"/>
      <c r="J367" s="73"/>
      <c r="K367" s="109"/>
      <c r="L367" s="404"/>
    </row>
    <row r="368" spans="3:12" ht="30.75" thickBot="1" x14ac:dyDescent="0.3">
      <c r="C368" s="123" t="s">
        <v>44</v>
      </c>
      <c r="D368" s="126" t="s">
        <v>45</v>
      </c>
      <c r="E368" s="125" t="s">
        <v>55</v>
      </c>
      <c r="F368" s="125" t="s">
        <v>57</v>
      </c>
      <c r="G368" s="124" t="s">
        <v>27</v>
      </c>
      <c r="H368" s="130" t="s">
        <v>128</v>
      </c>
      <c r="I368" s="125" t="s">
        <v>46</v>
      </c>
      <c r="J368" s="125" t="s">
        <v>129</v>
      </c>
      <c r="K368" s="125" t="s">
        <v>407</v>
      </c>
      <c r="L368" s="125" t="s">
        <v>408</v>
      </c>
    </row>
    <row r="369" spans="3:12" ht="15.75" thickBot="1" x14ac:dyDescent="0.3">
      <c r="C369" s="303" t="s">
        <v>47</v>
      </c>
      <c r="D369" s="765">
        <v>1000</v>
      </c>
      <c r="E369" s="304">
        <v>10</v>
      </c>
      <c r="F369" s="112">
        <v>10000</v>
      </c>
      <c r="G369" s="305">
        <f t="shared" ref="G369:G377" si="25">E369*F369</f>
        <v>100000</v>
      </c>
      <c r="H369" s="306" t="s">
        <v>126</v>
      </c>
      <c r="I369" s="113" t="s">
        <v>696</v>
      </c>
      <c r="J369" s="113" t="str">
        <f>VLOOKUP(I369,Presupuesto!$B$11:$C$566,2,0)</f>
        <v>SERVICIOS DE CAPACITACION.</v>
      </c>
      <c r="K369" s="307" t="s">
        <v>1358</v>
      </c>
      <c r="L369" s="113" t="s">
        <v>391</v>
      </c>
    </row>
    <row r="370" spans="3:12" ht="15.75" thickBot="1" x14ac:dyDescent="0.3">
      <c r="C370" s="96" t="s">
        <v>48</v>
      </c>
      <c r="D370" s="766"/>
      <c r="E370" s="197"/>
      <c r="F370" s="97">
        <v>10</v>
      </c>
      <c r="G370" s="94">
        <f t="shared" si="25"/>
        <v>0</v>
      </c>
      <c r="H370" s="306" t="s">
        <v>126</v>
      </c>
      <c r="I370" s="95" t="s">
        <v>714</v>
      </c>
      <c r="J370" s="95" t="str">
        <f>VLOOKUP(I370,Presupuesto!$B$11:$C$566,2,0)</f>
        <v>SERVICIOS DE IMPRENTA PUBLIC.Y REPRODUCCION</v>
      </c>
      <c r="K370" s="307" t="s">
        <v>1358</v>
      </c>
      <c r="L370" s="95" t="s">
        <v>409</v>
      </c>
    </row>
    <row r="371" spans="3:12" ht="15.75" thickBot="1" x14ac:dyDescent="0.3">
      <c r="C371" s="96" t="s">
        <v>49</v>
      </c>
      <c r="D371" s="766"/>
      <c r="E371" s="197">
        <v>1000</v>
      </c>
      <c r="F371" s="97">
        <v>100</v>
      </c>
      <c r="G371" s="94">
        <f t="shared" si="25"/>
        <v>100000</v>
      </c>
      <c r="H371" s="306" t="s">
        <v>126</v>
      </c>
      <c r="I371" s="95" t="s">
        <v>789</v>
      </c>
      <c r="J371" s="95" t="str">
        <f>VLOOKUP(I371,Presupuesto!$B$11:$C$566,2,0)</f>
        <v>ALIMENTOS B EBIDAS PARA PERSONAS</v>
      </c>
      <c r="K371" s="307" t="s">
        <v>1358</v>
      </c>
      <c r="L371" s="95" t="s">
        <v>393</v>
      </c>
    </row>
    <row r="372" spans="3:12" ht="15.75" thickBot="1" x14ac:dyDescent="0.3">
      <c r="C372" s="96" t="s">
        <v>50</v>
      </c>
      <c r="D372" s="766"/>
      <c r="E372" s="148"/>
      <c r="F372" s="115">
        <v>16000</v>
      </c>
      <c r="G372" s="94">
        <f t="shared" si="25"/>
        <v>0</v>
      </c>
      <c r="H372" s="306" t="s">
        <v>126</v>
      </c>
      <c r="I372" s="300" t="s">
        <v>297</v>
      </c>
      <c r="J372" s="95" t="str">
        <f>VLOOKUP(I372,Presupuesto!$B$11:$C$566,2,0)</f>
        <v>PASAJES (26100-00)</v>
      </c>
      <c r="K372" s="307" t="s">
        <v>1358</v>
      </c>
      <c r="L372" s="95" t="s">
        <v>409</v>
      </c>
    </row>
    <row r="373" spans="3:12" ht="15.75" thickBot="1" x14ac:dyDescent="0.3">
      <c r="C373" s="96" t="s">
        <v>414</v>
      </c>
      <c r="D373" s="766"/>
      <c r="E373" s="148"/>
      <c r="F373" s="115">
        <v>250</v>
      </c>
      <c r="G373" s="94">
        <f t="shared" si="25"/>
        <v>0</v>
      </c>
      <c r="H373" s="306" t="s">
        <v>126</v>
      </c>
      <c r="I373" s="95" t="s">
        <v>818</v>
      </c>
      <c r="J373" s="95" t="str">
        <f>VLOOKUP(I373,Presupuesto!$B$11:$C$566,2,0)</f>
        <v>PRODUCTOS PAPEL Y CARTON</v>
      </c>
      <c r="K373" s="307" t="s">
        <v>1358</v>
      </c>
      <c r="L373" s="95" t="s">
        <v>409</v>
      </c>
    </row>
    <row r="374" spans="3:12" ht="15.75" thickBot="1" x14ac:dyDescent="0.3">
      <c r="C374" s="96" t="s">
        <v>51</v>
      </c>
      <c r="D374" s="766"/>
      <c r="E374" s="197"/>
      <c r="F374" s="97">
        <v>85</v>
      </c>
      <c r="G374" s="94">
        <f t="shared" si="25"/>
        <v>0</v>
      </c>
      <c r="H374" s="306" t="s">
        <v>126</v>
      </c>
      <c r="I374" s="95" t="s">
        <v>818</v>
      </c>
      <c r="J374" s="95" t="str">
        <f>VLOOKUP(I374,Presupuesto!$B$11:$C$566,2,0)</f>
        <v>PRODUCTOS PAPEL Y CARTON</v>
      </c>
      <c r="K374" s="307" t="s">
        <v>1358</v>
      </c>
      <c r="L374" s="95" t="s">
        <v>409</v>
      </c>
    </row>
    <row r="375" spans="3:12" ht="15.75" thickBot="1" x14ac:dyDescent="0.3">
      <c r="C375" s="96" t="s">
        <v>120</v>
      </c>
      <c r="D375" s="766"/>
      <c r="E375" s="197"/>
      <c r="F375" s="97">
        <v>36</v>
      </c>
      <c r="G375" s="94">
        <f t="shared" si="25"/>
        <v>0</v>
      </c>
      <c r="H375" s="306" t="s">
        <v>126</v>
      </c>
      <c r="I375" s="95" t="s">
        <v>939</v>
      </c>
      <c r="J375" s="95" t="str">
        <f>VLOOKUP(I375,Presupuesto!$B$11:$C$566,2,0)</f>
        <v>UTILES DE ESCRITORIO, OFICINA Y ENSE¥ANZA</v>
      </c>
      <c r="K375" s="307" t="s">
        <v>1358</v>
      </c>
      <c r="L375" s="95" t="s">
        <v>409</v>
      </c>
    </row>
    <row r="376" spans="3:12" ht="15.75" thickBot="1" x14ac:dyDescent="0.3">
      <c r="C376" s="96" t="s">
        <v>34</v>
      </c>
      <c r="D376" s="766"/>
      <c r="E376" s="197"/>
      <c r="F376" s="97">
        <v>80</v>
      </c>
      <c r="G376" s="94">
        <f t="shared" si="25"/>
        <v>0</v>
      </c>
      <c r="H376" s="306" t="s">
        <v>126</v>
      </c>
      <c r="I376" s="95" t="s">
        <v>939</v>
      </c>
      <c r="J376" s="95" t="str">
        <f>VLOOKUP(I376,Presupuesto!$B$11:$C$566,2,0)</f>
        <v>UTILES DE ESCRITORIO, OFICINA Y ENSE¥ANZA</v>
      </c>
      <c r="K376" s="307" t="s">
        <v>1358</v>
      </c>
      <c r="L376" s="95" t="s">
        <v>409</v>
      </c>
    </row>
    <row r="377" spans="3:12" ht="15.75" thickBot="1" x14ac:dyDescent="0.3">
      <c r="C377" s="106" t="s">
        <v>52</v>
      </c>
      <c r="D377" s="766"/>
      <c r="E377" s="206"/>
      <c r="F377" s="116">
        <v>25</v>
      </c>
      <c r="G377" s="94">
        <f t="shared" si="25"/>
        <v>0</v>
      </c>
      <c r="H377" s="306" t="s">
        <v>126</v>
      </c>
      <c r="I377" s="95" t="s">
        <v>939</v>
      </c>
      <c r="J377" s="95" t="str">
        <f>VLOOKUP(I377,Presupuesto!$B$11:$C$566,2,0)</f>
        <v>UTILES DE ESCRITORIO, OFICINA Y ENSE¥ANZA</v>
      </c>
      <c r="K377" s="307" t="s">
        <v>1358</v>
      </c>
      <c r="L377" s="95" t="s">
        <v>409</v>
      </c>
    </row>
    <row r="378" spans="3:12" ht="15.75" thickBot="1" x14ac:dyDescent="0.3">
      <c r="C378" s="210" t="s">
        <v>442</v>
      </c>
      <c r="D378" s="211">
        <v>0</v>
      </c>
      <c r="E378" s="308">
        <v>0</v>
      </c>
      <c r="F378" s="101">
        <f>HLOOKUP(C378,$AH$2:$BU$3,2,0)</f>
        <v>4506.1665000000003</v>
      </c>
      <c r="G378" s="102">
        <f>D378*E378*F378</f>
        <v>0</v>
      </c>
      <c r="H378" s="306" t="s">
        <v>126</v>
      </c>
      <c r="I378" s="310" t="s">
        <v>298</v>
      </c>
      <c r="J378" s="103" t="str">
        <f>VLOOKUP(I378,Presupuesto!$B$11:$C$566,2,0)</f>
        <v>VIATICOS (26200-00)</v>
      </c>
      <c r="K378" s="307" t="s">
        <v>1358</v>
      </c>
      <c r="L378" s="311" t="s">
        <v>409</v>
      </c>
    </row>
    <row r="380" spans="3:12" ht="15.75" thickBot="1" x14ac:dyDescent="0.3"/>
    <row r="381" spans="3:12" ht="15.75" thickBot="1" x14ac:dyDescent="0.3">
      <c r="C381" s="29" t="s">
        <v>43</v>
      </c>
      <c r="D381" s="30">
        <f>SUM(G388:G397)</f>
        <v>50000</v>
      </c>
      <c r="E381" s="90"/>
      <c r="F381" s="90"/>
      <c r="G381" s="90"/>
      <c r="H381" s="73"/>
      <c r="I381" s="73"/>
      <c r="J381" s="73"/>
      <c r="K381" s="109"/>
      <c r="L381" s="404"/>
    </row>
    <row r="382" spans="3:12" x14ac:dyDescent="0.25">
      <c r="C382" s="70"/>
      <c r="D382" s="31"/>
      <c r="E382" s="90"/>
      <c r="F382" s="90"/>
      <c r="G382" s="90"/>
      <c r="H382" s="73"/>
      <c r="I382" s="73"/>
      <c r="J382" s="73"/>
      <c r="K382" s="109"/>
      <c r="L382" s="404"/>
    </row>
    <row r="383" spans="3:12" x14ac:dyDescent="0.25">
      <c r="C383" s="70"/>
      <c r="D383" s="31"/>
      <c r="E383" s="90"/>
      <c r="F383" s="90"/>
      <c r="G383" s="90"/>
      <c r="H383" s="73"/>
      <c r="I383" s="73"/>
      <c r="J383" s="73"/>
      <c r="K383" s="109"/>
      <c r="L383" s="404"/>
    </row>
    <row r="384" spans="3:12" ht="15.75" x14ac:dyDescent="0.25">
      <c r="C384" s="199" t="s">
        <v>389</v>
      </c>
      <c r="D384" s="327" t="s">
        <v>1986</v>
      </c>
      <c r="E384" s="90"/>
      <c r="F384" s="90"/>
      <c r="G384" s="90"/>
      <c r="H384" s="73"/>
      <c r="I384" s="73"/>
      <c r="J384" s="73"/>
      <c r="K384" s="109"/>
      <c r="L384" s="404"/>
    </row>
    <row r="385" spans="3:12" ht="18.75" x14ac:dyDescent="0.25">
      <c r="C385" s="204" t="str">
        <f>IFERROR(VLOOKUP(D384,'1. Desarrollo e Innov. Curricu.'!$E:$F,2,FALSE),IFERROR(VLOOKUP(D384,'2. Investigación Científica'!$E:$F,2,FALSE),IFERROR(VLOOKUP(D384,'3. Vinculación Univ. Sociedad'!$E:$F,2,FALSE),IFERROR(VLOOKUP(D384,'4. Docencia y Profesorado Univ.'!$E:$F,2,FALSE),IFERROR(VLOOKUP(D384,'5. Estudiantes y Graduados'!$E:$F,2,FALSE),IFERROR(VLOOKUP(D384,'11. Gestion Administrativa'!$E:$F,2,FALSE),IFERROR(VLOOKUP(D384,'13. Gestión Académica'!$E:$F,2,FALSE),IFERROR(VLOOKUP(D384,'8. Asegura. de la Calid. y M'!$E:$F,2,FALSE),IFERROR(VLOOKUP(D384,'6. Gestión del Conocimiento'!$E:$F,2,FALSE),IFERROR(VLOOKUP(D384,'15. Gobernabilidad y Proceso...'!$E:$F,2,FALSE),IFERROR(VLOOKUP(D384,'12. Gestión del Talento Humano'!$E:$F,2,FALSE),IFERROR(VLOOKUP(D384,'14. Internacional... de la E.S.'!$E:$F,2,FALSE),IFERROR(VLOOKUP(D384,'10. Posgrado'!$E:$F,2,FALSE),IFERROR(VLOOKUP(D384,'17. Gestión TIC'!$E:$F,2,FALSE),IFERROR(VLOOKUP(D384,'16. Desa. del Sistema Educ.Sup.'!$E:$F,2,FALSE),IFERROR(VLOOKUP(D384,'9. Cultura de Inno. Insti...'!$E:$F,2,FALSE),VLOOKUP(D384,'7. Lo Esencial de la Reforma U.'!$E:$F,2,0)))))))))))))))))</f>
        <v xml:space="preserve">Gestionar instrumentos culturales y oferta educativa, encaminada hacia la formación integral, profesional en relación con el área de cultura y desarrollo (talleres de pintura, dibujo, arte, dibujo) </v>
      </c>
      <c r="D385" s="31"/>
      <c r="E385" s="90"/>
      <c r="F385" s="90"/>
      <c r="G385" s="90"/>
      <c r="H385" s="73"/>
      <c r="I385" s="73"/>
      <c r="J385" s="73"/>
      <c r="K385" s="109"/>
      <c r="L385" s="404"/>
    </row>
    <row r="386" spans="3:12" ht="15.75" thickBot="1" x14ac:dyDescent="0.3">
      <c r="C386" s="70"/>
      <c r="D386" s="31"/>
      <c r="E386" s="90"/>
      <c r="F386" s="90"/>
      <c r="G386" s="90"/>
      <c r="H386" s="73"/>
      <c r="I386" s="73"/>
      <c r="J386" s="73"/>
      <c r="K386" s="109"/>
      <c r="L386" s="404"/>
    </row>
    <row r="387" spans="3:12" ht="30.75" thickBot="1" x14ac:dyDescent="0.3">
      <c r="C387" s="123" t="s">
        <v>44</v>
      </c>
      <c r="D387" s="126" t="s">
        <v>45</v>
      </c>
      <c r="E387" s="125" t="s">
        <v>55</v>
      </c>
      <c r="F387" s="125" t="s">
        <v>57</v>
      </c>
      <c r="G387" s="124" t="s">
        <v>27</v>
      </c>
      <c r="H387" s="130" t="s">
        <v>128</v>
      </c>
      <c r="I387" s="125" t="s">
        <v>46</v>
      </c>
      <c r="J387" s="125" t="s">
        <v>129</v>
      </c>
      <c r="K387" s="125" t="s">
        <v>407</v>
      </c>
      <c r="L387" s="125" t="s">
        <v>408</v>
      </c>
    </row>
    <row r="388" spans="3:12" ht="15.75" thickBot="1" x14ac:dyDescent="0.3">
      <c r="C388" s="303" t="s">
        <v>47</v>
      </c>
      <c r="D388" s="765">
        <v>500</v>
      </c>
      <c r="E388" s="304">
        <v>0</v>
      </c>
      <c r="F388" s="112">
        <v>10000</v>
      </c>
      <c r="G388" s="305">
        <f t="shared" ref="G388:G396" si="26">E388*F388</f>
        <v>0</v>
      </c>
      <c r="H388" s="306" t="s">
        <v>126</v>
      </c>
      <c r="I388" s="113" t="s">
        <v>696</v>
      </c>
      <c r="J388" s="113" t="str">
        <f>VLOOKUP(I388,Presupuesto!$B$11:$C$566,2,0)</f>
        <v>SERVICIOS DE CAPACITACION.</v>
      </c>
      <c r="K388" s="307" t="s">
        <v>1358</v>
      </c>
      <c r="L388" s="113" t="s">
        <v>391</v>
      </c>
    </row>
    <row r="389" spans="3:12" ht="15.75" thickBot="1" x14ac:dyDescent="0.3">
      <c r="C389" s="96" t="s">
        <v>48</v>
      </c>
      <c r="D389" s="766"/>
      <c r="E389" s="197">
        <v>0</v>
      </c>
      <c r="F389" s="97">
        <v>10</v>
      </c>
      <c r="G389" s="94">
        <f t="shared" si="26"/>
        <v>0</v>
      </c>
      <c r="H389" s="306" t="s">
        <v>126</v>
      </c>
      <c r="I389" s="95" t="s">
        <v>714</v>
      </c>
      <c r="J389" s="95" t="str">
        <f>VLOOKUP(I389,Presupuesto!$B$11:$C$566,2,0)</f>
        <v>SERVICIOS DE IMPRENTA PUBLIC.Y REPRODUCCION</v>
      </c>
      <c r="K389" s="307" t="s">
        <v>1358</v>
      </c>
      <c r="L389" s="95" t="s">
        <v>409</v>
      </c>
    </row>
    <row r="390" spans="3:12" ht="15.75" thickBot="1" x14ac:dyDescent="0.3">
      <c r="C390" s="96" t="s">
        <v>49</v>
      </c>
      <c r="D390" s="766"/>
      <c r="E390" s="197">
        <v>500</v>
      </c>
      <c r="F390" s="97">
        <v>100</v>
      </c>
      <c r="G390" s="94">
        <f t="shared" si="26"/>
        <v>50000</v>
      </c>
      <c r="H390" s="306" t="s">
        <v>126</v>
      </c>
      <c r="I390" s="95" t="s">
        <v>789</v>
      </c>
      <c r="J390" s="95" t="str">
        <f>VLOOKUP(I390,Presupuesto!$B$11:$C$566,2,0)</f>
        <v>ALIMENTOS B EBIDAS PARA PERSONAS</v>
      </c>
      <c r="K390" s="307" t="s">
        <v>1358</v>
      </c>
      <c r="L390" s="95" t="s">
        <v>393</v>
      </c>
    </row>
    <row r="391" spans="3:12" ht="15.75" thickBot="1" x14ac:dyDescent="0.3">
      <c r="C391" s="96" t="s">
        <v>50</v>
      </c>
      <c r="D391" s="766"/>
      <c r="E391" s="148"/>
      <c r="F391" s="115">
        <v>16000</v>
      </c>
      <c r="G391" s="94">
        <f t="shared" si="26"/>
        <v>0</v>
      </c>
      <c r="H391" s="306" t="s">
        <v>126</v>
      </c>
      <c r="I391" s="300" t="s">
        <v>297</v>
      </c>
      <c r="J391" s="95" t="str">
        <f>VLOOKUP(I391,Presupuesto!$B$11:$C$566,2,0)</f>
        <v>PASAJES (26100-00)</v>
      </c>
      <c r="K391" s="307" t="s">
        <v>1358</v>
      </c>
      <c r="L391" s="95" t="s">
        <v>409</v>
      </c>
    </row>
    <row r="392" spans="3:12" ht="15.75" thickBot="1" x14ac:dyDescent="0.3">
      <c r="C392" s="96" t="s">
        <v>414</v>
      </c>
      <c r="D392" s="766"/>
      <c r="E392" s="148"/>
      <c r="F392" s="115">
        <v>250</v>
      </c>
      <c r="G392" s="94">
        <f t="shared" si="26"/>
        <v>0</v>
      </c>
      <c r="H392" s="306" t="s">
        <v>126</v>
      </c>
      <c r="I392" s="95" t="s">
        <v>818</v>
      </c>
      <c r="J392" s="95" t="str">
        <f>VLOOKUP(I392,Presupuesto!$B$11:$C$566,2,0)</f>
        <v>PRODUCTOS PAPEL Y CARTON</v>
      </c>
      <c r="K392" s="307" t="s">
        <v>1358</v>
      </c>
      <c r="L392" s="95" t="s">
        <v>409</v>
      </c>
    </row>
    <row r="393" spans="3:12" ht="15.75" thickBot="1" x14ac:dyDescent="0.3">
      <c r="C393" s="96" t="s">
        <v>51</v>
      </c>
      <c r="D393" s="766"/>
      <c r="E393" s="197"/>
      <c r="F393" s="97">
        <v>85</v>
      </c>
      <c r="G393" s="94">
        <f t="shared" si="26"/>
        <v>0</v>
      </c>
      <c r="H393" s="306" t="s">
        <v>126</v>
      </c>
      <c r="I393" s="95" t="s">
        <v>818</v>
      </c>
      <c r="J393" s="95" t="str">
        <f>VLOOKUP(I393,Presupuesto!$B$11:$C$566,2,0)</f>
        <v>PRODUCTOS PAPEL Y CARTON</v>
      </c>
      <c r="K393" s="307" t="s">
        <v>1358</v>
      </c>
      <c r="L393" s="95" t="s">
        <v>409</v>
      </c>
    </row>
    <row r="394" spans="3:12" ht="15.75" thickBot="1" x14ac:dyDescent="0.3">
      <c r="C394" s="96" t="s">
        <v>120</v>
      </c>
      <c r="D394" s="766"/>
      <c r="E394" s="197"/>
      <c r="F394" s="97">
        <v>36</v>
      </c>
      <c r="G394" s="94">
        <f t="shared" si="26"/>
        <v>0</v>
      </c>
      <c r="H394" s="306" t="s">
        <v>126</v>
      </c>
      <c r="I394" s="95" t="s">
        <v>939</v>
      </c>
      <c r="J394" s="95" t="str">
        <f>VLOOKUP(I394,Presupuesto!$B$11:$C$566,2,0)</f>
        <v>UTILES DE ESCRITORIO, OFICINA Y ENSE¥ANZA</v>
      </c>
      <c r="K394" s="307" t="s">
        <v>1358</v>
      </c>
      <c r="L394" s="95" t="s">
        <v>409</v>
      </c>
    </row>
    <row r="395" spans="3:12" ht="15.75" thickBot="1" x14ac:dyDescent="0.3">
      <c r="C395" s="96" t="s">
        <v>34</v>
      </c>
      <c r="D395" s="766"/>
      <c r="E395" s="197"/>
      <c r="F395" s="97">
        <v>80</v>
      </c>
      <c r="G395" s="94">
        <f t="shared" si="26"/>
        <v>0</v>
      </c>
      <c r="H395" s="306" t="s">
        <v>126</v>
      </c>
      <c r="I395" s="95" t="s">
        <v>939</v>
      </c>
      <c r="J395" s="95" t="str">
        <f>VLOOKUP(I395,Presupuesto!$B$11:$C$566,2,0)</f>
        <v>UTILES DE ESCRITORIO, OFICINA Y ENSE¥ANZA</v>
      </c>
      <c r="K395" s="307" t="s">
        <v>1358</v>
      </c>
      <c r="L395" s="95" t="s">
        <v>409</v>
      </c>
    </row>
    <row r="396" spans="3:12" ht="15.75" thickBot="1" x14ac:dyDescent="0.3">
      <c r="C396" s="106" t="s">
        <v>52</v>
      </c>
      <c r="D396" s="766"/>
      <c r="E396" s="206"/>
      <c r="F396" s="116">
        <v>25</v>
      </c>
      <c r="G396" s="94">
        <f t="shared" si="26"/>
        <v>0</v>
      </c>
      <c r="H396" s="306" t="s">
        <v>126</v>
      </c>
      <c r="I396" s="95" t="s">
        <v>939</v>
      </c>
      <c r="J396" s="95" t="str">
        <f>VLOOKUP(I396,Presupuesto!$B$11:$C$566,2,0)</f>
        <v>UTILES DE ESCRITORIO, OFICINA Y ENSE¥ANZA</v>
      </c>
      <c r="K396" s="307" t="s">
        <v>1358</v>
      </c>
      <c r="L396" s="95" t="s">
        <v>409</v>
      </c>
    </row>
    <row r="397" spans="3:12" ht="15.75" thickBot="1" x14ac:dyDescent="0.3">
      <c r="C397" s="210" t="s">
        <v>442</v>
      </c>
      <c r="D397" s="211">
        <v>0</v>
      </c>
      <c r="E397" s="308">
        <v>0</v>
      </c>
      <c r="F397" s="101">
        <f>HLOOKUP(C397,$AH$2:$BU$3,2,0)</f>
        <v>4506.1665000000003</v>
      </c>
      <c r="G397" s="102">
        <f>D397*E397*F397</f>
        <v>0</v>
      </c>
      <c r="H397" s="306" t="s">
        <v>126</v>
      </c>
      <c r="I397" s="310" t="s">
        <v>298</v>
      </c>
      <c r="J397" s="103" t="str">
        <f>VLOOKUP(I397,Presupuesto!$B$11:$C$566,2,0)</f>
        <v>VIATICOS (26200-00)</v>
      </c>
      <c r="K397" s="307" t="s">
        <v>1358</v>
      </c>
      <c r="L397" s="311" t="s">
        <v>409</v>
      </c>
    </row>
    <row r="401" spans="3:12" ht="15.75" thickBot="1" x14ac:dyDescent="0.3"/>
    <row r="402" spans="3:12" ht="15.75" thickBot="1" x14ac:dyDescent="0.3">
      <c r="C402" s="29" t="s">
        <v>43</v>
      </c>
      <c r="D402" s="30">
        <f>SUM(G409:G418)</f>
        <v>30000</v>
      </c>
      <c r="E402" s="90"/>
      <c r="F402" s="90"/>
      <c r="G402" s="90"/>
      <c r="H402" s="73"/>
      <c r="I402" s="73"/>
      <c r="J402" s="73"/>
      <c r="K402" s="109"/>
      <c r="L402" s="404"/>
    </row>
    <row r="403" spans="3:12" x14ac:dyDescent="0.25">
      <c r="C403" s="70"/>
      <c r="D403" s="31"/>
      <c r="E403" s="90"/>
      <c r="F403" s="90"/>
      <c r="G403" s="90"/>
      <c r="H403" s="73"/>
      <c r="I403" s="73"/>
      <c r="J403" s="73"/>
      <c r="K403" s="109"/>
      <c r="L403" s="404"/>
    </row>
    <row r="404" spans="3:12" x14ac:dyDescent="0.25">
      <c r="C404" s="70"/>
      <c r="D404" s="31"/>
      <c r="E404" s="90"/>
      <c r="F404" s="90"/>
      <c r="G404" s="90"/>
      <c r="H404" s="73"/>
      <c r="I404" s="73"/>
      <c r="J404" s="73"/>
      <c r="K404" s="109"/>
      <c r="L404" s="404"/>
    </row>
    <row r="405" spans="3:12" ht="15.75" x14ac:dyDescent="0.25">
      <c r="C405" s="199" t="s">
        <v>389</v>
      </c>
      <c r="D405" s="327" t="s">
        <v>2014</v>
      </c>
      <c r="E405" s="90"/>
      <c r="F405" s="90"/>
      <c r="G405" s="90"/>
      <c r="H405" s="73"/>
      <c r="I405" s="73"/>
      <c r="J405" s="73"/>
      <c r="K405" s="109"/>
      <c r="L405" s="404"/>
    </row>
    <row r="406" spans="3:12" ht="18.75" x14ac:dyDescent="0.25">
      <c r="C406" s="204" t="str">
        <f>IFERROR(VLOOKUP(D405,'1. Desarrollo e Innov. Curricu.'!$E:$F,2,FALSE),IFERROR(VLOOKUP(D405,'2. Investigación Científica'!$E:$F,2,FALSE),IFERROR(VLOOKUP(D405,'3. Vinculación Univ. Sociedad'!$E:$F,2,FALSE),IFERROR(VLOOKUP(D405,'4. Docencia y Profesorado Univ.'!$E:$F,2,FALSE),IFERROR(VLOOKUP(D405,'5. Estudiantes y Graduados'!$E:$F,2,FALSE),IFERROR(VLOOKUP(D405,'11. Gestion Administrativa'!$E:$F,2,FALSE),IFERROR(VLOOKUP(D405,'13. Gestión Académica'!$E:$F,2,FALSE),IFERROR(VLOOKUP(D405,'8. Asegura. de la Calid. y M'!$E:$F,2,FALSE),IFERROR(VLOOKUP(D405,'6. Gestión del Conocimiento'!$E:$F,2,FALSE),IFERROR(VLOOKUP(D405,'15. Gobernabilidad y Proceso...'!$E:$F,2,FALSE),IFERROR(VLOOKUP(D405,'12. Gestión del Talento Humano'!$E:$F,2,FALSE),IFERROR(VLOOKUP(D405,'14. Internacional... de la E.S.'!$E:$F,2,FALSE),IFERROR(VLOOKUP(D405,'10. Posgrado'!$E:$F,2,FALSE),IFERROR(VLOOKUP(D405,'17. Gestión TIC'!$E:$F,2,FALSE),IFERROR(VLOOKUP(D405,'16. Desa. del Sistema Educ.Sup.'!$E:$F,2,FALSE),IFERROR(VLOOKUP(D405,'9. Cultura de Inno. Insti...'!$E:$F,2,FALSE),VLOOKUP(D405,'7. Lo Esencial de la Reforma U.'!$E:$F,2,0)))))))))))))))))</f>
        <v>Jornadas de planificación</v>
      </c>
      <c r="D406" s="31"/>
      <c r="E406" s="90"/>
      <c r="F406" s="90"/>
      <c r="G406" s="90"/>
      <c r="H406" s="73"/>
      <c r="I406" s="73"/>
      <c r="J406" s="73"/>
      <c r="K406" s="109"/>
      <c r="L406" s="404"/>
    </row>
    <row r="407" spans="3:12" ht="15.75" thickBot="1" x14ac:dyDescent="0.3">
      <c r="C407" s="70"/>
      <c r="D407" s="31"/>
      <c r="E407" s="90"/>
      <c r="F407" s="90"/>
      <c r="G407" s="90"/>
      <c r="H407" s="73"/>
      <c r="I407" s="73"/>
      <c r="J407" s="73"/>
      <c r="K407" s="109"/>
      <c r="L407" s="404"/>
    </row>
    <row r="408" spans="3:12" ht="30.75" thickBot="1" x14ac:dyDescent="0.3">
      <c r="C408" s="123" t="s">
        <v>44</v>
      </c>
      <c r="D408" s="126" t="s">
        <v>45</v>
      </c>
      <c r="E408" s="125" t="s">
        <v>55</v>
      </c>
      <c r="F408" s="125" t="s">
        <v>57</v>
      </c>
      <c r="G408" s="124" t="s">
        <v>27</v>
      </c>
      <c r="H408" s="130" t="s">
        <v>128</v>
      </c>
      <c r="I408" s="125" t="s">
        <v>46</v>
      </c>
      <c r="J408" s="125" t="s">
        <v>129</v>
      </c>
      <c r="K408" s="125" t="s">
        <v>407</v>
      </c>
      <c r="L408" s="125" t="s">
        <v>408</v>
      </c>
    </row>
    <row r="409" spans="3:12" ht="15.75" thickBot="1" x14ac:dyDescent="0.3">
      <c r="C409" s="303" t="s">
        <v>47</v>
      </c>
      <c r="D409" s="765">
        <v>300</v>
      </c>
      <c r="E409" s="304">
        <v>0</v>
      </c>
      <c r="F409" s="112">
        <v>10000</v>
      </c>
      <c r="G409" s="305">
        <f t="shared" ref="G409:G417" si="27">E409*F409</f>
        <v>0</v>
      </c>
      <c r="H409" s="306" t="s">
        <v>126</v>
      </c>
      <c r="I409" s="113" t="s">
        <v>696</v>
      </c>
      <c r="J409" s="113" t="str">
        <f>VLOOKUP(I409,Presupuesto!$B$11:$C$566,2,0)</f>
        <v>SERVICIOS DE CAPACITACION.</v>
      </c>
      <c r="K409" s="307" t="s">
        <v>1444</v>
      </c>
      <c r="L409" s="113" t="s">
        <v>391</v>
      </c>
    </row>
    <row r="410" spans="3:12" ht="15.75" thickBot="1" x14ac:dyDescent="0.3">
      <c r="C410" s="96" t="s">
        <v>48</v>
      </c>
      <c r="D410" s="766"/>
      <c r="E410" s="197">
        <v>0</v>
      </c>
      <c r="F410" s="97">
        <v>10</v>
      </c>
      <c r="G410" s="94">
        <f t="shared" si="27"/>
        <v>0</v>
      </c>
      <c r="H410" s="306" t="s">
        <v>126</v>
      </c>
      <c r="I410" s="95" t="s">
        <v>714</v>
      </c>
      <c r="J410" s="95" t="str">
        <f>VLOOKUP(I410,Presupuesto!$B$11:$C$566,2,0)</f>
        <v>SERVICIOS DE IMPRENTA PUBLIC.Y REPRODUCCION</v>
      </c>
      <c r="K410" s="307" t="s">
        <v>1444</v>
      </c>
      <c r="L410" s="95" t="s">
        <v>409</v>
      </c>
    </row>
    <row r="411" spans="3:12" ht="15.75" thickBot="1" x14ac:dyDescent="0.3">
      <c r="C411" s="96" t="s">
        <v>49</v>
      </c>
      <c r="D411" s="766"/>
      <c r="E411" s="197">
        <v>300</v>
      </c>
      <c r="F411" s="97">
        <v>100</v>
      </c>
      <c r="G411" s="94">
        <f t="shared" si="27"/>
        <v>30000</v>
      </c>
      <c r="H411" s="306" t="s">
        <v>126</v>
      </c>
      <c r="I411" s="95" t="s">
        <v>789</v>
      </c>
      <c r="J411" s="95" t="str">
        <f>VLOOKUP(I411,Presupuesto!$B$11:$C$566,2,0)</f>
        <v>ALIMENTOS B EBIDAS PARA PERSONAS</v>
      </c>
      <c r="K411" s="307" t="s">
        <v>1444</v>
      </c>
      <c r="L411" s="95" t="s">
        <v>393</v>
      </c>
    </row>
    <row r="412" spans="3:12" ht="15.75" thickBot="1" x14ac:dyDescent="0.3">
      <c r="C412" s="96" t="s">
        <v>50</v>
      </c>
      <c r="D412" s="766"/>
      <c r="E412" s="148"/>
      <c r="F412" s="115">
        <v>16000</v>
      </c>
      <c r="G412" s="94">
        <f t="shared" si="27"/>
        <v>0</v>
      </c>
      <c r="H412" s="306" t="s">
        <v>126</v>
      </c>
      <c r="I412" s="300" t="s">
        <v>297</v>
      </c>
      <c r="J412" s="95" t="str">
        <f>VLOOKUP(I412,Presupuesto!$B$11:$C$566,2,0)</f>
        <v>PASAJES (26100-00)</v>
      </c>
      <c r="K412" s="307" t="s">
        <v>1444</v>
      </c>
      <c r="L412" s="95" t="s">
        <v>409</v>
      </c>
    </row>
    <row r="413" spans="3:12" ht="15.75" thickBot="1" x14ac:dyDescent="0.3">
      <c r="C413" s="96" t="s">
        <v>414</v>
      </c>
      <c r="D413" s="766"/>
      <c r="E413" s="148"/>
      <c r="F413" s="115">
        <v>250</v>
      </c>
      <c r="G413" s="94">
        <f t="shared" si="27"/>
        <v>0</v>
      </c>
      <c r="H413" s="306" t="s">
        <v>126</v>
      </c>
      <c r="I413" s="95" t="s">
        <v>818</v>
      </c>
      <c r="J413" s="95" t="str">
        <f>VLOOKUP(I413,Presupuesto!$B$11:$C$566,2,0)</f>
        <v>PRODUCTOS PAPEL Y CARTON</v>
      </c>
      <c r="K413" s="307" t="s">
        <v>1444</v>
      </c>
      <c r="L413" s="95" t="s">
        <v>409</v>
      </c>
    </row>
    <row r="414" spans="3:12" ht="15.75" thickBot="1" x14ac:dyDescent="0.3">
      <c r="C414" s="96" t="s">
        <v>51</v>
      </c>
      <c r="D414" s="766"/>
      <c r="E414" s="197">
        <v>0</v>
      </c>
      <c r="F414" s="97">
        <v>85</v>
      </c>
      <c r="G414" s="94">
        <f t="shared" si="27"/>
        <v>0</v>
      </c>
      <c r="H414" s="306" t="s">
        <v>126</v>
      </c>
      <c r="I414" s="95" t="s">
        <v>818</v>
      </c>
      <c r="J414" s="95" t="str">
        <f>VLOOKUP(I414,Presupuesto!$B$11:$C$566,2,0)</f>
        <v>PRODUCTOS PAPEL Y CARTON</v>
      </c>
      <c r="K414" s="307" t="s">
        <v>1444</v>
      </c>
      <c r="L414" s="95" t="s">
        <v>409</v>
      </c>
    </row>
    <row r="415" spans="3:12" ht="15.75" thickBot="1" x14ac:dyDescent="0.3">
      <c r="C415" s="96" t="s">
        <v>120</v>
      </c>
      <c r="D415" s="766"/>
      <c r="E415" s="197"/>
      <c r="F415" s="97">
        <v>36</v>
      </c>
      <c r="G415" s="94">
        <f t="shared" si="27"/>
        <v>0</v>
      </c>
      <c r="H415" s="306" t="s">
        <v>126</v>
      </c>
      <c r="I415" s="95" t="s">
        <v>939</v>
      </c>
      <c r="J415" s="95" t="str">
        <f>VLOOKUP(I415,Presupuesto!$B$11:$C$566,2,0)</f>
        <v>UTILES DE ESCRITORIO, OFICINA Y ENSE¥ANZA</v>
      </c>
      <c r="K415" s="307" t="s">
        <v>1444</v>
      </c>
      <c r="L415" s="95" t="s">
        <v>409</v>
      </c>
    </row>
    <row r="416" spans="3:12" ht="15.75" thickBot="1" x14ac:dyDescent="0.3">
      <c r="C416" s="96" t="s">
        <v>34</v>
      </c>
      <c r="D416" s="766"/>
      <c r="E416" s="197"/>
      <c r="F416" s="97">
        <v>80</v>
      </c>
      <c r="G416" s="94">
        <f t="shared" si="27"/>
        <v>0</v>
      </c>
      <c r="H416" s="306" t="s">
        <v>126</v>
      </c>
      <c r="I416" s="95" t="s">
        <v>939</v>
      </c>
      <c r="J416" s="95" t="str">
        <f>VLOOKUP(I416,Presupuesto!$B$11:$C$566,2,0)</f>
        <v>UTILES DE ESCRITORIO, OFICINA Y ENSE¥ANZA</v>
      </c>
      <c r="K416" s="307" t="s">
        <v>1444</v>
      </c>
      <c r="L416" s="95" t="s">
        <v>409</v>
      </c>
    </row>
    <row r="417" spans="3:12" ht="15.75" thickBot="1" x14ac:dyDescent="0.3">
      <c r="C417" s="106" t="s">
        <v>52</v>
      </c>
      <c r="D417" s="766"/>
      <c r="E417" s="206"/>
      <c r="F417" s="116">
        <v>25</v>
      </c>
      <c r="G417" s="94">
        <f t="shared" si="27"/>
        <v>0</v>
      </c>
      <c r="H417" s="306" t="s">
        <v>126</v>
      </c>
      <c r="I417" s="95" t="s">
        <v>939</v>
      </c>
      <c r="J417" s="95" t="str">
        <f>VLOOKUP(I417,Presupuesto!$B$11:$C$566,2,0)</f>
        <v>UTILES DE ESCRITORIO, OFICINA Y ENSE¥ANZA</v>
      </c>
      <c r="K417" s="307" t="s">
        <v>1444</v>
      </c>
      <c r="L417" s="95" t="s">
        <v>409</v>
      </c>
    </row>
    <row r="418" spans="3:12" ht="15.75" thickBot="1" x14ac:dyDescent="0.3">
      <c r="C418" s="210" t="s">
        <v>442</v>
      </c>
      <c r="D418" s="211">
        <v>0</v>
      </c>
      <c r="E418" s="308">
        <v>0</v>
      </c>
      <c r="F418" s="101">
        <f>HLOOKUP(C418,$AH$2:$BU$3,2,0)</f>
        <v>4506.1665000000003</v>
      </c>
      <c r="G418" s="102">
        <f>D418*E418*F418</f>
        <v>0</v>
      </c>
      <c r="H418" s="306" t="s">
        <v>126</v>
      </c>
      <c r="I418" s="310" t="s">
        <v>298</v>
      </c>
      <c r="J418" s="103" t="str">
        <f>VLOOKUP(I418,Presupuesto!$B$11:$C$566,2,0)</f>
        <v>VIATICOS (26200-00)</v>
      </c>
      <c r="K418" s="307" t="s">
        <v>1444</v>
      </c>
      <c r="L418" s="311" t="s">
        <v>409</v>
      </c>
    </row>
    <row r="420" spans="3:12" ht="15.75" thickBot="1" x14ac:dyDescent="0.3"/>
    <row r="421" spans="3:12" ht="15.75" thickBot="1" x14ac:dyDescent="0.3">
      <c r="C421" s="29" t="s">
        <v>43</v>
      </c>
      <c r="D421" s="30">
        <f>SUM(G428:G437)</f>
        <v>90000</v>
      </c>
      <c r="E421" s="90"/>
      <c r="F421" s="90"/>
      <c r="G421" s="90"/>
      <c r="H421" s="73"/>
      <c r="I421" s="73"/>
      <c r="J421" s="73"/>
      <c r="K421" s="109"/>
      <c r="L421" s="404"/>
    </row>
    <row r="422" spans="3:12" x14ac:dyDescent="0.25">
      <c r="C422" s="70"/>
      <c r="D422" s="31"/>
      <c r="E422" s="90"/>
      <c r="F422" s="90"/>
      <c r="G422" s="90"/>
      <c r="H422" s="73"/>
      <c r="I422" s="73"/>
      <c r="J422" s="73"/>
      <c r="K422" s="109"/>
      <c r="L422" s="404"/>
    </row>
    <row r="423" spans="3:12" x14ac:dyDescent="0.25">
      <c r="C423" s="70"/>
      <c r="D423" s="31"/>
      <c r="E423" s="90"/>
      <c r="F423" s="90"/>
      <c r="G423" s="90"/>
      <c r="H423" s="73"/>
      <c r="I423" s="73"/>
      <c r="J423" s="73"/>
      <c r="K423" s="109"/>
      <c r="L423" s="404"/>
    </row>
    <row r="424" spans="3:12" ht="15.75" x14ac:dyDescent="0.25">
      <c r="C424" s="199" t="s">
        <v>389</v>
      </c>
      <c r="D424" s="327" t="s">
        <v>2018</v>
      </c>
      <c r="E424" s="90"/>
      <c r="F424" s="90"/>
      <c r="G424" s="90"/>
      <c r="H424" s="73"/>
      <c r="I424" s="73"/>
      <c r="J424" s="73"/>
      <c r="K424" s="109"/>
      <c r="L424" s="404"/>
    </row>
    <row r="425" spans="3:12" ht="18.75" x14ac:dyDescent="0.25">
      <c r="C425" s="204" t="str">
        <f>IFERROR(VLOOKUP(D424,'1. Desarrollo e Innov. Curricu.'!$E:$F,2,FALSE),IFERROR(VLOOKUP(D424,'2. Investigación Científica'!$E:$F,2,FALSE),IFERROR(VLOOKUP(D424,'3. Vinculación Univ. Sociedad'!$E:$F,2,FALSE),IFERROR(VLOOKUP(D424,'4. Docencia y Profesorado Univ.'!$E:$F,2,FALSE),IFERROR(VLOOKUP(D424,'5. Estudiantes y Graduados'!$E:$F,2,FALSE),IFERROR(VLOOKUP(D424,'11. Gestion Administrativa'!$E:$F,2,FALSE),IFERROR(VLOOKUP(D424,'13. Gestión Académica'!$E:$F,2,FALSE),IFERROR(VLOOKUP(D424,'8. Asegura. de la Calid. y M'!$E:$F,2,FALSE),IFERROR(VLOOKUP(D424,'6. Gestión del Conocimiento'!$E:$F,2,FALSE),IFERROR(VLOOKUP(D424,'15. Gobernabilidad y Proceso...'!$E:$F,2,FALSE),IFERROR(VLOOKUP(D424,'12. Gestión del Talento Humano'!$E:$F,2,FALSE),IFERROR(VLOOKUP(D424,'14. Internacional... de la E.S.'!$E:$F,2,FALSE),IFERROR(VLOOKUP(D424,'10. Posgrado'!$E:$F,2,FALSE),IFERROR(VLOOKUP(D424,'17. Gestión TIC'!$E:$F,2,FALSE),IFERROR(VLOOKUP(D424,'16. Desa. del Sistema Educ.Sup.'!$E:$F,2,FALSE),IFERROR(VLOOKUP(D424,'9. Cultura de Inno. Insti...'!$E:$F,2,FALSE),VLOOKUP(D424,'7. Lo Esencial de la Reforma U.'!$E:$F,2,0)))))))))))))))))</f>
        <v>Jornadas de planificación.          Comisiones de desarrollo posgrados en los departamentos.                      Realización de jornadas de capacitación.</v>
      </c>
      <c r="D425" s="31"/>
      <c r="E425" s="90"/>
      <c r="F425" s="90"/>
      <c r="G425" s="90"/>
      <c r="H425" s="73"/>
      <c r="I425" s="73"/>
      <c r="J425" s="73"/>
      <c r="K425" s="109"/>
      <c r="L425" s="404"/>
    </row>
    <row r="426" spans="3:12" ht="15.75" thickBot="1" x14ac:dyDescent="0.3">
      <c r="C426" s="70"/>
      <c r="D426" s="31"/>
      <c r="E426" s="90"/>
      <c r="F426" s="90"/>
      <c r="G426" s="90"/>
      <c r="H426" s="73"/>
      <c r="I426" s="73"/>
      <c r="J426" s="73"/>
      <c r="K426" s="109"/>
      <c r="L426" s="404"/>
    </row>
    <row r="427" spans="3:12" ht="30.75" thickBot="1" x14ac:dyDescent="0.3">
      <c r="C427" s="123" t="s">
        <v>44</v>
      </c>
      <c r="D427" s="126" t="s">
        <v>45</v>
      </c>
      <c r="E427" s="125" t="s">
        <v>55</v>
      </c>
      <c r="F427" s="125" t="s">
        <v>57</v>
      </c>
      <c r="G427" s="124" t="s">
        <v>27</v>
      </c>
      <c r="H427" s="130" t="s">
        <v>128</v>
      </c>
      <c r="I427" s="125" t="s">
        <v>46</v>
      </c>
      <c r="J427" s="125" t="s">
        <v>129</v>
      </c>
      <c r="K427" s="125" t="s">
        <v>407</v>
      </c>
      <c r="L427" s="125" t="s">
        <v>408</v>
      </c>
    </row>
    <row r="428" spans="3:12" ht="15.75" thickBot="1" x14ac:dyDescent="0.3">
      <c r="C428" s="303" t="s">
        <v>47</v>
      </c>
      <c r="D428" s="765">
        <v>300</v>
      </c>
      <c r="E428" s="304">
        <v>0</v>
      </c>
      <c r="F428" s="112">
        <v>10000</v>
      </c>
      <c r="G428" s="305">
        <f t="shared" ref="G428:G436" si="28">E428*F428</f>
        <v>0</v>
      </c>
      <c r="H428" s="306" t="s">
        <v>126</v>
      </c>
      <c r="I428" s="113" t="s">
        <v>696</v>
      </c>
      <c r="J428" s="113" t="str">
        <f>VLOOKUP(I428,Presupuesto!$B$11:$C$566,2,0)</f>
        <v>SERVICIOS DE CAPACITACION.</v>
      </c>
      <c r="K428" s="307" t="s">
        <v>1444</v>
      </c>
      <c r="L428" s="113" t="s">
        <v>391</v>
      </c>
    </row>
    <row r="429" spans="3:12" ht="15.75" thickBot="1" x14ac:dyDescent="0.3">
      <c r="C429" s="96" t="s">
        <v>48</v>
      </c>
      <c r="D429" s="766"/>
      <c r="E429" s="197">
        <v>0</v>
      </c>
      <c r="F429" s="97">
        <v>10</v>
      </c>
      <c r="G429" s="94">
        <f t="shared" si="28"/>
        <v>0</v>
      </c>
      <c r="H429" s="306" t="s">
        <v>126</v>
      </c>
      <c r="I429" s="95" t="s">
        <v>714</v>
      </c>
      <c r="J429" s="95" t="str">
        <f>VLOOKUP(I429,Presupuesto!$B$11:$C$566,2,0)</f>
        <v>SERVICIOS DE IMPRENTA PUBLIC.Y REPRODUCCION</v>
      </c>
      <c r="K429" s="307" t="s">
        <v>1444</v>
      </c>
      <c r="L429" s="95" t="s">
        <v>409</v>
      </c>
    </row>
    <row r="430" spans="3:12" ht="15.75" thickBot="1" x14ac:dyDescent="0.3">
      <c r="C430" s="96" t="s">
        <v>49</v>
      </c>
      <c r="D430" s="766"/>
      <c r="E430" s="197">
        <v>300</v>
      </c>
      <c r="F430" s="97">
        <v>300</v>
      </c>
      <c r="G430" s="94">
        <f t="shared" si="28"/>
        <v>90000</v>
      </c>
      <c r="H430" s="306" t="s">
        <v>126</v>
      </c>
      <c r="I430" s="95" t="s">
        <v>789</v>
      </c>
      <c r="J430" s="95" t="str">
        <f>VLOOKUP(I430,Presupuesto!$B$11:$C$566,2,0)</f>
        <v>ALIMENTOS B EBIDAS PARA PERSONAS</v>
      </c>
      <c r="K430" s="307" t="s">
        <v>1444</v>
      </c>
      <c r="L430" s="95" t="s">
        <v>393</v>
      </c>
    </row>
    <row r="431" spans="3:12" ht="15.75" thickBot="1" x14ac:dyDescent="0.3">
      <c r="C431" s="96" t="s">
        <v>50</v>
      </c>
      <c r="D431" s="766"/>
      <c r="E431" s="148"/>
      <c r="F431" s="115">
        <v>16000</v>
      </c>
      <c r="G431" s="94">
        <f t="shared" si="28"/>
        <v>0</v>
      </c>
      <c r="H431" s="306" t="s">
        <v>126</v>
      </c>
      <c r="I431" s="300" t="s">
        <v>297</v>
      </c>
      <c r="J431" s="95" t="str">
        <f>VLOOKUP(I431,Presupuesto!$B$11:$C$566,2,0)</f>
        <v>PASAJES (26100-00)</v>
      </c>
      <c r="K431" s="307" t="s">
        <v>1444</v>
      </c>
      <c r="L431" s="95" t="s">
        <v>409</v>
      </c>
    </row>
    <row r="432" spans="3:12" ht="15.75" thickBot="1" x14ac:dyDescent="0.3">
      <c r="C432" s="96" t="s">
        <v>414</v>
      </c>
      <c r="D432" s="766"/>
      <c r="E432" s="148"/>
      <c r="F432" s="115">
        <v>250</v>
      </c>
      <c r="G432" s="94">
        <f t="shared" si="28"/>
        <v>0</v>
      </c>
      <c r="H432" s="306" t="s">
        <v>126</v>
      </c>
      <c r="I432" s="95" t="s">
        <v>818</v>
      </c>
      <c r="J432" s="95" t="str">
        <f>VLOOKUP(I432,Presupuesto!$B$11:$C$566,2,0)</f>
        <v>PRODUCTOS PAPEL Y CARTON</v>
      </c>
      <c r="K432" s="307" t="s">
        <v>1444</v>
      </c>
      <c r="L432" s="95" t="s">
        <v>409</v>
      </c>
    </row>
    <row r="433" spans="3:12" ht="15.75" thickBot="1" x14ac:dyDescent="0.3">
      <c r="C433" s="96" t="s">
        <v>51</v>
      </c>
      <c r="D433" s="766"/>
      <c r="E433" s="197"/>
      <c r="F433" s="97">
        <v>85</v>
      </c>
      <c r="G433" s="94">
        <f t="shared" si="28"/>
        <v>0</v>
      </c>
      <c r="H433" s="306" t="s">
        <v>126</v>
      </c>
      <c r="I433" s="95" t="s">
        <v>818</v>
      </c>
      <c r="J433" s="95" t="str">
        <f>VLOOKUP(I433,Presupuesto!$B$11:$C$566,2,0)</f>
        <v>PRODUCTOS PAPEL Y CARTON</v>
      </c>
      <c r="K433" s="307" t="s">
        <v>1444</v>
      </c>
      <c r="L433" s="95" t="s">
        <v>409</v>
      </c>
    </row>
    <row r="434" spans="3:12" ht="15.75" thickBot="1" x14ac:dyDescent="0.3">
      <c r="C434" s="96" t="s">
        <v>120</v>
      </c>
      <c r="D434" s="766"/>
      <c r="E434" s="197"/>
      <c r="F434" s="97">
        <v>36</v>
      </c>
      <c r="G434" s="94">
        <f t="shared" si="28"/>
        <v>0</v>
      </c>
      <c r="H434" s="306" t="s">
        <v>126</v>
      </c>
      <c r="I434" s="95" t="s">
        <v>939</v>
      </c>
      <c r="J434" s="95" t="str">
        <f>VLOOKUP(I434,Presupuesto!$B$11:$C$566,2,0)</f>
        <v>UTILES DE ESCRITORIO, OFICINA Y ENSE¥ANZA</v>
      </c>
      <c r="K434" s="307" t="s">
        <v>1444</v>
      </c>
      <c r="L434" s="95" t="s">
        <v>409</v>
      </c>
    </row>
    <row r="435" spans="3:12" ht="15.75" thickBot="1" x14ac:dyDescent="0.3">
      <c r="C435" s="96" t="s">
        <v>34</v>
      </c>
      <c r="D435" s="766"/>
      <c r="E435" s="197"/>
      <c r="F435" s="97">
        <v>80</v>
      </c>
      <c r="G435" s="94">
        <f t="shared" si="28"/>
        <v>0</v>
      </c>
      <c r="H435" s="306" t="s">
        <v>126</v>
      </c>
      <c r="I435" s="95" t="s">
        <v>939</v>
      </c>
      <c r="J435" s="95" t="str">
        <f>VLOOKUP(I435,Presupuesto!$B$11:$C$566,2,0)</f>
        <v>UTILES DE ESCRITORIO, OFICINA Y ENSE¥ANZA</v>
      </c>
      <c r="K435" s="307" t="s">
        <v>1444</v>
      </c>
      <c r="L435" s="95" t="s">
        <v>409</v>
      </c>
    </row>
    <row r="436" spans="3:12" ht="15.75" thickBot="1" x14ac:dyDescent="0.3">
      <c r="C436" s="106" t="s">
        <v>52</v>
      </c>
      <c r="D436" s="766"/>
      <c r="E436" s="206"/>
      <c r="F436" s="116">
        <v>25</v>
      </c>
      <c r="G436" s="94">
        <f t="shared" si="28"/>
        <v>0</v>
      </c>
      <c r="H436" s="306" t="s">
        <v>126</v>
      </c>
      <c r="I436" s="95" t="s">
        <v>939</v>
      </c>
      <c r="J436" s="95" t="str">
        <f>VLOOKUP(I436,Presupuesto!$B$11:$C$566,2,0)</f>
        <v>UTILES DE ESCRITORIO, OFICINA Y ENSE¥ANZA</v>
      </c>
      <c r="K436" s="307" t="s">
        <v>1444</v>
      </c>
      <c r="L436" s="95" t="s">
        <v>409</v>
      </c>
    </row>
    <row r="437" spans="3:12" ht="15.75" thickBot="1" x14ac:dyDescent="0.3">
      <c r="C437" s="210" t="s">
        <v>442</v>
      </c>
      <c r="D437" s="211">
        <v>0</v>
      </c>
      <c r="E437" s="308">
        <v>0</v>
      </c>
      <c r="F437" s="101">
        <f>HLOOKUP(C437,$AH$2:$BU$3,2,0)</f>
        <v>4506.1665000000003</v>
      </c>
      <c r="G437" s="102">
        <f>D437*E437*F437</f>
        <v>0</v>
      </c>
      <c r="H437" s="306" t="s">
        <v>126</v>
      </c>
      <c r="I437" s="310" t="s">
        <v>298</v>
      </c>
      <c r="J437" s="103" t="str">
        <f>VLOOKUP(I437,Presupuesto!$B$11:$C$566,2,0)</f>
        <v>VIATICOS (26200-00)</v>
      </c>
      <c r="K437" s="307" t="s">
        <v>1444</v>
      </c>
      <c r="L437" s="311" t="s">
        <v>409</v>
      </c>
    </row>
    <row r="441" spans="3:12" ht="15.75" thickBot="1" x14ac:dyDescent="0.3"/>
    <row r="442" spans="3:12" ht="15.75" thickBot="1" x14ac:dyDescent="0.3">
      <c r="C442" s="29" t="s">
        <v>43</v>
      </c>
      <c r="D442" s="30">
        <f>SUM(G449:G458)</f>
        <v>180000</v>
      </c>
      <c r="E442" s="90"/>
      <c r="F442" s="90"/>
      <c r="G442" s="90"/>
      <c r="H442" s="73"/>
      <c r="I442" s="73"/>
      <c r="J442" s="73"/>
      <c r="K442" s="109"/>
      <c r="L442" s="404"/>
    </row>
    <row r="443" spans="3:12" x14ac:dyDescent="0.25">
      <c r="C443" s="70"/>
      <c r="D443" s="31"/>
      <c r="E443" s="90"/>
      <c r="F443" s="90"/>
      <c r="G443" s="90"/>
      <c r="H443" s="73"/>
      <c r="I443" s="73"/>
      <c r="J443" s="73"/>
      <c r="K443" s="109"/>
      <c r="L443" s="404"/>
    </row>
    <row r="444" spans="3:12" x14ac:dyDescent="0.25">
      <c r="C444" s="70"/>
      <c r="D444" s="31"/>
      <c r="E444" s="90"/>
      <c r="F444" s="90"/>
      <c r="G444" s="90"/>
      <c r="H444" s="73"/>
      <c r="I444" s="73"/>
      <c r="J444" s="73"/>
      <c r="K444" s="109"/>
      <c r="L444" s="404"/>
    </row>
    <row r="445" spans="3:12" ht="15.75" x14ac:dyDescent="0.25">
      <c r="C445" s="199" t="s">
        <v>389</v>
      </c>
      <c r="D445" s="327" t="s">
        <v>2041</v>
      </c>
      <c r="E445" s="90"/>
      <c r="F445" s="90"/>
      <c r="G445" s="90"/>
      <c r="H445" s="73"/>
      <c r="I445" s="73"/>
      <c r="J445" s="73"/>
      <c r="K445" s="109"/>
      <c r="L445" s="404"/>
    </row>
    <row r="446" spans="3:12" ht="18.75" x14ac:dyDescent="0.25">
      <c r="C446" s="204" t="str">
        <f>IFERROR(VLOOKUP(D445,'1. Desarrollo e Innov. Curricu.'!$E:$F,2,FALSE),IFERROR(VLOOKUP(D445,'2. Investigación Científica'!$E:$F,2,FALSE),IFERROR(VLOOKUP(D445,'3. Vinculación Univ. Sociedad'!$E:$F,2,FALSE),IFERROR(VLOOKUP(D445,'4. Docencia y Profesorado Univ.'!$E:$F,2,FALSE),IFERROR(VLOOKUP(D445,'5. Estudiantes y Graduados'!$E:$F,2,FALSE),IFERROR(VLOOKUP(D445,'11. Gestion Administrativa'!$E:$F,2,FALSE),IFERROR(VLOOKUP(D445,'13. Gestión Académica'!$E:$F,2,FALSE),IFERROR(VLOOKUP(D445,'8. Asegura. de la Calid. y M'!$E:$F,2,FALSE),IFERROR(VLOOKUP(D445,'6. Gestión del Conocimiento'!$E:$F,2,FALSE),IFERROR(VLOOKUP(D445,'15. Gobernabilidad y Proceso...'!$E:$F,2,FALSE),IFERROR(VLOOKUP(D445,'12. Gestión del Talento Humano'!$E:$F,2,FALSE),IFERROR(VLOOKUP(D445,'14. Internacional... de la E.S.'!$E:$F,2,FALSE),IFERROR(VLOOKUP(D445,'10. Posgrado'!$E:$F,2,FALSE),IFERROR(VLOOKUP(D445,'17. Gestión TIC'!$E:$F,2,FALSE),IFERROR(VLOOKUP(D445,'16. Desa. del Sistema Educ.Sup.'!$E:$F,2,FALSE),IFERROR(VLOOKUP(D445,'9. Cultura de Inno. Insti...'!$E:$F,2,FALSE),VLOOKUP(D445,'7. Lo Esencial de la Reforma U.'!$E:$F,2,0)))))))))))))))))</f>
        <v xml:space="preserve">1. Reuniones de trabajo 2. Planificación y desarrollo de jornadas de capacitación en:  a. Investigación Científica      b. Redacción de Artículos Científicos </v>
      </c>
      <c r="D446" s="31"/>
      <c r="E446" s="90"/>
      <c r="F446" s="90"/>
      <c r="G446" s="90"/>
      <c r="H446" s="73"/>
      <c r="I446" s="73"/>
      <c r="J446" s="73"/>
      <c r="K446" s="109"/>
      <c r="L446" s="404"/>
    </row>
    <row r="447" spans="3:12" ht="15.75" thickBot="1" x14ac:dyDescent="0.3">
      <c r="C447" s="70"/>
      <c r="D447" s="31"/>
      <c r="E447" s="90"/>
      <c r="F447" s="90"/>
      <c r="G447" s="90"/>
      <c r="H447" s="73"/>
      <c r="I447" s="73"/>
      <c r="J447" s="73"/>
      <c r="K447" s="109"/>
      <c r="L447" s="404"/>
    </row>
    <row r="448" spans="3:12" ht="30.75" thickBot="1" x14ac:dyDescent="0.3">
      <c r="C448" s="123" t="s">
        <v>44</v>
      </c>
      <c r="D448" s="126" t="s">
        <v>45</v>
      </c>
      <c r="E448" s="125" t="s">
        <v>55</v>
      </c>
      <c r="F448" s="125" t="s">
        <v>57</v>
      </c>
      <c r="G448" s="124" t="s">
        <v>27</v>
      </c>
      <c r="H448" s="130" t="s">
        <v>128</v>
      </c>
      <c r="I448" s="125" t="s">
        <v>46</v>
      </c>
      <c r="J448" s="125" t="s">
        <v>129</v>
      </c>
      <c r="K448" s="125" t="s">
        <v>407</v>
      </c>
      <c r="L448" s="125" t="s">
        <v>408</v>
      </c>
    </row>
    <row r="449" spans="3:12" ht="15.75" thickBot="1" x14ac:dyDescent="0.3">
      <c r="C449" s="303" t="s">
        <v>47</v>
      </c>
      <c r="D449" s="765">
        <v>300</v>
      </c>
      <c r="E449" s="304">
        <v>3</v>
      </c>
      <c r="F449" s="112">
        <v>10000</v>
      </c>
      <c r="G449" s="305">
        <f t="shared" ref="G449:G457" si="29">E449*F449</f>
        <v>30000</v>
      </c>
      <c r="H449" s="306" t="s">
        <v>126</v>
      </c>
      <c r="I449" s="113" t="s">
        <v>696</v>
      </c>
      <c r="J449" s="113" t="str">
        <f>VLOOKUP(I449,Presupuesto!$B$11:$C$566,2,0)</f>
        <v>SERVICIOS DE CAPACITACION.</v>
      </c>
      <c r="K449" s="307" t="s">
        <v>1444</v>
      </c>
      <c r="L449" s="113" t="s">
        <v>391</v>
      </c>
    </row>
    <row r="450" spans="3:12" ht="15.75" thickBot="1" x14ac:dyDescent="0.3">
      <c r="C450" s="96" t="s">
        <v>48</v>
      </c>
      <c r="D450" s="766"/>
      <c r="E450" s="197">
        <v>0</v>
      </c>
      <c r="F450" s="97">
        <v>10</v>
      </c>
      <c r="G450" s="94">
        <f t="shared" si="29"/>
        <v>0</v>
      </c>
      <c r="H450" s="306" t="s">
        <v>126</v>
      </c>
      <c r="I450" s="95" t="s">
        <v>714</v>
      </c>
      <c r="J450" s="95" t="str">
        <f>VLOOKUP(I450,Presupuesto!$B$11:$C$566,2,0)</f>
        <v>SERVICIOS DE IMPRENTA PUBLIC.Y REPRODUCCION</v>
      </c>
      <c r="K450" s="307" t="s">
        <v>1444</v>
      </c>
      <c r="L450" s="95" t="s">
        <v>409</v>
      </c>
    </row>
    <row r="451" spans="3:12" ht="15.75" thickBot="1" x14ac:dyDescent="0.3">
      <c r="C451" s="96" t="s">
        <v>49</v>
      </c>
      <c r="D451" s="766"/>
      <c r="E451" s="197">
        <v>300</v>
      </c>
      <c r="F451" s="97">
        <v>200</v>
      </c>
      <c r="G451" s="94">
        <f t="shared" si="29"/>
        <v>60000</v>
      </c>
      <c r="H451" s="306" t="s">
        <v>126</v>
      </c>
      <c r="I451" s="95" t="s">
        <v>789</v>
      </c>
      <c r="J451" s="95" t="str">
        <f>VLOOKUP(I451,Presupuesto!$B$11:$C$566,2,0)</f>
        <v>ALIMENTOS B EBIDAS PARA PERSONAS</v>
      </c>
      <c r="K451" s="307" t="s">
        <v>1444</v>
      </c>
      <c r="L451" s="95" t="s">
        <v>393</v>
      </c>
    </row>
    <row r="452" spans="3:12" ht="15.75" thickBot="1" x14ac:dyDescent="0.3">
      <c r="C452" s="96" t="s">
        <v>50</v>
      </c>
      <c r="D452" s="766"/>
      <c r="E452" s="148"/>
      <c r="F452" s="115">
        <v>16000</v>
      </c>
      <c r="G452" s="94">
        <f t="shared" si="29"/>
        <v>0</v>
      </c>
      <c r="H452" s="306" t="s">
        <v>126</v>
      </c>
      <c r="I452" s="300" t="s">
        <v>297</v>
      </c>
      <c r="J452" s="95" t="str">
        <f>VLOOKUP(I452,Presupuesto!$B$11:$C$566,2,0)</f>
        <v>PASAJES (26100-00)</v>
      </c>
      <c r="K452" s="307" t="s">
        <v>1444</v>
      </c>
      <c r="L452" s="95" t="s">
        <v>409</v>
      </c>
    </row>
    <row r="453" spans="3:12" ht="15.75" thickBot="1" x14ac:dyDescent="0.3">
      <c r="C453" s="96" t="s">
        <v>414</v>
      </c>
      <c r="D453" s="766"/>
      <c r="E453" s="148"/>
      <c r="F453" s="115">
        <v>250</v>
      </c>
      <c r="G453" s="94">
        <f t="shared" si="29"/>
        <v>0</v>
      </c>
      <c r="H453" s="306" t="s">
        <v>126</v>
      </c>
      <c r="I453" s="95" t="s">
        <v>818</v>
      </c>
      <c r="J453" s="95" t="str">
        <f>VLOOKUP(I453,Presupuesto!$B$11:$C$566,2,0)</f>
        <v>PRODUCTOS PAPEL Y CARTON</v>
      </c>
      <c r="K453" s="307" t="s">
        <v>1444</v>
      </c>
      <c r="L453" s="95" t="s">
        <v>409</v>
      </c>
    </row>
    <row r="454" spans="3:12" ht="15.75" thickBot="1" x14ac:dyDescent="0.3">
      <c r="C454" s="96" t="s">
        <v>51</v>
      </c>
      <c r="D454" s="766"/>
      <c r="E454" s="197">
        <v>0</v>
      </c>
      <c r="F454" s="97">
        <v>100</v>
      </c>
      <c r="G454" s="94">
        <f t="shared" si="29"/>
        <v>0</v>
      </c>
      <c r="H454" s="306" t="s">
        <v>126</v>
      </c>
      <c r="I454" s="95" t="s">
        <v>818</v>
      </c>
      <c r="J454" s="95" t="str">
        <f>VLOOKUP(I454,Presupuesto!$B$11:$C$566,2,0)</f>
        <v>PRODUCTOS PAPEL Y CARTON</v>
      </c>
      <c r="K454" s="307" t="s">
        <v>1444</v>
      </c>
      <c r="L454" s="95" t="s">
        <v>409</v>
      </c>
    </row>
    <row r="455" spans="3:12" ht="15.75" thickBot="1" x14ac:dyDescent="0.3">
      <c r="C455" s="96" t="s">
        <v>120</v>
      </c>
      <c r="D455" s="766"/>
      <c r="E455" s="197"/>
      <c r="F455" s="97">
        <v>36</v>
      </c>
      <c r="G455" s="94">
        <f t="shared" si="29"/>
        <v>0</v>
      </c>
      <c r="H455" s="306" t="s">
        <v>126</v>
      </c>
      <c r="I455" s="95" t="s">
        <v>939</v>
      </c>
      <c r="J455" s="95" t="str">
        <f>VLOOKUP(I455,Presupuesto!$B$11:$C$566,2,0)</f>
        <v>UTILES DE ESCRITORIO, OFICINA Y ENSE¥ANZA</v>
      </c>
      <c r="K455" s="307" t="s">
        <v>1444</v>
      </c>
      <c r="L455" s="95" t="s">
        <v>409</v>
      </c>
    </row>
    <row r="456" spans="3:12" ht="15.75" thickBot="1" x14ac:dyDescent="0.3">
      <c r="C456" s="96" t="s">
        <v>34</v>
      </c>
      <c r="D456" s="766"/>
      <c r="E456" s="197"/>
      <c r="F456" s="97">
        <v>80</v>
      </c>
      <c r="G456" s="94">
        <f t="shared" si="29"/>
        <v>0</v>
      </c>
      <c r="H456" s="306" t="s">
        <v>126</v>
      </c>
      <c r="I456" s="95" t="s">
        <v>939</v>
      </c>
      <c r="J456" s="95" t="str">
        <f>VLOOKUP(I456,Presupuesto!$B$11:$C$566,2,0)</f>
        <v>UTILES DE ESCRITORIO, OFICINA Y ENSE¥ANZA</v>
      </c>
      <c r="K456" s="307" t="s">
        <v>1444</v>
      </c>
      <c r="L456" s="95" t="s">
        <v>409</v>
      </c>
    </row>
    <row r="457" spans="3:12" ht="15.75" thickBot="1" x14ac:dyDescent="0.3">
      <c r="C457" s="106" t="s">
        <v>52</v>
      </c>
      <c r="D457" s="766"/>
      <c r="E457" s="206"/>
      <c r="F457" s="116">
        <v>25</v>
      </c>
      <c r="G457" s="94">
        <f t="shared" si="29"/>
        <v>0</v>
      </c>
      <c r="H457" s="306" t="s">
        <v>126</v>
      </c>
      <c r="I457" s="95" t="s">
        <v>939</v>
      </c>
      <c r="J457" s="95" t="str">
        <f>VLOOKUP(I457,Presupuesto!$B$11:$C$566,2,0)</f>
        <v>UTILES DE ESCRITORIO, OFICINA Y ENSE¥ANZA</v>
      </c>
      <c r="K457" s="307" t="s">
        <v>1444</v>
      </c>
      <c r="L457" s="95" t="s">
        <v>409</v>
      </c>
    </row>
    <row r="458" spans="3:12" ht="15.75" thickBot="1" x14ac:dyDescent="0.3">
      <c r="C458" s="210" t="s">
        <v>421</v>
      </c>
      <c r="D458" s="211">
        <v>10</v>
      </c>
      <c r="E458" s="308">
        <v>4</v>
      </c>
      <c r="F458" s="101">
        <f>HLOOKUP(C458,$AH$2:$BU$3,2,0)</f>
        <v>2250</v>
      </c>
      <c r="G458" s="102">
        <f>D458*E458*F458</f>
        <v>90000</v>
      </c>
      <c r="H458" s="306" t="s">
        <v>126</v>
      </c>
      <c r="I458" s="310" t="s">
        <v>298</v>
      </c>
      <c r="J458" s="103" t="str">
        <f>VLOOKUP(I458,Presupuesto!$B$11:$C$566,2,0)</f>
        <v>VIATICOS (26200-00)</v>
      </c>
      <c r="K458" s="307" t="s">
        <v>1444</v>
      </c>
      <c r="L458" s="311" t="s">
        <v>409</v>
      </c>
    </row>
    <row r="460" spans="3:12" ht="15.75" thickBot="1" x14ac:dyDescent="0.3"/>
    <row r="461" spans="3:12" ht="15.75" thickBot="1" x14ac:dyDescent="0.3">
      <c r="C461" s="29" t="s">
        <v>43</v>
      </c>
      <c r="D461" s="30">
        <f>SUM(G468:G477)</f>
        <v>30000</v>
      </c>
      <c r="E461" s="90"/>
      <c r="F461" s="90"/>
      <c r="G461" s="90"/>
      <c r="H461" s="73"/>
      <c r="I461" s="73"/>
      <c r="J461" s="73"/>
      <c r="K461" s="109"/>
      <c r="L461" s="404"/>
    </row>
    <row r="462" spans="3:12" x14ac:dyDescent="0.25">
      <c r="C462" s="70"/>
      <c r="D462" s="31"/>
      <c r="E462" s="90"/>
      <c r="F462" s="90"/>
      <c r="G462" s="90"/>
      <c r="H462" s="73"/>
      <c r="I462" s="73"/>
      <c r="J462" s="73"/>
      <c r="K462" s="109"/>
      <c r="L462" s="404"/>
    </row>
    <row r="463" spans="3:12" x14ac:dyDescent="0.25">
      <c r="C463" s="70"/>
      <c r="D463" s="31"/>
      <c r="E463" s="90"/>
      <c r="F463" s="90"/>
      <c r="G463" s="90"/>
      <c r="H463" s="73"/>
      <c r="I463" s="73"/>
      <c r="J463" s="73"/>
      <c r="K463" s="109"/>
      <c r="L463" s="404"/>
    </row>
    <row r="464" spans="3:12" ht="15.75" x14ac:dyDescent="0.25">
      <c r="C464" s="199" t="s">
        <v>389</v>
      </c>
      <c r="D464" s="327" t="s">
        <v>2042</v>
      </c>
      <c r="E464" s="90"/>
      <c r="F464" s="90"/>
      <c r="G464" s="90"/>
      <c r="H464" s="73"/>
      <c r="I464" s="73"/>
      <c r="J464" s="73"/>
      <c r="K464" s="109"/>
      <c r="L464" s="404"/>
    </row>
    <row r="465" spans="3:12" ht="18.75" x14ac:dyDescent="0.25">
      <c r="C465" s="204" t="str">
        <f>IFERROR(VLOOKUP(D464,'1. Desarrollo e Innov. Curricu.'!$E:$F,2,FALSE),IFERROR(VLOOKUP(D464,'2. Investigación Científica'!$E:$F,2,FALSE),IFERROR(VLOOKUP(D464,'3. Vinculación Univ. Sociedad'!$E:$F,2,FALSE),IFERROR(VLOOKUP(D464,'4. Docencia y Profesorado Univ.'!$E:$F,2,FALSE),IFERROR(VLOOKUP(D464,'5. Estudiantes y Graduados'!$E:$F,2,FALSE),IFERROR(VLOOKUP(D464,'11. Gestion Administrativa'!$E:$F,2,FALSE),IFERROR(VLOOKUP(D464,'13. Gestión Académica'!$E:$F,2,FALSE),IFERROR(VLOOKUP(D464,'8. Asegura. de la Calid. y M'!$E:$F,2,FALSE),IFERROR(VLOOKUP(D464,'6. Gestión del Conocimiento'!$E:$F,2,FALSE),IFERROR(VLOOKUP(D464,'15. Gobernabilidad y Proceso...'!$E:$F,2,FALSE),IFERROR(VLOOKUP(D464,'12. Gestión del Talento Humano'!$E:$F,2,FALSE),IFERROR(VLOOKUP(D464,'14. Internacional... de la E.S.'!$E:$F,2,FALSE),IFERROR(VLOOKUP(D464,'10. Posgrado'!$E:$F,2,FALSE),IFERROR(VLOOKUP(D464,'17. Gestión TIC'!$E:$F,2,FALSE),IFERROR(VLOOKUP(D464,'16. Desa. del Sistema Educ.Sup.'!$E:$F,2,FALSE),IFERROR(VLOOKUP(D464,'9. Cultura de Inno. Insti...'!$E:$F,2,FALSE),VLOOKUP(D464,'7. Lo Esencial de la Reforma U.'!$E:$F,2,0)))))))))))))))))</f>
        <v>1. Reuniones de Trabajo.       2. Cronograma de trabajo del equipo de investigación</v>
      </c>
      <c r="D465" s="31"/>
      <c r="E465" s="90"/>
      <c r="F465" s="90"/>
      <c r="G465" s="90"/>
      <c r="H465" s="73"/>
      <c r="I465" s="73"/>
      <c r="J465" s="73"/>
      <c r="K465" s="109"/>
      <c r="L465" s="404"/>
    </row>
    <row r="466" spans="3:12" ht="15.75" thickBot="1" x14ac:dyDescent="0.3">
      <c r="C466" s="70"/>
      <c r="D466" s="31"/>
      <c r="E466" s="90"/>
      <c r="F466" s="90"/>
      <c r="G466" s="90"/>
      <c r="H466" s="73"/>
      <c r="I466" s="73"/>
      <c r="J466" s="73"/>
      <c r="K466" s="109"/>
      <c r="L466" s="404"/>
    </row>
    <row r="467" spans="3:12" ht="30.75" thickBot="1" x14ac:dyDescent="0.3">
      <c r="C467" s="123" t="s">
        <v>44</v>
      </c>
      <c r="D467" s="126" t="s">
        <v>45</v>
      </c>
      <c r="E467" s="125" t="s">
        <v>55</v>
      </c>
      <c r="F467" s="125" t="s">
        <v>57</v>
      </c>
      <c r="G467" s="124" t="s">
        <v>27</v>
      </c>
      <c r="H467" s="130" t="s">
        <v>128</v>
      </c>
      <c r="I467" s="125" t="s">
        <v>46</v>
      </c>
      <c r="J467" s="125" t="s">
        <v>129</v>
      </c>
      <c r="K467" s="125" t="s">
        <v>407</v>
      </c>
      <c r="L467" s="125" t="s">
        <v>408</v>
      </c>
    </row>
    <row r="468" spans="3:12" ht="15.75" thickBot="1" x14ac:dyDescent="0.3">
      <c r="C468" s="303" t="s">
        <v>47</v>
      </c>
      <c r="D468" s="765">
        <v>30</v>
      </c>
      <c r="E468" s="304">
        <v>0</v>
      </c>
      <c r="F468" s="112">
        <v>10000</v>
      </c>
      <c r="G468" s="305">
        <f t="shared" ref="G468:G476" si="30">E468*F468</f>
        <v>0</v>
      </c>
      <c r="H468" s="306" t="s">
        <v>126</v>
      </c>
      <c r="I468" s="113" t="s">
        <v>696</v>
      </c>
      <c r="J468" s="113" t="str">
        <f>VLOOKUP(I468,Presupuesto!$B$11:$C$566,2,0)</f>
        <v>SERVICIOS DE CAPACITACION.</v>
      </c>
      <c r="K468" s="307" t="s">
        <v>1444</v>
      </c>
      <c r="L468" s="113" t="s">
        <v>391</v>
      </c>
    </row>
    <row r="469" spans="3:12" ht="15.75" thickBot="1" x14ac:dyDescent="0.3">
      <c r="C469" s="96" t="s">
        <v>48</v>
      </c>
      <c r="D469" s="766"/>
      <c r="E469" s="197">
        <v>0</v>
      </c>
      <c r="F469" s="97">
        <v>10</v>
      </c>
      <c r="G469" s="94">
        <f t="shared" si="30"/>
        <v>0</v>
      </c>
      <c r="H469" s="306" t="s">
        <v>126</v>
      </c>
      <c r="I469" s="95" t="s">
        <v>714</v>
      </c>
      <c r="J469" s="95" t="str">
        <f>VLOOKUP(I469,Presupuesto!$B$11:$C$566,2,0)</f>
        <v>SERVICIOS DE IMPRENTA PUBLIC.Y REPRODUCCION</v>
      </c>
      <c r="K469" s="307" t="s">
        <v>1444</v>
      </c>
      <c r="L469" s="95" t="s">
        <v>409</v>
      </c>
    </row>
    <row r="470" spans="3:12" ht="15.75" thickBot="1" x14ac:dyDescent="0.3">
      <c r="C470" s="96" t="s">
        <v>49</v>
      </c>
      <c r="D470" s="766"/>
      <c r="E470" s="197">
        <v>150</v>
      </c>
      <c r="F470" s="97">
        <v>200</v>
      </c>
      <c r="G470" s="94">
        <f t="shared" si="30"/>
        <v>30000</v>
      </c>
      <c r="H470" s="306" t="s">
        <v>126</v>
      </c>
      <c r="I470" s="95" t="s">
        <v>789</v>
      </c>
      <c r="J470" s="95" t="str">
        <f>VLOOKUP(I470,Presupuesto!$B$11:$C$566,2,0)</f>
        <v>ALIMENTOS B EBIDAS PARA PERSONAS</v>
      </c>
      <c r="K470" s="307" t="s">
        <v>1444</v>
      </c>
      <c r="L470" s="95" t="s">
        <v>393</v>
      </c>
    </row>
    <row r="471" spans="3:12" ht="15.75" thickBot="1" x14ac:dyDescent="0.3">
      <c r="C471" s="96" t="s">
        <v>50</v>
      </c>
      <c r="D471" s="766"/>
      <c r="E471" s="148"/>
      <c r="F471" s="115">
        <v>16000</v>
      </c>
      <c r="G471" s="94">
        <f t="shared" si="30"/>
        <v>0</v>
      </c>
      <c r="H471" s="306" t="s">
        <v>126</v>
      </c>
      <c r="I471" s="300" t="s">
        <v>297</v>
      </c>
      <c r="J471" s="95" t="str">
        <f>VLOOKUP(I471,Presupuesto!$B$11:$C$566,2,0)</f>
        <v>PASAJES (26100-00)</v>
      </c>
      <c r="K471" s="307" t="s">
        <v>1444</v>
      </c>
      <c r="L471" s="95" t="s">
        <v>409</v>
      </c>
    </row>
    <row r="472" spans="3:12" ht="15.75" thickBot="1" x14ac:dyDescent="0.3">
      <c r="C472" s="96" t="s">
        <v>414</v>
      </c>
      <c r="D472" s="766"/>
      <c r="E472" s="148"/>
      <c r="F472" s="115">
        <v>250</v>
      </c>
      <c r="G472" s="94">
        <f t="shared" si="30"/>
        <v>0</v>
      </c>
      <c r="H472" s="306" t="s">
        <v>126</v>
      </c>
      <c r="I472" s="95" t="s">
        <v>818</v>
      </c>
      <c r="J472" s="95" t="str">
        <f>VLOOKUP(I472,Presupuesto!$B$11:$C$566,2,0)</f>
        <v>PRODUCTOS PAPEL Y CARTON</v>
      </c>
      <c r="K472" s="307" t="s">
        <v>1444</v>
      </c>
      <c r="L472" s="95" t="s">
        <v>409</v>
      </c>
    </row>
    <row r="473" spans="3:12" ht="15.75" thickBot="1" x14ac:dyDescent="0.3">
      <c r="C473" s="96" t="s">
        <v>51</v>
      </c>
      <c r="D473" s="766"/>
      <c r="E473" s="197"/>
      <c r="F473" s="97">
        <v>85</v>
      </c>
      <c r="G473" s="94">
        <f t="shared" si="30"/>
        <v>0</v>
      </c>
      <c r="H473" s="306" t="s">
        <v>126</v>
      </c>
      <c r="I473" s="95" t="s">
        <v>818</v>
      </c>
      <c r="J473" s="95" t="str">
        <f>VLOOKUP(I473,Presupuesto!$B$11:$C$566,2,0)</f>
        <v>PRODUCTOS PAPEL Y CARTON</v>
      </c>
      <c r="K473" s="307" t="s">
        <v>1444</v>
      </c>
      <c r="L473" s="95" t="s">
        <v>409</v>
      </c>
    </row>
    <row r="474" spans="3:12" ht="15.75" thickBot="1" x14ac:dyDescent="0.3">
      <c r="C474" s="96" t="s">
        <v>120</v>
      </c>
      <c r="D474" s="766"/>
      <c r="E474" s="197"/>
      <c r="F474" s="97">
        <v>36</v>
      </c>
      <c r="G474" s="94">
        <f t="shared" si="30"/>
        <v>0</v>
      </c>
      <c r="H474" s="306" t="s">
        <v>126</v>
      </c>
      <c r="I474" s="95" t="s">
        <v>939</v>
      </c>
      <c r="J474" s="95" t="str">
        <f>VLOOKUP(I474,Presupuesto!$B$11:$C$566,2,0)</f>
        <v>UTILES DE ESCRITORIO, OFICINA Y ENSE¥ANZA</v>
      </c>
      <c r="K474" s="307" t="s">
        <v>1444</v>
      </c>
      <c r="L474" s="95" t="s">
        <v>409</v>
      </c>
    </row>
    <row r="475" spans="3:12" ht="15.75" thickBot="1" x14ac:dyDescent="0.3">
      <c r="C475" s="96" t="s">
        <v>34</v>
      </c>
      <c r="D475" s="766"/>
      <c r="E475" s="197"/>
      <c r="F475" s="97">
        <v>80</v>
      </c>
      <c r="G475" s="94">
        <f t="shared" si="30"/>
        <v>0</v>
      </c>
      <c r="H475" s="306" t="s">
        <v>126</v>
      </c>
      <c r="I475" s="95" t="s">
        <v>939</v>
      </c>
      <c r="J475" s="95" t="str">
        <f>VLOOKUP(I475,Presupuesto!$B$11:$C$566,2,0)</f>
        <v>UTILES DE ESCRITORIO, OFICINA Y ENSE¥ANZA</v>
      </c>
      <c r="K475" s="307" t="s">
        <v>1444</v>
      </c>
      <c r="L475" s="95" t="s">
        <v>409</v>
      </c>
    </row>
    <row r="476" spans="3:12" ht="15.75" thickBot="1" x14ac:dyDescent="0.3">
      <c r="C476" s="106" t="s">
        <v>52</v>
      </c>
      <c r="D476" s="766"/>
      <c r="E476" s="206"/>
      <c r="F476" s="116">
        <v>25</v>
      </c>
      <c r="G476" s="94">
        <f t="shared" si="30"/>
        <v>0</v>
      </c>
      <c r="H476" s="306" t="s">
        <v>126</v>
      </c>
      <c r="I476" s="95" t="s">
        <v>939</v>
      </c>
      <c r="J476" s="95" t="str">
        <f>VLOOKUP(I476,Presupuesto!$B$11:$C$566,2,0)</f>
        <v>UTILES DE ESCRITORIO, OFICINA Y ENSE¥ANZA</v>
      </c>
      <c r="K476" s="307" t="s">
        <v>1444</v>
      </c>
      <c r="L476" s="95" t="s">
        <v>409</v>
      </c>
    </row>
    <row r="477" spans="3:12" ht="15.75" thickBot="1" x14ac:dyDescent="0.3">
      <c r="C477" s="210" t="s">
        <v>442</v>
      </c>
      <c r="D477" s="211">
        <v>0</v>
      </c>
      <c r="E477" s="308">
        <v>0</v>
      </c>
      <c r="F477" s="101">
        <f>HLOOKUP(C477,$AH$2:$BU$3,2,0)</f>
        <v>4506.1665000000003</v>
      </c>
      <c r="G477" s="102">
        <f>D477*E477*F477</f>
        <v>0</v>
      </c>
      <c r="H477" s="306" t="s">
        <v>126</v>
      </c>
      <c r="I477" s="310" t="s">
        <v>298</v>
      </c>
      <c r="J477" s="103" t="str">
        <f>VLOOKUP(I477,Presupuesto!$B$11:$C$566,2,0)</f>
        <v>VIATICOS (26200-00)</v>
      </c>
      <c r="K477" s="307" t="s">
        <v>1444</v>
      </c>
      <c r="L477" s="311" t="s">
        <v>409</v>
      </c>
    </row>
    <row r="479" spans="3:12" ht="15.75" thickBot="1" x14ac:dyDescent="0.3"/>
    <row r="480" spans="3:12" ht="15.75" thickBot="1" x14ac:dyDescent="0.3">
      <c r="C480" s="29" t="s">
        <v>43</v>
      </c>
      <c r="D480" s="30">
        <f>SUM(G487:G496)</f>
        <v>30000</v>
      </c>
      <c r="E480" s="90"/>
      <c r="F480" s="90"/>
      <c r="G480" s="90"/>
      <c r="H480" s="73"/>
      <c r="I480" s="73"/>
      <c r="J480" s="73"/>
      <c r="K480" s="109"/>
      <c r="L480" s="404"/>
    </row>
    <row r="481" spans="3:12" x14ac:dyDescent="0.25">
      <c r="C481" s="70"/>
      <c r="D481" s="31"/>
      <c r="E481" s="90"/>
      <c r="F481" s="90"/>
      <c r="G481" s="90"/>
      <c r="H481" s="73"/>
      <c r="I481" s="73"/>
      <c r="J481" s="73"/>
      <c r="K481" s="109"/>
      <c r="L481" s="404"/>
    </row>
    <row r="482" spans="3:12" x14ac:dyDescent="0.25">
      <c r="C482" s="70"/>
      <c r="D482" s="31"/>
      <c r="E482" s="90"/>
      <c r="F482" s="90"/>
      <c r="G482" s="90"/>
      <c r="H482" s="73"/>
      <c r="I482" s="73"/>
      <c r="J482" s="73"/>
      <c r="K482" s="109"/>
      <c r="L482" s="404"/>
    </row>
    <row r="483" spans="3:12" ht="15.75" x14ac:dyDescent="0.25">
      <c r="C483" s="199" t="s">
        <v>389</v>
      </c>
      <c r="D483" s="327" t="s">
        <v>2043</v>
      </c>
      <c r="E483" s="90"/>
      <c r="F483" s="90"/>
      <c r="G483" s="90"/>
      <c r="H483" s="73"/>
      <c r="I483" s="73"/>
      <c r="J483" s="73"/>
      <c r="K483" s="109"/>
      <c r="L483" s="404"/>
    </row>
    <row r="484" spans="3:12" ht="18.75" x14ac:dyDescent="0.25">
      <c r="C484" s="204" t="str">
        <f>IFERROR(VLOOKUP(D483,'1. Desarrollo e Innov. Curricu.'!$E:$F,2,FALSE),IFERROR(VLOOKUP(D483,'2. Investigación Científica'!$E:$F,2,FALSE),IFERROR(VLOOKUP(D483,'3. Vinculación Univ. Sociedad'!$E:$F,2,FALSE),IFERROR(VLOOKUP(D483,'4. Docencia y Profesorado Univ.'!$E:$F,2,FALSE),IFERROR(VLOOKUP(D483,'5. Estudiantes y Graduados'!$E:$F,2,FALSE),IFERROR(VLOOKUP(D483,'11. Gestion Administrativa'!$E:$F,2,FALSE),IFERROR(VLOOKUP(D483,'13. Gestión Académica'!$E:$F,2,FALSE),IFERROR(VLOOKUP(D483,'8. Asegura. de la Calid. y M'!$E:$F,2,FALSE),IFERROR(VLOOKUP(D483,'6. Gestión del Conocimiento'!$E:$F,2,FALSE),IFERROR(VLOOKUP(D483,'15. Gobernabilidad y Proceso...'!$E:$F,2,FALSE),IFERROR(VLOOKUP(D483,'12. Gestión del Talento Humano'!$E:$F,2,FALSE),IFERROR(VLOOKUP(D483,'14. Internacional... de la E.S.'!$E:$F,2,FALSE),IFERROR(VLOOKUP(D483,'10. Posgrado'!$E:$F,2,FALSE),IFERROR(VLOOKUP(D483,'17. Gestión TIC'!$E:$F,2,FALSE),IFERROR(VLOOKUP(D483,'16. Desa. del Sistema Educ.Sup.'!$E:$F,2,FALSE),IFERROR(VLOOKUP(D483,'9. Cultura de Inno. Insti...'!$E:$F,2,FALSE),VLOOKUP(D483,'7. Lo Esencial de la Reforma U.'!$E:$F,2,0)))))))))))))))))</f>
        <v xml:space="preserve">1.  Cronograma de eventos Científicos.                                   </v>
      </c>
      <c r="D484" s="31"/>
      <c r="E484" s="90"/>
      <c r="F484" s="90"/>
      <c r="G484" s="90"/>
      <c r="H484" s="73"/>
      <c r="I484" s="73"/>
      <c r="J484" s="73"/>
      <c r="K484" s="109"/>
      <c r="L484" s="404"/>
    </row>
    <row r="485" spans="3:12" ht="15.75" thickBot="1" x14ac:dyDescent="0.3">
      <c r="C485" s="70"/>
      <c r="D485" s="31"/>
      <c r="E485" s="90"/>
      <c r="F485" s="90"/>
      <c r="G485" s="90"/>
      <c r="H485" s="73"/>
      <c r="I485" s="73"/>
      <c r="J485" s="73"/>
      <c r="K485" s="109"/>
      <c r="L485" s="404"/>
    </row>
    <row r="486" spans="3:12" ht="30.75" thickBot="1" x14ac:dyDescent="0.3">
      <c r="C486" s="123" t="s">
        <v>44</v>
      </c>
      <c r="D486" s="126" t="s">
        <v>45</v>
      </c>
      <c r="E486" s="125" t="s">
        <v>55</v>
      </c>
      <c r="F486" s="125" t="s">
        <v>57</v>
      </c>
      <c r="G486" s="124" t="s">
        <v>27</v>
      </c>
      <c r="H486" s="130" t="s">
        <v>128</v>
      </c>
      <c r="I486" s="125" t="s">
        <v>46</v>
      </c>
      <c r="J486" s="125" t="s">
        <v>129</v>
      </c>
      <c r="K486" s="125" t="s">
        <v>407</v>
      </c>
      <c r="L486" s="125" t="s">
        <v>408</v>
      </c>
    </row>
    <row r="487" spans="3:12" ht="15.75" thickBot="1" x14ac:dyDescent="0.3">
      <c r="C487" s="303" t="s">
        <v>47</v>
      </c>
      <c r="D487" s="765">
        <v>200</v>
      </c>
      <c r="E487" s="304">
        <v>1</v>
      </c>
      <c r="F487" s="112">
        <v>10000</v>
      </c>
      <c r="G487" s="305">
        <f t="shared" ref="G487:G495" si="31">E487*F487</f>
        <v>10000</v>
      </c>
      <c r="H487" s="306" t="s">
        <v>126</v>
      </c>
      <c r="I487" s="113" t="s">
        <v>696</v>
      </c>
      <c r="J487" s="113" t="str">
        <f>VLOOKUP(I487,Presupuesto!$B$11:$C$566,2,0)</f>
        <v>SERVICIOS DE CAPACITACION.</v>
      </c>
      <c r="K487" s="307" t="s">
        <v>1444</v>
      </c>
      <c r="L487" s="113" t="s">
        <v>391</v>
      </c>
    </row>
    <row r="488" spans="3:12" ht="15.75" thickBot="1" x14ac:dyDescent="0.3">
      <c r="C488" s="96" t="s">
        <v>48</v>
      </c>
      <c r="D488" s="766"/>
      <c r="E488" s="197">
        <v>0</v>
      </c>
      <c r="F488" s="97">
        <v>10</v>
      </c>
      <c r="G488" s="94">
        <f t="shared" si="31"/>
        <v>0</v>
      </c>
      <c r="H488" s="306" t="s">
        <v>126</v>
      </c>
      <c r="I488" s="95" t="s">
        <v>714</v>
      </c>
      <c r="J488" s="95" t="str">
        <f>VLOOKUP(I488,Presupuesto!$B$11:$C$566,2,0)</f>
        <v>SERVICIOS DE IMPRENTA PUBLIC.Y REPRODUCCION</v>
      </c>
      <c r="K488" s="307" t="s">
        <v>1444</v>
      </c>
      <c r="L488" s="95" t="s">
        <v>409</v>
      </c>
    </row>
    <row r="489" spans="3:12" ht="15.75" thickBot="1" x14ac:dyDescent="0.3">
      <c r="C489" s="96" t="s">
        <v>49</v>
      </c>
      <c r="D489" s="766"/>
      <c r="E489" s="197">
        <v>200</v>
      </c>
      <c r="F489" s="97">
        <v>100</v>
      </c>
      <c r="G489" s="94">
        <f t="shared" si="31"/>
        <v>20000</v>
      </c>
      <c r="H489" s="306" t="s">
        <v>126</v>
      </c>
      <c r="I489" s="95" t="s">
        <v>789</v>
      </c>
      <c r="J489" s="95" t="str">
        <f>VLOOKUP(I489,Presupuesto!$B$11:$C$566,2,0)</f>
        <v>ALIMENTOS B EBIDAS PARA PERSONAS</v>
      </c>
      <c r="K489" s="307" t="s">
        <v>1444</v>
      </c>
      <c r="L489" s="95" t="s">
        <v>393</v>
      </c>
    </row>
    <row r="490" spans="3:12" ht="15.75" thickBot="1" x14ac:dyDescent="0.3">
      <c r="C490" s="96" t="s">
        <v>50</v>
      </c>
      <c r="D490" s="766"/>
      <c r="E490" s="148"/>
      <c r="F490" s="115">
        <v>16000</v>
      </c>
      <c r="G490" s="94">
        <f t="shared" si="31"/>
        <v>0</v>
      </c>
      <c r="H490" s="306" t="s">
        <v>126</v>
      </c>
      <c r="I490" s="300" t="s">
        <v>297</v>
      </c>
      <c r="J490" s="95" t="str">
        <f>VLOOKUP(I490,Presupuesto!$B$11:$C$566,2,0)</f>
        <v>PASAJES (26100-00)</v>
      </c>
      <c r="K490" s="307" t="s">
        <v>1444</v>
      </c>
      <c r="L490" s="95" t="s">
        <v>409</v>
      </c>
    </row>
    <row r="491" spans="3:12" ht="15.75" thickBot="1" x14ac:dyDescent="0.3">
      <c r="C491" s="96" t="s">
        <v>414</v>
      </c>
      <c r="D491" s="766"/>
      <c r="E491" s="148"/>
      <c r="F491" s="115">
        <v>250</v>
      </c>
      <c r="G491" s="94">
        <f t="shared" si="31"/>
        <v>0</v>
      </c>
      <c r="H491" s="306" t="s">
        <v>126</v>
      </c>
      <c r="I491" s="95" t="s">
        <v>818</v>
      </c>
      <c r="J491" s="95" t="str">
        <f>VLOOKUP(I491,Presupuesto!$B$11:$C$566,2,0)</f>
        <v>PRODUCTOS PAPEL Y CARTON</v>
      </c>
      <c r="K491" s="307" t="s">
        <v>1444</v>
      </c>
      <c r="L491" s="95" t="s">
        <v>409</v>
      </c>
    </row>
    <row r="492" spans="3:12" ht="15.75" thickBot="1" x14ac:dyDescent="0.3">
      <c r="C492" s="96" t="s">
        <v>51</v>
      </c>
      <c r="D492" s="766"/>
      <c r="E492" s="197"/>
      <c r="F492" s="97">
        <v>85</v>
      </c>
      <c r="G492" s="94">
        <f t="shared" si="31"/>
        <v>0</v>
      </c>
      <c r="H492" s="306" t="s">
        <v>126</v>
      </c>
      <c r="I492" s="95" t="s">
        <v>818</v>
      </c>
      <c r="J492" s="95" t="str">
        <f>VLOOKUP(I492,Presupuesto!$B$11:$C$566,2,0)</f>
        <v>PRODUCTOS PAPEL Y CARTON</v>
      </c>
      <c r="K492" s="307" t="s">
        <v>1444</v>
      </c>
      <c r="L492" s="95" t="s">
        <v>409</v>
      </c>
    </row>
    <row r="493" spans="3:12" ht="15.75" thickBot="1" x14ac:dyDescent="0.3">
      <c r="C493" s="96" t="s">
        <v>120</v>
      </c>
      <c r="D493" s="766"/>
      <c r="E493" s="197"/>
      <c r="F493" s="97">
        <v>36</v>
      </c>
      <c r="G493" s="94">
        <f t="shared" si="31"/>
        <v>0</v>
      </c>
      <c r="H493" s="306" t="s">
        <v>126</v>
      </c>
      <c r="I493" s="95" t="s">
        <v>939</v>
      </c>
      <c r="J493" s="95" t="str">
        <f>VLOOKUP(I493,Presupuesto!$B$11:$C$566,2,0)</f>
        <v>UTILES DE ESCRITORIO, OFICINA Y ENSE¥ANZA</v>
      </c>
      <c r="K493" s="307" t="s">
        <v>1444</v>
      </c>
      <c r="L493" s="95" t="s">
        <v>409</v>
      </c>
    </row>
    <row r="494" spans="3:12" ht="15.75" thickBot="1" x14ac:dyDescent="0.3">
      <c r="C494" s="96" t="s">
        <v>34</v>
      </c>
      <c r="D494" s="766"/>
      <c r="E494" s="197"/>
      <c r="F494" s="97">
        <v>80</v>
      </c>
      <c r="G494" s="94">
        <f t="shared" si="31"/>
        <v>0</v>
      </c>
      <c r="H494" s="306" t="s">
        <v>126</v>
      </c>
      <c r="I494" s="95" t="s">
        <v>939</v>
      </c>
      <c r="J494" s="95" t="str">
        <f>VLOOKUP(I494,Presupuesto!$B$11:$C$566,2,0)</f>
        <v>UTILES DE ESCRITORIO, OFICINA Y ENSE¥ANZA</v>
      </c>
      <c r="K494" s="307" t="s">
        <v>1444</v>
      </c>
      <c r="L494" s="95" t="s">
        <v>409</v>
      </c>
    </row>
    <row r="495" spans="3:12" ht="15.75" thickBot="1" x14ac:dyDescent="0.3">
      <c r="C495" s="106" t="s">
        <v>52</v>
      </c>
      <c r="D495" s="766"/>
      <c r="E495" s="206"/>
      <c r="F495" s="116">
        <v>25</v>
      </c>
      <c r="G495" s="94">
        <f t="shared" si="31"/>
        <v>0</v>
      </c>
      <c r="H495" s="306" t="s">
        <v>126</v>
      </c>
      <c r="I495" s="95" t="s">
        <v>939</v>
      </c>
      <c r="J495" s="95" t="str">
        <f>VLOOKUP(I495,Presupuesto!$B$11:$C$566,2,0)</f>
        <v>UTILES DE ESCRITORIO, OFICINA Y ENSE¥ANZA</v>
      </c>
      <c r="K495" s="307" t="s">
        <v>1444</v>
      </c>
      <c r="L495" s="95" t="s">
        <v>409</v>
      </c>
    </row>
    <row r="496" spans="3:12" ht="15.75" thickBot="1" x14ac:dyDescent="0.3">
      <c r="C496" s="210" t="s">
        <v>442</v>
      </c>
      <c r="D496" s="211">
        <v>0</v>
      </c>
      <c r="E496" s="308">
        <v>0</v>
      </c>
      <c r="F496" s="101">
        <f>HLOOKUP(C496,$AH$2:$BU$3,2,0)</f>
        <v>4506.1665000000003</v>
      </c>
      <c r="G496" s="102">
        <f>D496*E496*F496</f>
        <v>0</v>
      </c>
      <c r="H496" s="306" t="s">
        <v>126</v>
      </c>
      <c r="I496" s="310" t="s">
        <v>298</v>
      </c>
      <c r="J496" s="103" t="str">
        <f>VLOOKUP(I496,Presupuesto!$B$11:$C$566,2,0)</f>
        <v>VIATICOS (26200-00)</v>
      </c>
      <c r="K496" s="307" t="s">
        <v>1444</v>
      </c>
      <c r="L496" s="311" t="s">
        <v>409</v>
      </c>
    </row>
    <row r="498" spans="3:12" ht="15.75" thickBot="1" x14ac:dyDescent="0.3"/>
    <row r="499" spans="3:12" ht="15.75" thickBot="1" x14ac:dyDescent="0.3">
      <c r="C499" s="29" t="s">
        <v>43</v>
      </c>
      <c r="D499" s="30">
        <f>SUM(G506:G515)</f>
        <v>32400</v>
      </c>
      <c r="E499" s="90"/>
      <c r="F499" s="90"/>
      <c r="G499" s="90"/>
      <c r="H499" s="73"/>
      <c r="I499" s="73"/>
      <c r="J499" s="73"/>
      <c r="K499" s="109"/>
      <c r="L499" s="404"/>
    </row>
    <row r="500" spans="3:12" x14ac:dyDescent="0.25">
      <c r="C500" s="70"/>
      <c r="D500" s="31"/>
      <c r="E500" s="90"/>
      <c r="F500" s="90"/>
      <c r="G500" s="90"/>
      <c r="H500" s="73"/>
      <c r="I500" s="73"/>
      <c r="J500" s="73"/>
      <c r="K500" s="109"/>
      <c r="L500" s="404"/>
    </row>
    <row r="501" spans="3:12" x14ac:dyDescent="0.25">
      <c r="C501" s="70"/>
      <c r="D501" s="31"/>
      <c r="E501" s="90"/>
      <c r="F501" s="90"/>
      <c r="G501" s="90"/>
      <c r="H501" s="73"/>
      <c r="I501" s="73"/>
      <c r="J501" s="73"/>
      <c r="K501" s="109"/>
      <c r="L501" s="404"/>
    </row>
    <row r="502" spans="3:12" ht="15.75" x14ac:dyDescent="0.25">
      <c r="C502" s="199" t="s">
        <v>389</v>
      </c>
      <c r="D502" s="327" t="s">
        <v>2058</v>
      </c>
      <c r="E502" s="90"/>
      <c r="F502" s="90"/>
      <c r="G502" s="90"/>
      <c r="H502" s="73"/>
      <c r="I502" s="73"/>
      <c r="J502" s="73"/>
      <c r="K502" s="109"/>
      <c r="L502" s="404"/>
    </row>
    <row r="503" spans="3:12" ht="18.75" x14ac:dyDescent="0.25">
      <c r="C503" s="204" t="str">
        <f>IFERROR(VLOOKUP(D502,'1. Desarrollo e Innov. Curricu.'!$E:$F,2,FALSE),IFERROR(VLOOKUP(D502,'2. Investigación Científica'!$E:$F,2,FALSE),IFERROR(VLOOKUP(D502,'3. Vinculación Univ. Sociedad'!$E:$F,2,FALSE),IFERROR(VLOOKUP(D502,'4. Docencia y Profesorado Univ.'!$E:$F,2,FALSE),IFERROR(VLOOKUP(D502,'5. Estudiantes y Graduados'!$E:$F,2,FALSE),IFERROR(VLOOKUP(D502,'11. Gestion Administrativa'!$E:$F,2,FALSE),IFERROR(VLOOKUP(D502,'13. Gestión Académica'!$E:$F,2,FALSE),IFERROR(VLOOKUP(D502,'8. Asegura. de la Calid. y M'!$E:$F,2,FALSE),IFERROR(VLOOKUP(D502,'6. Gestión del Conocimiento'!$E:$F,2,FALSE),IFERROR(VLOOKUP(D502,'15. Gobernabilidad y Proceso...'!$E:$F,2,FALSE),IFERROR(VLOOKUP(D502,'12. Gestión del Talento Humano'!$E:$F,2,FALSE),IFERROR(VLOOKUP(D502,'14. Internacional... de la E.S.'!$E:$F,2,FALSE),IFERROR(VLOOKUP(D502,'10. Posgrado'!$E:$F,2,FALSE),IFERROR(VLOOKUP(D502,'17. Gestión TIC'!$E:$F,2,FALSE),IFERROR(VLOOKUP(D502,'16. Desa. del Sistema Educ.Sup.'!$E:$F,2,FALSE),IFERROR(VLOOKUP(D502,'9. Cultura de Inno. Insti...'!$E:$F,2,FALSE),VLOOKUP(D502,'7. Lo Esencial de la Reforma U.'!$E:$F,2,0)))))))))))))))))</f>
        <v>1.Reuniones de trabajo con equipos de posgrados de cada unidad académica</v>
      </c>
      <c r="D503" s="31"/>
      <c r="E503" s="90"/>
      <c r="F503" s="90"/>
      <c r="G503" s="90"/>
      <c r="H503" s="73"/>
      <c r="I503" s="73"/>
      <c r="J503" s="73"/>
      <c r="K503" s="109"/>
      <c r="L503" s="404"/>
    </row>
    <row r="504" spans="3:12" ht="15.75" thickBot="1" x14ac:dyDescent="0.3">
      <c r="C504" s="70"/>
      <c r="D504" s="31"/>
      <c r="E504" s="90"/>
      <c r="F504" s="90"/>
      <c r="G504" s="90"/>
      <c r="H504" s="73"/>
      <c r="I504" s="73"/>
      <c r="J504" s="73"/>
      <c r="K504" s="109"/>
      <c r="L504" s="404"/>
    </row>
    <row r="505" spans="3:12" ht="30.75" thickBot="1" x14ac:dyDescent="0.3">
      <c r="C505" s="123" t="s">
        <v>44</v>
      </c>
      <c r="D505" s="126" t="s">
        <v>45</v>
      </c>
      <c r="E505" s="125" t="s">
        <v>55</v>
      </c>
      <c r="F505" s="125" t="s">
        <v>57</v>
      </c>
      <c r="G505" s="124" t="s">
        <v>27</v>
      </c>
      <c r="H505" s="130" t="s">
        <v>128</v>
      </c>
      <c r="I505" s="125" t="s">
        <v>46</v>
      </c>
      <c r="J505" s="125" t="s">
        <v>129</v>
      </c>
      <c r="K505" s="125" t="s">
        <v>407</v>
      </c>
      <c r="L505" s="125" t="s">
        <v>408</v>
      </c>
    </row>
    <row r="506" spans="3:12" ht="15.75" thickBot="1" x14ac:dyDescent="0.3">
      <c r="C506" s="303" t="s">
        <v>47</v>
      </c>
      <c r="D506" s="765">
        <v>135</v>
      </c>
      <c r="E506" s="304">
        <v>0</v>
      </c>
      <c r="F506" s="112">
        <v>10000</v>
      </c>
      <c r="G506" s="305">
        <f t="shared" ref="G506:G514" si="32">E506*F506</f>
        <v>0</v>
      </c>
      <c r="H506" s="306" t="s">
        <v>126</v>
      </c>
      <c r="I506" s="113" t="s">
        <v>696</v>
      </c>
      <c r="J506" s="113" t="str">
        <f>VLOOKUP(I506,Presupuesto!$B$11:$C$566,2,0)</f>
        <v>SERVICIOS DE CAPACITACION.</v>
      </c>
      <c r="K506" s="307" t="s">
        <v>1444</v>
      </c>
      <c r="L506" s="113" t="s">
        <v>391</v>
      </c>
    </row>
    <row r="507" spans="3:12" ht="15.75" thickBot="1" x14ac:dyDescent="0.3">
      <c r="C507" s="96" t="s">
        <v>48</v>
      </c>
      <c r="D507" s="766"/>
      <c r="E507" s="197">
        <v>0</v>
      </c>
      <c r="F507" s="97">
        <v>10</v>
      </c>
      <c r="G507" s="94">
        <f t="shared" si="32"/>
        <v>0</v>
      </c>
      <c r="H507" s="306" t="s">
        <v>126</v>
      </c>
      <c r="I507" s="95" t="s">
        <v>714</v>
      </c>
      <c r="J507" s="95" t="str">
        <f>VLOOKUP(I507,Presupuesto!$B$11:$C$566,2,0)</f>
        <v>SERVICIOS DE IMPRENTA PUBLIC.Y REPRODUCCION</v>
      </c>
      <c r="K507" s="307" t="s">
        <v>1444</v>
      </c>
      <c r="L507" s="95" t="s">
        <v>409</v>
      </c>
    </row>
    <row r="508" spans="3:12" ht="15.75" thickBot="1" x14ac:dyDescent="0.3">
      <c r="C508" s="96" t="s">
        <v>49</v>
      </c>
      <c r="D508" s="766"/>
      <c r="E508" s="197">
        <v>270</v>
      </c>
      <c r="F508" s="97">
        <v>120</v>
      </c>
      <c r="G508" s="94">
        <f t="shared" si="32"/>
        <v>32400</v>
      </c>
      <c r="H508" s="306" t="s">
        <v>126</v>
      </c>
      <c r="I508" s="95" t="s">
        <v>789</v>
      </c>
      <c r="J508" s="95" t="str">
        <f>VLOOKUP(I508,Presupuesto!$B$11:$C$566,2,0)</f>
        <v>ALIMENTOS B EBIDAS PARA PERSONAS</v>
      </c>
      <c r="K508" s="307" t="s">
        <v>1444</v>
      </c>
      <c r="L508" s="95" t="s">
        <v>393</v>
      </c>
    </row>
    <row r="509" spans="3:12" ht="15.75" thickBot="1" x14ac:dyDescent="0.3">
      <c r="C509" s="96" t="s">
        <v>50</v>
      </c>
      <c r="D509" s="766"/>
      <c r="E509" s="148"/>
      <c r="F509" s="115">
        <v>16000</v>
      </c>
      <c r="G509" s="94">
        <f t="shared" si="32"/>
        <v>0</v>
      </c>
      <c r="H509" s="306" t="s">
        <v>126</v>
      </c>
      <c r="I509" s="300" t="s">
        <v>297</v>
      </c>
      <c r="J509" s="95" t="str">
        <f>VLOOKUP(I509,Presupuesto!$B$11:$C$566,2,0)</f>
        <v>PASAJES (26100-00)</v>
      </c>
      <c r="K509" s="307" t="s">
        <v>1444</v>
      </c>
      <c r="L509" s="95" t="s">
        <v>409</v>
      </c>
    </row>
    <row r="510" spans="3:12" ht="15.75" thickBot="1" x14ac:dyDescent="0.3">
      <c r="C510" s="96" t="s">
        <v>414</v>
      </c>
      <c r="D510" s="766"/>
      <c r="E510" s="148"/>
      <c r="F510" s="115">
        <v>250</v>
      </c>
      <c r="G510" s="94">
        <f t="shared" si="32"/>
        <v>0</v>
      </c>
      <c r="H510" s="306" t="s">
        <v>126</v>
      </c>
      <c r="I510" s="95" t="s">
        <v>818</v>
      </c>
      <c r="J510" s="95" t="str">
        <f>VLOOKUP(I510,Presupuesto!$B$11:$C$566,2,0)</f>
        <v>PRODUCTOS PAPEL Y CARTON</v>
      </c>
      <c r="K510" s="307" t="s">
        <v>1444</v>
      </c>
      <c r="L510" s="95" t="s">
        <v>409</v>
      </c>
    </row>
    <row r="511" spans="3:12" ht="15.75" thickBot="1" x14ac:dyDescent="0.3">
      <c r="C511" s="96" t="s">
        <v>51</v>
      </c>
      <c r="D511" s="766"/>
      <c r="E511" s="197"/>
      <c r="F511" s="97">
        <v>85</v>
      </c>
      <c r="G511" s="94">
        <f t="shared" si="32"/>
        <v>0</v>
      </c>
      <c r="H511" s="306" t="s">
        <v>126</v>
      </c>
      <c r="I511" s="95" t="s">
        <v>818</v>
      </c>
      <c r="J511" s="95" t="str">
        <f>VLOOKUP(I511,Presupuesto!$B$11:$C$566,2,0)</f>
        <v>PRODUCTOS PAPEL Y CARTON</v>
      </c>
      <c r="K511" s="307" t="s">
        <v>1444</v>
      </c>
      <c r="L511" s="95" t="s">
        <v>409</v>
      </c>
    </row>
    <row r="512" spans="3:12" ht="15.75" thickBot="1" x14ac:dyDescent="0.3">
      <c r="C512" s="96" t="s">
        <v>120</v>
      </c>
      <c r="D512" s="766"/>
      <c r="E512" s="197"/>
      <c r="F512" s="97">
        <v>36</v>
      </c>
      <c r="G512" s="94">
        <f t="shared" si="32"/>
        <v>0</v>
      </c>
      <c r="H512" s="306" t="s">
        <v>126</v>
      </c>
      <c r="I512" s="95" t="s">
        <v>939</v>
      </c>
      <c r="J512" s="95" t="str">
        <f>VLOOKUP(I512,Presupuesto!$B$11:$C$566,2,0)</f>
        <v>UTILES DE ESCRITORIO, OFICINA Y ENSE¥ANZA</v>
      </c>
      <c r="K512" s="307" t="s">
        <v>1444</v>
      </c>
      <c r="L512" s="95" t="s">
        <v>409</v>
      </c>
    </row>
    <row r="513" spans="3:12" ht="15.75" thickBot="1" x14ac:dyDescent="0.3">
      <c r="C513" s="96" t="s">
        <v>34</v>
      </c>
      <c r="D513" s="766"/>
      <c r="E513" s="197"/>
      <c r="F513" s="97">
        <v>80</v>
      </c>
      <c r="G513" s="94">
        <f t="shared" si="32"/>
        <v>0</v>
      </c>
      <c r="H513" s="306" t="s">
        <v>126</v>
      </c>
      <c r="I513" s="95" t="s">
        <v>939</v>
      </c>
      <c r="J513" s="95" t="str">
        <f>VLOOKUP(I513,Presupuesto!$B$11:$C$566,2,0)</f>
        <v>UTILES DE ESCRITORIO, OFICINA Y ENSE¥ANZA</v>
      </c>
      <c r="K513" s="307" t="s">
        <v>1444</v>
      </c>
      <c r="L513" s="95" t="s">
        <v>409</v>
      </c>
    </row>
    <row r="514" spans="3:12" ht="15.75" thickBot="1" x14ac:dyDescent="0.3">
      <c r="C514" s="106" t="s">
        <v>52</v>
      </c>
      <c r="D514" s="766"/>
      <c r="E514" s="206"/>
      <c r="F514" s="116">
        <v>25</v>
      </c>
      <c r="G514" s="94">
        <f t="shared" si="32"/>
        <v>0</v>
      </c>
      <c r="H514" s="306" t="s">
        <v>126</v>
      </c>
      <c r="I514" s="95" t="s">
        <v>939</v>
      </c>
      <c r="J514" s="95" t="str">
        <f>VLOOKUP(I514,Presupuesto!$B$11:$C$566,2,0)</f>
        <v>UTILES DE ESCRITORIO, OFICINA Y ENSE¥ANZA</v>
      </c>
      <c r="K514" s="307" t="s">
        <v>1444</v>
      </c>
      <c r="L514" s="95" t="s">
        <v>409</v>
      </c>
    </row>
    <row r="515" spans="3:12" ht="15.75" thickBot="1" x14ac:dyDescent="0.3">
      <c r="C515" s="210" t="s">
        <v>442</v>
      </c>
      <c r="D515" s="211">
        <v>0</v>
      </c>
      <c r="E515" s="308">
        <v>0</v>
      </c>
      <c r="F515" s="101">
        <f>HLOOKUP(C515,$AH$2:$BU$3,2,0)</f>
        <v>4506.1665000000003</v>
      </c>
      <c r="G515" s="102">
        <f>D515*E515*F515</f>
        <v>0</v>
      </c>
      <c r="H515" s="306" t="s">
        <v>126</v>
      </c>
      <c r="I515" s="310" t="s">
        <v>298</v>
      </c>
      <c r="J515" s="103" t="str">
        <f>VLOOKUP(I515,Presupuesto!$B$11:$C$566,2,0)</f>
        <v>VIATICOS (26200-00)</v>
      </c>
      <c r="K515" s="307" t="s">
        <v>1444</v>
      </c>
      <c r="L515" s="311" t="s">
        <v>409</v>
      </c>
    </row>
    <row r="517" spans="3:12" ht="15.75" thickBot="1" x14ac:dyDescent="0.3"/>
    <row r="518" spans="3:12" ht="15.75" thickBot="1" x14ac:dyDescent="0.3">
      <c r="C518" s="29" t="s">
        <v>43</v>
      </c>
      <c r="D518" s="30">
        <f>SUM(G525:G534)</f>
        <v>180000</v>
      </c>
      <c r="E518" s="90"/>
      <c r="F518" s="90"/>
      <c r="G518" s="90"/>
      <c r="H518" s="73"/>
      <c r="I518" s="73"/>
      <c r="J518" s="73"/>
      <c r="K518" s="109"/>
      <c r="L518" s="404"/>
    </row>
    <row r="519" spans="3:12" x14ac:dyDescent="0.25">
      <c r="C519" s="70"/>
      <c r="D519" s="31"/>
      <c r="E519" s="90"/>
      <c r="F519" s="90"/>
      <c r="G519" s="90"/>
      <c r="H519" s="73"/>
      <c r="I519" s="73"/>
      <c r="J519" s="73"/>
      <c r="K519" s="109"/>
      <c r="L519" s="404"/>
    </row>
    <row r="520" spans="3:12" x14ac:dyDescent="0.25">
      <c r="C520" s="70"/>
      <c r="D520" s="31"/>
      <c r="E520" s="90"/>
      <c r="F520" s="90"/>
      <c r="G520" s="90"/>
      <c r="H520" s="73"/>
      <c r="I520" s="73"/>
      <c r="J520" s="73"/>
      <c r="K520" s="109"/>
      <c r="L520" s="404"/>
    </row>
    <row r="521" spans="3:12" ht="15.75" x14ac:dyDescent="0.25">
      <c r="C521" s="199" t="s">
        <v>389</v>
      </c>
      <c r="D521" s="327" t="s">
        <v>2059</v>
      </c>
      <c r="E521" s="90"/>
      <c r="F521" s="90"/>
      <c r="G521" s="90"/>
      <c r="H521" s="73"/>
      <c r="I521" s="73"/>
      <c r="J521" s="73"/>
      <c r="K521" s="109"/>
      <c r="L521" s="404"/>
    </row>
    <row r="522" spans="3:12" ht="18.75" x14ac:dyDescent="0.25">
      <c r="C522" s="204" t="str">
        <f>IFERROR(VLOOKUP(D521,'1. Desarrollo e Innov. Curricu.'!$E:$F,2,FALSE),IFERROR(VLOOKUP(D521,'2. Investigación Científica'!$E:$F,2,FALSE),IFERROR(VLOOKUP(D521,'3. Vinculación Univ. Sociedad'!$E:$F,2,FALSE),IFERROR(VLOOKUP(D521,'4. Docencia y Profesorado Univ.'!$E:$F,2,FALSE),IFERROR(VLOOKUP(D521,'5. Estudiantes y Graduados'!$E:$F,2,FALSE),IFERROR(VLOOKUP(D521,'11. Gestion Administrativa'!$E:$F,2,FALSE),IFERROR(VLOOKUP(D521,'13. Gestión Académica'!$E:$F,2,FALSE),IFERROR(VLOOKUP(D521,'8. Asegura. de la Calid. y M'!$E:$F,2,FALSE),IFERROR(VLOOKUP(D521,'6. Gestión del Conocimiento'!$E:$F,2,FALSE),IFERROR(VLOOKUP(D521,'15. Gobernabilidad y Proceso...'!$E:$F,2,FALSE),IFERROR(VLOOKUP(D521,'12. Gestión del Talento Humano'!$E:$F,2,FALSE),IFERROR(VLOOKUP(D521,'14. Internacional... de la E.S.'!$E:$F,2,FALSE),IFERROR(VLOOKUP(D521,'10. Posgrado'!$E:$F,2,FALSE),IFERROR(VLOOKUP(D521,'17. Gestión TIC'!$E:$F,2,FALSE),IFERROR(VLOOKUP(D521,'16. Desa. del Sistema Educ.Sup.'!$E:$F,2,FALSE),IFERROR(VLOOKUP(D521,'9. Cultura de Inno. Insti...'!$E:$F,2,FALSE),VLOOKUP(D521,'7. Lo Esencial de la Reforma U.'!$E:$F,2,0)))))))))))))))))</f>
        <v xml:space="preserve">2 Realización de talleres de capacitación                     Propuestas de vinculación de cada posgrados o de los posgrados </v>
      </c>
      <c r="D522" s="31"/>
      <c r="E522" s="90"/>
      <c r="F522" s="90"/>
      <c r="G522" s="90"/>
      <c r="H522" s="73"/>
      <c r="I522" s="73"/>
      <c r="J522" s="73"/>
      <c r="K522" s="109"/>
      <c r="L522" s="404"/>
    </row>
    <row r="523" spans="3:12" ht="15.75" thickBot="1" x14ac:dyDescent="0.3">
      <c r="C523" s="70"/>
      <c r="D523" s="31"/>
      <c r="E523" s="90"/>
      <c r="F523" s="90"/>
      <c r="G523" s="90"/>
      <c r="H523" s="73"/>
      <c r="I523" s="73"/>
      <c r="J523" s="73"/>
      <c r="K523" s="109"/>
      <c r="L523" s="404"/>
    </row>
    <row r="524" spans="3:12" ht="30.75" thickBot="1" x14ac:dyDescent="0.3">
      <c r="C524" s="123" t="s">
        <v>44</v>
      </c>
      <c r="D524" s="126" t="s">
        <v>45</v>
      </c>
      <c r="E524" s="125" t="s">
        <v>55</v>
      </c>
      <c r="F524" s="125" t="s">
        <v>57</v>
      </c>
      <c r="G524" s="124" t="s">
        <v>27</v>
      </c>
      <c r="H524" s="130" t="s">
        <v>128</v>
      </c>
      <c r="I524" s="125" t="s">
        <v>46</v>
      </c>
      <c r="J524" s="125" t="s">
        <v>129</v>
      </c>
      <c r="K524" s="125" t="s">
        <v>407</v>
      </c>
      <c r="L524" s="125" t="s">
        <v>408</v>
      </c>
    </row>
    <row r="525" spans="3:12" ht="15.75" thickBot="1" x14ac:dyDescent="0.3">
      <c r="C525" s="303" t="s">
        <v>47</v>
      </c>
      <c r="D525" s="765">
        <v>300</v>
      </c>
      <c r="E525" s="304">
        <v>3</v>
      </c>
      <c r="F525" s="112">
        <v>10000</v>
      </c>
      <c r="G525" s="305">
        <f t="shared" ref="G525:G533" si="33">E525*F525</f>
        <v>30000</v>
      </c>
      <c r="H525" s="306" t="s">
        <v>126</v>
      </c>
      <c r="I525" s="113" t="s">
        <v>696</v>
      </c>
      <c r="J525" s="113" t="str">
        <f>VLOOKUP(I525,Presupuesto!$B$11:$C$566,2,0)</f>
        <v>SERVICIOS DE CAPACITACION.</v>
      </c>
      <c r="K525" s="307" t="s">
        <v>1444</v>
      </c>
      <c r="L525" s="113" t="s">
        <v>391</v>
      </c>
    </row>
    <row r="526" spans="3:12" ht="15.75" thickBot="1" x14ac:dyDescent="0.3">
      <c r="C526" s="96" t="s">
        <v>48</v>
      </c>
      <c r="D526" s="766"/>
      <c r="E526" s="197">
        <v>0</v>
      </c>
      <c r="F526" s="97">
        <v>10</v>
      </c>
      <c r="G526" s="94">
        <f t="shared" si="33"/>
        <v>0</v>
      </c>
      <c r="H526" s="306" t="s">
        <v>126</v>
      </c>
      <c r="I526" s="95" t="s">
        <v>714</v>
      </c>
      <c r="J526" s="95" t="str">
        <f>VLOOKUP(I526,Presupuesto!$B$11:$C$566,2,0)</f>
        <v>SERVICIOS DE IMPRENTA PUBLIC.Y REPRODUCCION</v>
      </c>
      <c r="K526" s="307" t="s">
        <v>1444</v>
      </c>
      <c r="L526" s="95" t="s">
        <v>409</v>
      </c>
    </row>
    <row r="527" spans="3:12" ht="15.75" thickBot="1" x14ac:dyDescent="0.3">
      <c r="C527" s="96" t="s">
        <v>49</v>
      </c>
      <c r="D527" s="766"/>
      <c r="E527" s="197">
        <v>300</v>
      </c>
      <c r="F527" s="97">
        <v>200</v>
      </c>
      <c r="G527" s="94">
        <f t="shared" si="33"/>
        <v>60000</v>
      </c>
      <c r="H527" s="306" t="s">
        <v>126</v>
      </c>
      <c r="I527" s="95" t="s">
        <v>789</v>
      </c>
      <c r="J527" s="95" t="str">
        <f>VLOOKUP(I527,Presupuesto!$B$11:$C$566,2,0)</f>
        <v>ALIMENTOS B EBIDAS PARA PERSONAS</v>
      </c>
      <c r="K527" s="307" t="s">
        <v>1444</v>
      </c>
      <c r="L527" s="95" t="s">
        <v>393</v>
      </c>
    </row>
    <row r="528" spans="3:12" ht="15.75" thickBot="1" x14ac:dyDescent="0.3">
      <c r="C528" s="96" t="s">
        <v>50</v>
      </c>
      <c r="D528" s="766"/>
      <c r="E528" s="148"/>
      <c r="F528" s="115">
        <v>16000</v>
      </c>
      <c r="G528" s="94">
        <f t="shared" si="33"/>
        <v>0</v>
      </c>
      <c r="H528" s="306" t="s">
        <v>126</v>
      </c>
      <c r="I528" s="300" t="s">
        <v>297</v>
      </c>
      <c r="J528" s="95" t="str">
        <f>VLOOKUP(I528,Presupuesto!$B$11:$C$566,2,0)</f>
        <v>PASAJES (26100-00)</v>
      </c>
      <c r="K528" s="307" t="s">
        <v>1444</v>
      </c>
      <c r="L528" s="95" t="s">
        <v>409</v>
      </c>
    </row>
    <row r="529" spans="3:12" ht="15.75" thickBot="1" x14ac:dyDescent="0.3">
      <c r="C529" s="96" t="s">
        <v>414</v>
      </c>
      <c r="D529" s="766"/>
      <c r="E529" s="148"/>
      <c r="F529" s="115">
        <v>250</v>
      </c>
      <c r="G529" s="94">
        <f t="shared" si="33"/>
        <v>0</v>
      </c>
      <c r="H529" s="306" t="s">
        <v>126</v>
      </c>
      <c r="I529" s="95" t="s">
        <v>818</v>
      </c>
      <c r="J529" s="95" t="str">
        <f>VLOOKUP(I529,Presupuesto!$B$11:$C$566,2,0)</f>
        <v>PRODUCTOS PAPEL Y CARTON</v>
      </c>
      <c r="K529" s="307" t="s">
        <v>1444</v>
      </c>
      <c r="L529" s="95" t="s">
        <v>409</v>
      </c>
    </row>
    <row r="530" spans="3:12" ht="15.75" thickBot="1" x14ac:dyDescent="0.3">
      <c r="C530" s="96" t="s">
        <v>51</v>
      </c>
      <c r="D530" s="766"/>
      <c r="E530" s="197"/>
      <c r="F530" s="97">
        <v>85</v>
      </c>
      <c r="G530" s="94">
        <f t="shared" si="33"/>
        <v>0</v>
      </c>
      <c r="H530" s="306" t="s">
        <v>126</v>
      </c>
      <c r="I530" s="95" t="s">
        <v>818</v>
      </c>
      <c r="J530" s="95" t="str">
        <f>VLOOKUP(I530,Presupuesto!$B$11:$C$566,2,0)</f>
        <v>PRODUCTOS PAPEL Y CARTON</v>
      </c>
      <c r="K530" s="307" t="s">
        <v>1444</v>
      </c>
      <c r="L530" s="95" t="s">
        <v>409</v>
      </c>
    </row>
    <row r="531" spans="3:12" ht="15.75" thickBot="1" x14ac:dyDescent="0.3">
      <c r="C531" s="96" t="s">
        <v>120</v>
      </c>
      <c r="D531" s="766"/>
      <c r="E531" s="197"/>
      <c r="F531" s="97">
        <v>36</v>
      </c>
      <c r="G531" s="94">
        <f t="shared" si="33"/>
        <v>0</v>
      </c>
      <c r="H531" s="306" t="s">
        <v>126</v>
      </c>
      <c r="I531" s="95" t="s">
        <v>939</v>
      </c>
      <c r="J531" s="95" t="str">
        <f>VLOOKUP(I531,Presupuesto!$B$11:$C$566,2,0)</f>
        <v>UTILES DE ESCRITORIO, OFICINA Y ENSE¥ANZA</v>
      </c>
      <c r="K531" s="307" t="s">
        <v>1444</v>
      </c>
      <c r="L531" s="95" t="s">
        <v>409</v>
      </c>
    </row>
    <row r="532" spans="3:12" ht="15.75" thickBot="1" x14ac:dyDescent="0.3">
      <c r="C532" s="96" t="s">
        <v>34</v>
      </c>
      <c r="D532" s="766"/>
      <c r="E532" s="197"/>
      <c r="F532" s="97">
        <v>80</v>
      </c>
      <c r="G532" s="94">
        <f t="shared" si="33"/>
        <v>0</v>
      </c>
      <c r="H532" s="306" t="s">
        <v>126</v>
      </c>
      <c r="I532" s="95" t="s">
        <v>939</v>
      </c>
      <c r="J532" s="95" t="str">
        <f>VLOOKUP(I532,Presupuesto!$B$11:$C$566,2,0)</f>
        <v>UTILES DE ESCRITORIO, OFICINA Y ENSE¥ANZA</v>
      </c>
      <c r="K532" s="307" t="s">
        <v>1444</v>
      </c>
      <c r="L532" s="95" t="s">
        <v>409</v>
      </c>
    </row>
    <row r="533" spans="3:12" ht="15.75" thickBot="1" x14ac:dyDescent="0.3">
      <c r="C533" s="106" t="s">
        <v>52</v>
      </c>
      <c r="D533" s="766"/>
      <c r="E533" s="206"/>
      <c r="F533" s="116">
        <v>25</v>
      </c>
      <c r="G533" s="94">
        <f t="shared" si="33"/>
        <v>0</v>
      </c>
      <c r="H533" s="306" t="s">
        <v>126</v>
      </c>
      <c r="I533" s="95" t="s">
        <v>939</v>
      </c>
      <c r="J533" s="95" t="str">
        <f>VLOOKUP(I533,Presupuesto!$B$11:$C$566,2,0)</f>
        <v>UTILES DE ESCRITORIO, OFICINA Y ENSE¥ANZA</v>
      </c>
      <c r="K533" s="307" t="s">
        <v>1444</v>
      </c>
      <c r="L533" s="95" t="s">
        <v>409</v>
      </c>
    </row>
    <row r="534" spans="3:12" ht="15.75" thickBot="1" x14ac:dyDescent="0.3">
      <c r="C534" s="210" t="s">
        <v>421</v>
      </c>
      <c r="D534" s="211">
        <v>10</v>
      </c>
      <c r="E534" s="308">
        <v>4</v>
      </c>
      <c r="F534" s="101">
        <f>HLOOKUP(C534,$AH$2:$BU$3,2,0)</f>
        <v>2250</v>
      </c>
      <c r="G534" s="102">
        <f>D534*E534*F534</f>
        <v>90000</v>
      </c>
      <c r="H534" s="306" t="s">
        <v>126</v>
      </c>
      <c r="I534" s="310" t="s">
        <v>298</v>
      </c>
      <c r="J534" s="103" t="str">
        <f>VLOOKUP(I534,Presupuesto!$B$11:$C$566,2,0)</f>
        <v>VIATICOS (26200-00)</v>
      </c>
      <c r="K534" s="307" t="s">
        <v>1444</v>
      </c>
      <c r="L534" s="311" t="s">
        <v>409</v>
      </c>
    </row>
    <row r="536" spans="3:12" ht="15.75" thickBot="1" x14ac:dyDescent="0.3"/>
    <row r="537" spans="3:12" ht="15.75" thickBot="1" x14ac:dyDescent="0.3">
      <c r="C537" s="29" t="s">
        <v>43</v>
      </c>
      <c r="D537" s="30">
        <f>SUM(G544:G553)</f>
        <v>180000</v>
      </c>
      <c r="E537" s="90"/>
      <c r="F537" s="90"/>
      <c r="G537" s="90"/>
      <c r="H537" s="73"/>
      <c r="I537" s="73"/>
      <c r="J537" s="73"/>
      <c r="K537" s="109"/>
      <c r="L537" s="404"/>
    </row>
    <row r="538" spans="3:12" x14ac:dyDescent="0.25">
      <c r="C538" s="70"/>
      <c r="D538" s="31"/>
      <c r="E538" s="90"/>
      <c r="F538" s="90"/>
      <c r="G538" s="90"/>
      <c r="H538" s="73"/>
      <c r="I538" s="73"/>
      <c r="J538" s="73"/>
      <c r="K538" s="109"/>
      <c r="L538" s="404"/>
    </row>
    <row r="539" spans="3:12" x14ac:dyDescent="0.25">
      <c r="C539" s="70"/>
      <c r="D539" s="31"/>
      <c r="E539" s="90"/>
      <c r="F539" s="90"/>
      <c r="G539" s="90"/>
      <c r="H539" s="73"/>
      <c r="I539" s="73"/>
      <c r="J539" s="73"/>
      <c r="K539" s="109"/>
      <c r="L539" s="404"/>
    </row>
    <row r="540" spans="3:12" ht="15.75" x14ac:dyDescent="0.25">
      <c r="C540" s="199" t="s">
        <v>389</v>
      </c>
      <c r="D540" s="327" t="s">
        <v>2070</v>
      </c>
      <c r="E540" s="90"/>
      <c r="F540" s="90"/>
      <c r="G540" s="90"/>
      <c r="H540" s="73"/>
      <c r="I540" s="73"/>
      <c r="J540" s="73"/>
      <c r="K540" s="109"/>
      <c r="L540" s="404"/>
    </row>
    <row r="541" spans="3:12" ht="18.75" x14ac:dyDescent="0.25">
      <c r="C541" s="204" t="str">
        <f>IFERROR(VLOOKUP(D540,'1. Desarrollo e Innov. Curricu.'!$E:$F,2,FALSE),IFERROR(VLOOKUP(D540,'2. Investigación Científica'!$E:$F,2,FALSE),IFERROR(VLOOKUP(D540,'3. Vinculación Univ. Sociedad'!$E:$F,2,FALSE),IFERROR(VLOOKUP(D540,'4. Docencia y Profesorado Univ.'!$E:$F,2,FALSE),IFERROR(VLOOKUP(D540,'5. Estudiantes y Graduados'!$E:$F,2,FALSE),IFERROR(VLOOKUP(D540,'11. Gestion Administrativa'!$E:$F,2,FALSE),IFERROR(VLOOKUP(D540,'13. Gestión Académica'!$E:$F,2,FALSE),IFERROR(VLOOKUP(D540,'8. Asegura. de la Calid. y M'!$E:$F,2,FALSE),IFERROR(VLOOKUP(D540,'6. Gestión del Conocimiento'!$E:$F,2,FALSE),IFERROR(VLOOKUP(D540,'15. Gobernabilidad y Proceso...'!$E:$F,2,FALSE),IFERROR(VLOOKUP(D540,'12. Gestión del Talento Humano'!$E:$F,2,FALSE),IFERROR(VLOOKUP(D540,'14. Internacional... de la E.S.'!$E:$F,2,FALSE),IFERROR(VLOOKUP(D540,'10. Posgrado'!$E:$F,2,FALSE),IFERROR(VLOOKUP(D540,'17. Gestión TIC'!$E:$F,2,FALSE),IFERROR(VLOOKUP(D540,'16. Desa. del Sistema Educ.Sup.'!$E:$F,2,FALSE),IFERROR(VLOOKUP(D540,'9. Cultura de Inno. Insti...'!$E:$F,2,FALSE),VLOOKUP(D540,'7. Lo Esencial de la Reforma U.'!$E:$F,2,0)))))))))))))))))</f>
        <v>Realización de talleres/ seminarios/ jornadas de capacitación</v>
      </c>
      <c r="D541" s="31"/>
      <c r="E541" s="90"/>
      <c r="F541" s="90"/>
      <c r="G541" s="90"/>
      <c r="H541" s="73"/>
      <c r="I541" s="73"/>
      <c r="J541" s="73"/>
      <c r="K541" s="109"/>
      <c r="L541" s="404"/>
    </row>
    <row r="542" spans="3:12" ht="15.75" thickBot="1" x14ac:dyDescent="0.3">
      <c r="C542" s="70"/>
      <c r="D542" s="31"/>
      <c r="E542" s="90"/>
      <c r="F542" s="90"/>
      <c r="G542" s="90"/>
      <c r="H542" s="73"/>
      <c r="I542" s="73"/>
      <c r="J542" s="73"/>
      <c r="K542" s="109"/>
      <c r="L542" s="404"/>
    </row>
    <row r="543" spans="3:12" ht="30.75" thickBot="1" x14ac:dyDescent="0.3">
      <c r="C543" s="123" t="s">
        <v>44</v>
      </c>
      <c r="D543" s="126" t="s">
        <v>45</v>
      </c>
      <c r="E543" s="125" t="s">
        <v>55</v>
      </c>
      <c r="F543" s="125" t="s">
        <v>57</v>
      </c>
      <c r="G543" s="124" t="s">
        <v>27</v>
      </c>
      <c r="H543" s="130" t="s">
        <v>128</v>
      </c>
      <c r="I543" s="125" t="s">
        <v>46</v>
      </c>
      <c r="J543" s="125" t="s">
        <v>129</v>
      </c>
      <c r="K543" s="125" t="s">
        <v>407</v>
      </c>
      <c r="L543" s="125" t="s">
        <v>408</v>
      </c>
    </row>
    <row r="544" spans="3:12" ht="15.75" thickBot="1" x14ac:dyDescent="0.3">
      <c r="C544" s="303" t="s">
        <v>47</v>
      </c>
      <c r="D544" s="765">
        <v>300</v>
      </c>
      <c r="E544" s="304">
        <v>3</v>
      </c>
      <c r="F544" s="112">
        <v>10000</v>
      </c>
      <c r="G544" s="305">
        <f t="shared" ref="G544:G552" si="34">E544*F544</f>
        <v>30000</v>
      </c>
      <c r="H544" s="306" t="s">
        <v>126</v>
      </c>
      <c r="I544" s="113" t="s">
        <v>696</v>
      </c>
      <c r="J544" s="113" t="str">
        <f>VLOOKUP(I544,Presupuesto!$B$11:$C$566,2,0)</f>
        <v>SERVICIOS DE CAPACITACION.</v>
      </c>
      <c r="K544" s="307" t="s">
        <v>1444</v>
      </c>
      <c r="L544" s="113" t="s">
        <v>391</v>
      </c>
    </row>
    <row r="545" spans="3:12" ht="15.75" thickBot="1" x14ac:dyDescent="0.3">
      <c r="C545" s="96" t="s">
        <v>48</v>
      </c>
      <c r="D545" s="766"/>
      <c r="E545" s="197">
        <v>0</v>
      </c>
      <c r="F545" s="97">
        <v>10</v>
      </c>
      <c r="G545" s="94">
        <f t="shared" si="34"/>
        <v>0</v>
      </c>
      <c r="H545" s="306" t="s">
        <v>126</v>
      </c>
      <c r="I545" s="95" t="s">
        <v>714</v>
      </c>
      <c r="J545" s="95" t="str">
        <f>VLOOKUP(I545,Presupuesto!$B$11:$C$566,2,0)</f>
        <v>SERVICIOS DE IMPRENTA PUBLIC.Y REPRODUCCION</v>
      </c>
      <c r="K545" s="307" t="s">
        <v>1444</v>
      </c>
      <c r="L545" s="95" t="s">
        <v>409</v>
      </c>
    </row>
    <row r="546" spans="3:12" ht="15.75" thickBot="1" x14ac:dyDescent="0.3">
      <c r="C546" s="96" t="s">
        <v>49</v>
      </c>
      <c r="D546" s="766"/>
      <c r="E546" s="197">
        <v>300</v>
      </c>
      <c r="F546" s="97">
        <v>200</v>
      </c>
      <c r="G546" s="94">
        <f t="shared" si="34"/>
        <v>60000</v>
      </c>
      <c r="H546" s="306" t="s">
        <v>126</v>
      </c>
      <c r="I546" s="95" t="s">
        <v>789</v>
      </c>
      <c r="J546" s="95" t="str">
        <f>VLOOKUP(I546,Presupuesto!$B$11:$C$566,2,0)</f>
        <v>ALIMENTOS B EBIDAS PARA PERSONAS</v>
      </c>
      <c r="K546" s="307" t="s">
        <v>1444</v>
      </c>
      <c r="L546" s="95" t="s">
        <v>393</v>
      </c>
    </row>
    <row r="547" spans="3:12" ht="15.75" thickBot="1" x14ac:dyDescent="0.3">
      <c r="C547" s="96" t="s">
        <v>50</v>
      </c>
      <c r="D547" s="766"/>
      <c r="E547" s="148"/>
      <c r="F547" s="115">
        <v>16000</v>
      </c>
      <c r="G547" s="94">
        <f t="shared" si="34"/>
        <v>0</v>
      </c>
      <c r="H547" s="306" t="s">
        <v>126</v>
      </c>
      <c r="I547" s="300" t="s">
        <v>297</v>
      </c>
      <c r="J547" s="95" t="str">
        <f>VLOOKUP(I547,Presupuesto!$B$11:$C$566,2,0)</f>
        <v>PASAJES (26100-00)</v>
      </c>
      <c r="K547" s="307" t="s">
        <v>1444</v>
      </c>
      <c r="L547" s="95" t="s">
        <v>409</v>
      </c>
    </row>
    <row r="548" spans="3:12" ht="15.75" thickBot="1" x14ac:dyDescent="0.3">
      <c r="C548" s="96" t="s">
        <v>414</v>
      </c>
      <c r="D548" s="766"/>
      <c r="E548" s="148"/>
      <c r="F548" s="115">
        <v>250</v>
      </c>
      <c r="G548" s="94">
        <f t="shared" si="34"/>
        <v>0</v>
      </c>
      <c r="H548" s="306" t="s">
        <v>126</v>
      </c>
      <c r="I548" s="95" t="s">
        <v>818</v>
      </c>
      <c r="J548" s="95" t="str">
        <f>VLOOKUP(I548,Presupuesto!$B$11:$C$566,2,0)</f>
        <v>PRODUCTOS PAPEL Y CARTON</v>
      </c>
      <c r="K548" s="307" t="s">
        <v>1444</v>
      </c>
      <c r="L548" s="95" t="s">
        <v>409</v>
      </c>
    </row>
    <row r="549" spans="3:12" ht="15.75" thickBot="1" x14ac:dyDescent="0.3">
      <c r="C549" s="96" t="s">
        <v>51</v>
      </c>
      <c r="D549" s="766"/>
      <c r="E549" s="197"/>
      <c r="F549" s="97">
        <v>85</v>
      </c>
      <c r="G549" s="94">
        <f t="shared" si="34"/>
        <v>0</v>
      </c>
      <c r="H549" s="306" t="s">
        <v>126</v>
      </c>
      <c r="I549" s="95" t="s">
        <v>818</v>
      </c>
      <c r="J549" s="95" t="str">
        <f>VLOOKUP(I549,Presupuesto!$B$11:$C$566,2,0)</f>
        <v>PRODUCTOS PAPEL Y CARTON</v>
      </c>
      <c r="K549" s="307" t="s">
        <v>1444</v>
      </c>
      <c r="L549" s="95" t="s">
        <v>409</v>
      </c>
    </row>
    <row r="550" spans="3:12" ht="15.75" thickBot="1" x14ac:dyDescent="0.3">
      <c r="C550" s="96" t="s">
        <v>120</v>
      </c>
      <c r="D550" s="766"/>
      <c r="E550" s="197"/>
      <c r="F550" s="97">
        <v>36</v>
      </c>
      <c r="G550" s="94">
        <f t="shared" si="34"/>
        <v>0</v>
      </c>
      <c r="H550" s="306" t="s">
        <v>126</v>
      </c>
      <c r="I550" s="95" t="s">
        <v>939</v>
      </c>
      <c r="J550" s="95" t="str">
        <f>VLOOKUP(I550,Presupuesto!$B$11:$C$566,2,0)</f>
        <v>UTILES DE ESCRITORIO, OFICINA Y ENSE¥ANZA</v>
      </c>
      <c r="K550" s="307" t="s">
        <v>1444</v>
      </c>
      <c r="L550" s="95" t="s">
        <v>409</v>
      </c>
    </row>
    <row r="551" spans="3:12" ht="15.75" thickBot="1" x14ac:dyDescent="0.3">
      <c r="C551" s="96" t="s">
        <v>34</v>
      </c>
      <c r="D551" s="766"/>
      <c r="E551" s="197"/>
      <c r="F551" s="97">
        <v>80</v>
      </c>
      <c r="G551" s="94">
        <f t="shared" si="34"/>
        <v>0</v>
      </c>
      <c r="H551" s="306" t="s">
        <v>126</v>
      </c>
      <c r="I551" s="95" t="s">
        <v>939</v>
      </c>
      <c r="J551" s="95" t="str">
        <f>VLOOKUP(I551,Presupuesto!$B$11:$C$566,2,0)</f>
        <v>UTILES DE ESCRITORIO, OFICINA Y ENSE¥ANZA</v>
      </c>
      <c r="K551" s="307" t="s">
        <v>1444</v>
      </c>
      <c r="L551" s="95" t="s">
        <v>409</v>
      </c>
    </row>
    <row r="552" spans="3:12" ht="15.75" thickBot="1" x14ac:dyDescent="0.3">
      <c r="C552" s="106" t="s">
        <v>52</v>
      </c>
      <c r="D552" s="766"/>
      <c r="E552" s="206"/>
      <c r="F552" s="116">
        <v>25</v>
      </c>
      <c r="G552" s="94">
        <f t="shared" si="34"/>
        <v>0</v>
      </c>
      <c r="H552" s="306" t="s">
        <v>126</v>
      </c>
      <c r="I552" s="95" t="s">
        <v>939</v>
      </c>
      <c r="J552" s="95" t="str">
        <f>VLOOKUP(I552,Presupuesto!$B$11:$C$566,2,0)</f>
        <v>UTILES DE ESCRITORIO, OFICINA Y ENSE¥ANZA</v>
      </c>
      <c r="K552" s="307" t="s">
        <v>1444</v>
      </c>
      <c r="L552" s="95" t="s">
        <v>409</v>
      </c>
    </row>
    <row r="553" spans="3:12" ht="15.75" thickBot="1" x14ac:dyDescent="0.3">
      <c r="C553" s="210" t="s">
        <v>421</v>
      </c>
      <c r="D553" s="211">
        <v>10</v>
      </c>
      <c r="E553" s="308">
        <v>4</v>
      </c>
      <c r="F553" s="101">
        <f>HLOOKUP(C553,$AH$2:$BU$3,2,0)</f>
        <v>2250</v>
      </c>
      <c r="G553" s="102">
        <f>D553*E553*F553</f>
        <v>90000</v>
      </c>
      <c r="H553" s="306" t="s">
        <v>126</v>
      </c>
      <c r="I553" s="310" t="s">
        <v>298</v>
      </c>
      <c r="J553" s="103" t="str">
        <f>VLOOKUP(I553,Presupuesto!$B$11:$C$566,2,0)</f>
        <v>VIATICOS (26200-00)</v>
      </c>
      <c r="K553" s="307" t="s">
        <v>1444</v>
      </c>
      <c r="L553" s="311" t="s">
        <v>409</v>
      </c>
    </row>
    <row r="555" spans="3:12" ht="15.75" thickBot="1" x14ac:dyDescent="0.3"/>
    <row r="556" spans="3:12" ht="15.75" thickBot="1" x14ac:dyDescent="0.3">
      <c r="C556" s="29" t="s">
        <v>43</v>
      </c>
      <c r="D556" s="30">
        <f>SUM(G563:G572)</f>
        <v>148750</v>
      </c>
      <c r="E556" s="90"/>
      <c r="F556" s="90"/>
      <c r="G556" s="90"/>
      <c r="H556" s="73"/>
      <c r="I556" s="73"/>
      <c r="J556" s="73"/>
      <c r="K556" s="109"/>
      <c r="L556" s="404"/>
    </row>
    <row r="557" spans="3:12" x14ac:dyDescent="0.25">
      <c r="C557" s="70"/>
      <c r="D557" s="31"/>
      <c r="E557" s="90"/>
      <c r="F557" s="90"/>
      <c r="G557" s="90"/>
      <c r="H557" s="73"/>
      <c r="I557" s="73"/>
      <c r="J557" s="73"/>
      <c r="K557" s="109"/>
      <c r="L557" s="404"/>
    </row>
    <row r="558" spans="3:12" x14ac:dyDescent="0.25">
      <c r="C558" s="70"/>
      <c r="D558" s="31"/>
      <c r="E558" s="90"/>
      <c r="F558" s="90"/>
      <c r="G558" s="90"/>
      <c r="H558" s="73"/>
      <c r="I558" s="73"/>
      <c r="J558" s="73"/>
      <c r="K558" s="109"/>
      <c r="L558" s="404"/>
    </row>
    <row r="559" spans="3:12" ht="15.75" x14ac:dyDescent="0.25">
      <c r="C559" s="199" t="s">
        <v>389</v>
      </c>
      <c r="D559" s="327" t="s">
        <v>2090</v>
      </c>
      <c r="E559" s="90"/>
      <c r="F559" s="90"/>
      <c r="G559" s="90"/>
      <c r="H559" s="73"/>
      <c r="I559" s="73"/>
      <c r="J559" s="73"/>
      <c r="K559" s="109"/>
      <c r="L559" s="404"/>
    </row>
    <row r="560" spans="3:12" ht="18.75" x14ac:dyDescent="0.25">
      <c r="C560" s="204" t="str">
        <f>IFERROR(VLOOKUP(D559,'1. Desarrollo e Innov. Curricu.'!$E:$F,2,FALSE),IFERROR(VLOOKUP(D559,'2. Investigación Científica'!$E:$F,2,FALSE),IFERROR(VLOOKUP(D559,'3. Vinculación Univ. Sociedad'!$E:$F,2,FALSE),IFERROR(VLOOKUP(D559,'4. Docencia y Profesorado Univ.'!$E:$F,2,FALSE),IFERROR(VLOOKUP(D559,'5. Estudiantes y Graduados'!$E:$F,2,FALSE),IFERROR(VLOOKUP(D559,'11. Gestion Administrativa'!$E:$F,2,FALSE),IFERROR(VLOOKUP(D559,'13. Gestión Académica'!$E:$F,2,FALSE),IFERROR(VLOOKUP(D559,'8. Asegura. de la Calid. y M'!$E:$F,2,FALSE),IFERROR(VLOOKUP(D559,'6. Gestión del Conocimiento'!$E:$F,2,FALSE),IFERROR(VLOOKUP(D559,'15. Gobernabilidad y Proceso...'!$E:$F,2,FALSE),IFERROR(VLOOKUP(D559,'12. Gestión del Talento Humano'!$E:$F,2,FALSE),IFERROR(VLOOKUP(D559,'14. Internacional... de la E.S.'!$E:$F,2,FALSE),IFERROR(VLOOKUP(D559,'10. Posgrado'!$E:$F,2,FALSE),IFERROR(VLOOKUP(D559,'17. Gestión TIC'!$E:$F,2,FALSE),IFERROR(VLOOKUP(D559,'16. Desa. del Sistema Educ.Sup.'!$E:$F,2,FALSE),IFERROR(VLOOKUP(D559,'9. Cultura de Inno. Insti...'!$E:$F,2,FALSE),VLOOKUP(D559,'7. Lo Esencial de la Reforma U.'!$E:$F,2,0)))))))))))))))))</f>
        <v>1. Elaboración de las guías de formación y capacitación.  2. Selección y acondicionamiento de espacio de capacitación. 3. Selección e invitación a participantes en la capacitación.  3. Preparación de guías de evaluación de capacitación.</v>
      </c>
      <c r="D560" s="31"/>
      <c r="E560" s="90"/>
      <c r="F560" s="90"/>
      <c r="G560" s="90"/>
      <c r="H560" s="73"/>
      <c r="I560" s="73"/>
      <c r="J560" s="73"/>
      <c r="K560" s="109"/>
      <c r="L560" s="404"/>
    </row>
    <row r="561" spans="3:12" ht="15.75" thickBot="1" x14ac:dyDescent="0.3">
      <c r="C561" s="70"/>
      <c r="D561" s="31"/>
      <c r="E561" s="90"/>
      <c r="F561" s="90"/>
      <c r="G561" s="90"/>
      <c r="H561" s="73"/>
      <c r="I561" s="73"/>
      <c r="J561" s="73"/>
      <c r="K561" s="109"/>
      <c r="L561" s="404"/>
    </row>
    <row r="562" spans="3:12" ht="30.75" thickBot="1" x14ac:dyDescent="0.3">
      <c r="C562" s="123" t="s">
        <v>44</v>
      </c>
      <c r="D562" s="126" t="s">
        <v>45</v>
      </c>
      <c r="E562" s="125" t="s">
        <v>55</v>
      </c>
      <c r="F562" s="125" t="s">
        <v>57</v>
      </c>
      <c r="G562" s="124" t="s">
        <v>27</v>
      </c>
      <c r="H562" s="130" t="s">
        <v>128</v>
      </c>
      <c r="I562" s="125" t="s">
        <v>46</v>
      </c>
      <c r="J562" s="125" t="s">
        <v>129</v>
      </c>
      <c r="K562" s="125" t="s">
        <v>407</v>
      </c>
      <c r="L562" s="125" t="s">
        <v>408</v>
      </c>
    </row>
    <row r="563" spans="3:12" ht="15.75" thickBot="1" x14ac:dyDescent="0.3">
      <c r="C563" s="303" t="s">
        <v>47</v>
      </c>
      <c r="D563" s="765">
        <v>100</v>
      </c>
      <c r="E563" s="304">
        <v>4</v>
      </c>
      <c r="F563" s="112">
        <v>10000</v>
      </c>
      <c r="G563" s="305">
        <f t="shared" ref="G563:G571" si="35">E563*F563</f>
        <v>40000</v>
      </c>
      <c r="H563" s="306" t="s">
        <v>126</v>
      </c>
      <c r="I563" s="113" t="s">
        <v>696</v>
      </c>
      <c r="J563" s="113" t="str">
        <f>VLOOKUP(I563,Presupuesto!$B$11:$C$566,2,0)</f>
        <v>SERVICIOS DE CAPACITACION.</v>
      </c>
      <c r="K563" s="307" t="s">
        <v>1444</v>
      </c>
      <c r="L563" s="113" t="s">
        <v>391</v>
      </c>
    </row>
    <row r="564" spans="3:12" ht="15.75" thickBot="1" x14ac:dyDescent="0.3">
      <c r="C564" s="96" t="s">
        <v>48</v>
      </c>
      <c r="D564" s="766"/>
      <c r="E564" s="197">
        <v>0</v>
      </c>
      <c r="F564" s="97">
        <v>10</v>
      </c>
      <c r="G564" s="94">
        <f t="shared" si="35"/>
        <v>0</v>
      </c>
      <c r="H564" s="306" t="s">
        <v>126</v>
      </c>
      <c r="I564" s="95" t="s">
        <v>714</v>
      </c>
      <c r="J564" s="95" t="str">
        <f>VLOOKUP(I564,Presupuesto!$B$11:$C$566,2,0)</f>
        <v>SERVICIOS DE IMPRENTA PUBLIC.Y REPRODUCCION</v>
      </c>
      <c r="K564" s="307" t="s">
        <v>1444</v>
      </c>
      <c r="L564" s="95" t="s">
        <v>409</v>
      </c>
    </row>
    <row r="565" spans="3:12" ht="15.75" thickBot="1" x14ac:dyDescent="0.3">
      <c r="C565" s="96" t="s">
        <v>49</v>
      </c>
      <c r="D565" s="766"/>
      <c r="E565" s="197">
        <v>300</v>
      </c>
      <c r="F565" s="97">
        <v>250</v>
      </c>
      <c r="G565" s="94">
        <f t="shared" si="35"/>
        <v>75000</v>
      </c>
      <c r="H565" s="306" t="s">
        <v>126</v>
      </c>
      <c r="I565" s="95" t="s">
        <v>789</v>
      </c>
      <c r="J565" s="95" t="str">
        <f>VLOOKUP(I565,Presupuesto!$B$11:$C$566,2,0)</f>
        <v>ALIMENTOS B EBIDAS PARA PERSONAS</v>
      </c>
      <c r="K565" s="307" t="s">
        <v>1444</v>
      </c>
      <c r="L565" s="95" t="s">
        <v>393</v>
      </c>
    </row>
    <row r="566" spans="3:12" ht="15.75" thickBot="1" x14ac:dyDescent="0.3">
      <c r="C566" s="96" t="s">
        <v>50</v>
      </c>
      <c r="D566" s="766"/>
      <c r="E566" s="148"/>
      <c r="F566" s="115">
        <v>16000</v>
      </c>
      <c r="G566" s="94">
        <f t="shared" si="35"/>
        <v>0</v>
      </c>
      <c r="H566" s="306" t="s">
        <v>126</v>
      </c>
      <c r="I566" s="300" t="s">
        <v>297</v>
      </c>
      <c r="J566" s="95" t="str">
        <f>VLOOKUP(I566,Presupuesto!$B$11:$C$566,2,0)</f>
        <v>PASAJES (26100-00)</v>
      </c>
      <c r="K566" s="307" t="s">
        <v>1444</v>
      </c>
      <c r="L566" s="95" t="s">
        <v>409</v>
      </c>
    </row>
    <row r="567" spans="3:12" ht="15.75" thickBot="1" x14ac:dyDescent="0.3">
      <c r="C567" s="96" t="s">
        <v>414</v>
      </c>
      <c r="D567" s="766"/>
      <c r="E567" s="148"/>
      <c r="F567" s="115">
        <v>250</v>
      </c>
      <c r="G567" s="94">
        <f t="shared" si="35"/>
        <v>0</v>
      </c>
      <c r="H567" s="306" t="s">
        <v>126</v>
      </c>
      <c r="I567" s="95" t="s">
        <v>818</v>
      </c>
      <c r="J567" s="95" t="str">
        <f>VLOOKUP(I567,Presupuesto!$B$11:$C$566,2,0)</f>
        <v>PRODUCTOS PAPEL Y CARTON</v>
      </c>
      <c r="K567" s="307" t="s">
        <v>1444</v>
      </c>
      <c r="L567" s="95" t="s">
        <v>409</v>
      </c>
    </row>
    <row r="568" spans="3:12" ht="15.75" thickBot="1" x14ac:dyDescent="0.3">
      <c r="C568" s="96" t="s">
        <v>51</v>
      </c>
      <c r="D568" s="766"/>
      <c r="E568" s="197"/>
      <c r="F568" s="97">
        <v>85</v>
      </c>
      <c r="G568" s="94">
        <f t="shared" si="35"/>
        <v>0</v>
      </c>
      <c r="H568" s="306" t="s">
        <v>126</v>
      </c>
      <c r="I568" s="95" t="s">
        <v>818</v>
      </c>
      <c r="J568" s="95" t="str">
        <f>VLOOKUP(I568,Presupuesto!$B$11:$C$566,2,0)</f>
        <v>PRODUCTOS PAPEL Y CARTON</v>
      </c>
      <c r="K568" s="307" t="s">
        <v>1444</v>
      </c>
      <c r="L568" s="95" t="s">
        <v>409</v>
      </c>
    </row>
    <row r="569" spans="3:12" ht="15.75" thickBot="1" x14ac:dyDescent="0.3">
      <c r="C569" s="96" t="s">
        <v>120</v>
      </c>
      <c r="D569" s="766"/>
      <c r="E569" s="197"/>
      <c r="F569" s="97">
        <v>36</v>
      </c>
      <c r="G569" s="94">
        <f t="shared" si="35"/>
        <v>0</v>
      </c>
      <c r="H569" s="306" t="s">
        <v>126</v>
      </c>
      <c r="I569" s="95" t="s">
        <v>939</v>
      </c>
      <c r="J569" s="95" t="str">
        <f>VLOOKUP(I569,Presupuesto!$B$11:$C$566,2,0)</f>
        <v>UTILES DE ESCRITORIO, OFICINA Y ENSE¥ANZA</v>
      </c>
      <c r="K569" s="307" t="s">
        <v>1444</v>
      </c>
      <c r="L569" s="95" t="s">
        <v>409</v>
      </c>
    </row>
    <row r="570" spans="3:12" ht="15.75" thickBot="1" x14ac:dyDescent="0.3">
      <c r="C570" s="96" t="s">
        <v>34</v>
      </c>
      <c r="D570" s="766"/>
      <c r="E570" s="197"/>
      <c r="F570" s="97">
        <v>80</v>
      </c>
      <c r="G570" s="94">
        <f t="shared" si="35"/>
        <v>0</v>
      </c>
      <c r="H570" s="306" t="s">
        <v>126</v>
      </c>
      <c r="I570" s="95" t="s">
        <v>939</v>
      </c>
      <c r="J570" s="95" t="str">
        <f>VLOOKUP(I570,Presupuesto!$B$11:$C$566,2,0)</f>
        <v>UTILES DE ESCRITORIO, OFICINA Y ENSE¥ANZA</v>
      </c>
      <c r="K570" s="307" t="s">
        <v>1444</v>
      </c>
      <c r="L570" s="95" t="s">
        <v>409</v>
      </c>
    </row>
    <row r="571" spans="3:12" ht="15.75" thickBot="1" x14ac:dyDescent="0.3">
      <c r="C571" s="106" t="s">
        <v>52</v>
      </c>
      <c r="D571" s="766"/>
      <c r="E571" s="206"/>
      <c r="F571" s="116">
        <v>25</v>
      </c>
      <c r="G571" s="94">
        <f t="shared" si="35"/>
        <v>0</v>
      </c>
      <c r="H571" s="306" t="s">
        <v>126</v>
      </c>
      <c r="I571" s="95" t="s">
        <v>939</v>
      </c>
      <c r="J571" s="95" t="str">
        <f>VLOOKUP(I571,Presupuesto!$B$11:$C$566,2,0)</f>
        <v>UTILES DE ESCRITORIO, OFICINA Y ENSE¥ANZA</v>
      </c>
      <c r="K571" s="307" t="s">
        <v>1444</v>
      </c>
      <c r="L571" s="95" t="s">
        <v>409</v>
      </c>
    </row>
    <row r="572" spans="3:12" ht="15.75" thickBot="1" x14ac:dyDescent="0.3">
      <c r="C572" s="210" t="s">
        <v>421</v>
      </c>
      <c r="D572" s="211">
        <v>5</v>
      </c>
      <c r="E572" s="308">
        <v>3</v>
      </c>
      <c r="F572" s="101">
        <f>HLOOKUP(C572,$AH$2:$BU$3,2,0)</f>
        <v>2250</v>
      </c>
      <c r="G572" s="102">
        <f>D572*E572*F572</f>
        <v>33750</v>
      </c>
      <c r="H572" s="306" t="s">
        <v>126</v>
      </c>
      <c r="I572" s="310" t="s">
        <v>298</v>
      </c>
      <c r="J572" s="103" t="str">
        <f>VLOOKUP(I572,Presupuesto!$B$11:$C$566,2,0)</f>
        <v>VIATICOS (26200-00)</v>
      </c>
      <c r="K572" s="307" t="s">
        <v>1444</v>
      </c>
      <c r="L572" s="311" t="s">
        <v>409</v>
      </c>
    </row>
    <row r="574" spans="3:12" ht="15.75" thickBot="1" x14ac:dyDescent="0.3"/>
    <row r="575" spans="3:12" ht="15.75" thickBot="1" x14ac:dyDescent="0.3">
      <c r="C575" s="29" t="s">
        <v>43</v>
      </c>
      <c r="D575" s="30">
        <f>SUM(G582:G591)</f>
        <v>302500</v>
      </c>
      <c r="E575" s="90"/>
      <c r="F575" s="90"/>
      <c r="G575" s="90"/>
      <c r="H575" s="73"/>
      <c r="I575" s="73"/>
      <c r="J575" s="73"/>
      <c r="K575" s="109"/>
      <c r="L575" s="404"/>
    </row>
    <row r="576" spans="3:12" x14ac:dyDescent="0.25">
      <c r="C576" s="70"/>
      <c r="D576" s="31"/>
      <c r="E576" s="90"/>
      <c r="F576" s="90"/>
      <c r="G576" s="90"/>
      <c r="H576" s="73"/>
      <c r="I576" s="73"/>
      <c r="J576" s="73"/>
      <c r="K576" s="109"/>
      <c r="L576" s="404"/>
    </row>
    <row r="577" spans="3:12" x14ac:dyDescent="0.25">
      <c r="C577" s="70"/>
      <c r="D577" s="31"/>
      <c r="E577" s="90"/>
      <c r="F577" s="90"/>
      <c r="G577" s="90"/>
      <c r="H577" s="73"/>
      <c r="I577" s="73"/>
      <c r="J577" s="73"/>
      <c r="K577" s="109"/>
      <c r="L577" s="404"/>
    </row>
    <row r="578" spans="3:12" ht="15.75" x14ac:dyDescent="0.25">
      <c r="C578" s="199" t="s">
        <v>389</v>
      </c>
      <c r="D578" s="327" t="s">
        <v>2094</v>
      </c>
      <c r="E578" s="90"/>
      <c r="F578" s="90"/>
      <c r="G578" s="90"/>
      <c r="H578" s="73"/>
      <c r="I578" s="73"/>
      <c r="J578" s="73"/>
      <c r="K578" s="109"/>
      <c r="L578" s="404"/>
    </row>
    <row r="579" spans="3:12" ht="18.75" x14ac:dyDescent="0.25">
      <c r="C579" s="204" t="str">
        <f>IFERROR(VLOOKUP(D578,'1. Desarrollo e Innov. Curricu.'!$E:$F,2,FALSE),IFERROR(VLOOKUP(D578,'2. Investigación Científica'!$E:$F,2,FALSE),IFERROR(VLOOKUP(D578,'3. Vinculación Univ. Sociedad'!$E:$F,2,FALSE),IFERROR(VLOOKUP(D578,'4. Docencia y Profesorado Univ.'!$E:$F,2,FALSE),IFERROR(VLOOKUP(D578,'5. Estudiantes y Graduados'!$E:$F,2,FALSE),IFERROR(VLOOKUP(D578,'11. Gestion Administrativa'!$E:$F,2,FALSE),IFERROR(VLOOKUP(D578,'13. Gestión Académica'!$E:$F,2,FALSE),IFERROR(VLOOKUP(D578,'8. Asegura. de la Calid. y M'!$E:$F,2,FALSE),IFERROR(VLOOKUP(D578,'6. Gestión del Conocimiento'!$E:$F,2,FALSE),IFERROR(VLOOKUP(D578,'15. Gobernabilidad y Proceso...'!$E:$F,2,FALSE),IFERROR(VLOOKUP(D578,'12. Gestión del Talento Humano'!$E:$F,2,FALSE),IFERROR(VLOOKUP(D578,'14. Internacional... de la E.S.'!$E:$F,2,FALSE),IFERROR(VLOOKUP(D578,'10. Posgrado'!$E:$F,2,FALSE),IFERROR(VLOOKUP(D578,'17. Gestión TIC'!$E:$F,2,FALSE),IFERROR(VLOOKUP(D578,'16. Desa. del Sistema Educ.Sup.'!$E:$F,2,FALSE),IFERROR(VLOOKUP(D578,'9. Cultura de Inno. Insti...'!$E:$F,2,FALSE),VLOOKUP(D578,'7. Lo Esencial de la Reforma U.'!$E:$F,2,0)))))))))))))))))</f>
        <v>1. Elaboración de guiís metodológicas para la elaboración de propuestas.  2. Jornadas de trabajo con los equipos de trabajo.  3. Redacción de propuestas de gestión de posgrados.   4. Elaboración de conograma de gestión y seguimiento de las propuestas.</v>
      </c>
      <c r="D579" s="31"/>
      <c r="E579" s="90"/>
      <c r="F579" s="90"/>
      <c r="G579" s="90"/>
      <c r="H579" s="73"/>
      <c r="I579" s="73"/>
      <c r="J579" s="73"/>
      <c r="K579" s="109"/>
      <c r="L579" s="404"/>
    </row>
    <row r="580" spans="3:12" ht="15.75" thickBot="1" x14ac:dyDescent="0.3">
      <c r="C580" s="70"/>
      <c r="D580" s="31"/>
      <c r="E580" s="90"/>
      <c r="F580" s="90"/>
      <c r="G580" s="90"/>
      <c r="H580" s="73"/>
      <c r="I580" s="73"/>
      <c r="J580" s="73"/>
      <c r="K580" s="109"/>
      <c r="L580" s="404"/>
    </row>
    <row r="581" spans="3:12" ht="30.75" thickBot="1" x14ac:dyDescent="0.3">
      <c r="C581" s="123" t="s">
        <v>44</v>
      </c>
      <c r="D581" s="126" t="s">
        <v>45</v>
      </c>
      <c r="E581" s="125" t="s">
        <v>55</v>
      </c>
      <c r="F581" s="125" t="s">
        <v>57</v>
      </c>
      <c r="G581" s="124" t="s">
        <v>27</v>
      </c>
      <c r="H581" s="130" t="s">
        <v>128</v>
      </c>
      <c r="I581" s="125" t="s">
        <v>46</v>
      </c>
      <c r="J581" s="125" t="s">
        <v>129</v>
      </c>
      <c r="K581" s="125" t="s">
        <v>407</v>
      </c>
      <c r="L581" s="125" t="s">
        <v>408</v>
      </c>
    </row>
    <row r="582" spans="3:12" ht="15.75" thickBot="1" x14ac:dyDescent="0.3">
      <c r="C582" s="303" t="s">
        <v>47</v>
      </c>
      <c r="D582" s="765">
        <v>200</v>
      </c>
      <c r="E582" s="304">
        <v>4</v>
      </c>
      <c r="F582" s="112">
        <v>10000</v>
      </c>
      <c r="G582" s="305">
        <f t="shared" ref="G582:G590" si="36">E582*F582</f>
        <v>40000</v>
      </c>
      <c r="H582" s="306" t="s">
        <v>126</v>
      </c>
      <c r="I582" s="113" t="s">
        <v>696</v>
      </c>
      <c r="J582" s="113" t="str">
        <f>VLOOKUP(I582,Presupuesto!$B$11:$C$566,2,0)</f>
        <v>SERVICIOS DE CAPACITACION.</v>
      </c>
      <c r="K582" s="307" t="s">
        <v>1444</v>
      </c>
      <c r="L582" s="113" t="s">
        <v>391</v>
      </c>
    </row>
    <row r="583" spans="3:12" ht="15.75" thickBot="1" x14ac:dyDescent="0.3">
      <c r="C583" s="96" t="s">
        <v>48</v>
      </c>
      <c r="D583" s="766"/>
      <c r="E583" s="197">
        <v>0</v>
      </c>
      <c r="F583" s="97">
        <v>10</v>
      </c>
      <c r="G583" s="94">
        <f t="shared" si="36"/>
        <v>0</v>
      </c>
      <c r="H583" s="306" t="s">
        <v>126</v>
      </c>
      <c r="I583" s="95" t="s">
        <v>714</v>
      </c>
      <c r="J583" s="95" t="str">
        <f>VLOOKUP(I583,Presupuesto!$B$11:$C$566,2,0)</f>
        <v>SERVICIOS DE IMPRENTA PUBLIC.Y REPRODUCCION</v>
      </c>
      <c r="K583" s="307" t="s">
        <v>1444</v>
      </c>
      <c r="L583" s="95" t="s">
        <v>409</v>
      </c>
    </row>
    <row r="584" spans="3:12" ht="15.75" thickBot="1" x14ac:dyDescent="0.3">
      <c r="C584" s="96" t="s">
        <v>49</v>
      </c>
      <c r="D584" s="766"/>
      <c r="E584" s="197">
        <v>600</v>
      </c>
      <c r="F584" s="97">
        <v>100</v>
      </c>
      <c r="G584" s="94">
        <f t="shared" si="36"/>
        <v>60000</v>
      </c>
      <c r="H584" s="306" t="s">
        <v>126</v>
      </c>
      <c r="I584" s="95" t="s">
        <v>789</v>
      </c>
      <c r="J584" s="95" t="str">
        <f>VLOOKUP(I584,Presupuesto!$B$11:$C$566,2,0)</f>
        <v>ALIMENTOS B EBIDAS PARA PERSONAS</v>
      </c>
      <c r="K584" s="307" t="s">
        <v>1444</v>
      </c>
      <c r="L584" s="95" t="s">
        <v>393</v>
      </c>
    </row>
    <row r="585" spans="3:12" ht="15.75" thickBot="1" x14ac:dyDescent="0.3">
      <c r="C585" s="96" t="s">
        <v>50</v>
      </c>
      <c r="D585" s="766"/>
      <c r="E585" s="148"/>
      <c r="F585" s="115">
        <v>16000</v>
      </c>
      <c r="G585" s="94">
        <f t="shared" si="36"/>
        <v>0</v>
      </c>
      <c r="H585" s="306" t="s">
        <v>126</v>
      </c>
      <c r="I585" s="300" t="s">
        <v>297</v>
      </c>
      <c r="J585" s="95" t="str">
        <f>VLOOKUP(I585,Presupuesto!$B$11:$C$566,2,0)</f>
        <v>PASAJES (26100-00)</v>
      </c>
      <c r="K585" s="307" t="s">
        <v>1444</v>
      </c>
      <c r="L585" s="95" t="s">
        <v>409</v>
      </c>
    </row>
    <row r="586" spans="3:12" ht="15.75" thickBot="1" x14ac:dyDescent="0.3">
      <c r="C586" s="96" t="s">
        <v>414</v>
      </c>
      <c r="D586" s="766"/>
      <c r="E586" s="148"/>
      <c r="F586" s="115">
        <v>250</v>
      </c>
      <c r="G586" s="94">
        <f t="shared" si="36"/>
        <v>0</v>
      </c>
      <c r="H586" s="306" t="s">
        <v>126</v>
      </c>
      <c r="I586" s="95" t="s">
        <v>818</v>
      </c>
      <c r="J586" s="95" t="str">
        <f>VLOOKUP(I586,Presupuesto!$B$11:$C$566,2,0)</f>
        <v>PRODUCTOS PAPEL Y CARTON</v>
      </c>
      <c r="K586" s="307" t="s">
        <v>1444</v>
      </c>
      <c r="L586" s="95" t="s">
        <v>409</v>
      </c>
    </row>
    <row r="587" spans="3:12" ht="15.75" thickBot="1" x14ac:dyDescent="0.3">
      <c r="C587" s="96" t="s">
        <v>51</v>
      </c>
      <c r="D587" s="766"/>
      <c r="E587" s="197"/>
      <c r="F587" s="97">
        <v>85</v>
      </c>
      <c r="G587" s="94">
        <f t="shared" si="36"/>
        <v>0</v>
      </c>
      <c r="H587" s="306" t="s">
        <v>126</v>
      </c>
      <c r="I587" s="95" t="s">
        <v>818</v>
      </c>
      <c r="J587" s="95" t="str">
        <f>VLOOKUP(I587,Presupuesto!$B$11:$C$566,2,0)</f>
        <v>PRODUCTOS PAPEL Y CARTON</v>
      </c>
      <c r="K587" s="307" t="s">
        <v>1444</v>
      </c>
      <c r="L587" s="95" t="s">
        <v>409</v>
      </c>
    </row>
    <row r="588" spans="3:12" ht="15.75" thickBot="1" x14ac:dyDescent="0.3">
      <c r="C588" s="96" t="s">
        <v>120</v>
      </c>
      <c r="D588" s="766"/>
      <c r="E588" s="197"/>
      <c r="F588" s="97">
        <v>36</v>
      </c>
      <c r="G588" s="94">
        <f t="shared" si="36"/>
        <v>0</v>
      </c>
      <c r="H588" s="306" t="s">
        <v>126</v>
      </c>
      <c r="I588" s="95" t="s">
        <v>939</v>
      </c>
      <c r="J588" s="95" t="str">
        <f>VLOOKUP(I588,Presupuesto!$B$11:$C$566,2,0)</f>
        <v>UTILES DE ESCRITORIO, OFICINA Y ENSE¥ANZA</v>
      </c>
      <c r="K588" s="307" t="s">
        <v>1444</v>
      </c>
      <c r="L588" s="95" t="s">
        <v>409</v>
      </c>
    </row>
    <row r="589" spans="3:12" ht="15.75" thickBot="1" x14ac:dyDescent="0.3">
      <c r="C589" s="96" t="s">
        <v>34</v>
      </c>
      <c r="D589" s="766"/>
      <c r="E589" s="197"/>
      <c r="F589" s="97">
        <v>80</v>
      </c>
      <c r="G589" s="94">
        <f t="shared" si="36"/>
        <v>0</v>
      </c>
      <c r="H589" s="306" t="s">
        <v>126</v>
      </c>
      <c r="I589" s="95" t="s">
        <v>939</v>
      </c>
      <c r="J589" s="95" t="str">
        <f>VLOOKUP(I589,Presupuesto!$B$11:$C$566,2,0)</f>
        <v>UTILES DE ESCRITORIO, OFICINA Y ENSE¥ANZA</v>
      </c>
      <c r="K589" s="307" t="s">
        <v>1444</v>
      </c>
      <c r="L589" s="95" t="s">
        <v>409</v>
      </c>
    </row>
    <row r="590" spans="3:12" ht="15.75" thickBot="1" x14ac:dyDescent="0.3">
      <c r="C590" s="106" t="s">
        <v>52</v>
      </c>
      <c r="D590" s="766"/>
      <c r="E590" s="206"/>
      <c r="F590" s="116">
        <v>25</v>
      </c>
      <c r="G590" s="94">
        <f t="shared" si="36"/>
        <v>0</v>
      </c>
      <c r="H590" s="306" t="s">
        <v>126</v>
      </c>
      <c r="I590" s="95" t="s">
        <v>939</v>
      </c>
      <c r="J590" s="95" t="str">
        <f>VLOOKUP(I590,Presupuesto!$B$11:$C$566,2,0)</f>
        <v>UTILES DE ESCRITORIO, OFICINA Y ENSE¥ANZA</v>
      </c>
      <c r="K590" s="307" t="s">
        <v>1444</v>
      </c>
      <c r="L590" s="95" t="s">
        <v>409</v>
      </c>
    </row>
    <row r="591" spans="3:12" ht="15.75" thickBot="1" x14ac:dyDescent="0.3">
      <c r="C591" s="210" t="s">
        <v>421</v>
      </c>
      <c r="D591" s="211">
        <v>30</v>
      </c>
      <c r="E591" s="308">
        <v>3</v>
      </c>
      <c r="F591" s="101">
        <f>HLOOKUP(C591,$AH$2:$BU$3,2,0)</f>
        <v>2250</v>
      </c>
      <c r="G591" s="102">
        <f>D591*E591*F591</f>
        <v>202500</v>
      </c>
      <c r="H591" s="306" t="s">
        <v>126</v>
      </c>
      <c r="I591" s="310" t="s">
        <v>298</v>
      </c>
      <c r="J591" s="103" t="str">
        <f>VLOOKUP(I591,Presupuesto!$B$11:$C$566,2,0)</f>
        <v>VIATICOS (26200-00)</v>
      </c>
      <c r="K591" s="307" t="s">
        <v>1444</v>
      </c>
      <c r="L591" s="311" t="s">
        <v>409</v>
      </c>
    </row>
    <row r="593" spans="3:12" ht="15.75" thickBot="1" x14ac:dyDescent="0.3"/>
    <row r="594" spans="3:12" ht="15.75" thickBot="1" x14ac:dyDescent="0.3">
      <c r="C594" s="29" t="s">
        <v>43</v>
      </c>
      <c r="D594" s="30">
        <f>SUM(G601:G610)</f>
        <v>7000</v>
      </c>
      <c r="E594" s="90"/>
      <c r="F594" s="90"/>
      <c r="G594" s="90"/>
      <c r="H594" s="73"/>
      <c r="I594" s="73"/>
      <c r="J594" s="73"/>
      <c r="K594" s="109"/>
      <c r="L594" s="404"/>
    </row>
    <row r="595" spans="3:12" x14ac:dyDescent="0.25">
      <c r="C595" s="70"/>
      <c r="D595" s="31"/>
      <c r="E595" s="90"/>
      <c r="F595" s="90"/>
      <c r="G595" s="90"/>
      <c r="H595" s="73"/>
      <c r="I595" s="73"/>
      <c r="J595" s="73"/>
      <c r="K595" s="109"/>
      <c r="L595" s="404"/>
    </row>
    <row r="596" spans="3:12" x14ac:dyDescent="0.25">
      <c r="C596" s="70"/>
      <c r="D596" s="31"/>
      <c r="E596" s="90"/>
      <c r="F596" s="90"/>
      <c r="G596" s="90"/>
      <c r="H596" s="73"/>
      <c r="I596" s="73"/>
      <c r="J596" s="73"/>
      <c r="K596" s="109"/>
      <c r="L596" s="404"/>
    </row>
    <row r="597" spans="3:12" ht="15.75" x14ac:dyDescent="0.25">
      <c r="C597" s="199" t="s">
        <v>389</v>
      </c>
      <c r="D597" s="327" t="s">
        <v>2095</v>
      </c>
      <c r="E597" s="90"/>
      <c r="F597" s="90"/>
      <c r="G597" s="90"/>
      <c r="H597" s="73"/>
      <c r="I597" s="73"/>
      <c r="J597" s="73"/>
      <c r="K597" s="109"/>
      <c r="L597" s="404"/>
    </row>
    <row r="598" spans="3:12" ht="18.75" x14ac:dyDescent="0.25">
      <c r="C598" s="204" t="str">
        <f>IFERROR(VLOOKUP(D597,'1. Desarrollo e Innov. Curricu.'!$E:$F,2,FALSE),IFERROR(VLOOKUP(D597,'2. Investigación Científica'!$E:$F,2,FALSE),IFERROR(VLOOKUP(D597,'3. Vinculación Univ. Sociedad'!$E:$F,2,FALSE),IFERROR(VLOOKUP(D597,'4. Docencia y Profesorado Univ.'!$E:$F,2,FALSE),IFERROR(VLOOKUP(D597,'5. Estudiantes y Graduados'!$E:$F,2,FALSE),IFERROR(VLOOKUP(D597,'11. Gestion Administrativa'!$E:$F,2,FALSE),IFERROR(VLOOKUP(D597,'13. Gestión Académica'!$E:$F,2,FALSE),IFERROR(VLOOKUP(D597,'8. Asegura. de la Calid. y M'!$E:$F,2,FALSE),IFERROR(VLOOKUP(D597,'6. Gestión del Conocimiento'!$E:$F,2,FALSE),IFERROR(VLOOKUP(D597,'15. Gobernabilidad y Proceso...'!$E:$F,2,FALSE),IFERROR(VLOOKUP(D597,'12. Gestión del Talento Humano'!$E:$F,2,FALSE),IFERROR(VLOOKUP(D597,'14. Internacional... de la E.S.'!$E:$F,2,FALSE),IFERROR(VLOOKUP(D597,'10. Posgrado'!$E:$F,2,FALSE),IFERROR(VLOOKUP(D597,'17. Gestión TIC'!$E:$F,2,FALSE),IFERROR(VLOOKUP(D597,'16. Desa. del Sistema Educ.Sup.'!$E:$F,2,FALSE),IFERROR(VLOOKUP(D597,'9. Cultura de Inno. Insti...'!$E:$F,2,FALSE),VLOOKUP(D597,'7. Lo Esencial de la Reforma U.'!$E:$F,2,0)))))))))))))))))</f>
        <v>Capacitacion de Cambios Paradigmáticos</v>
      </c>
      <c r="D598" s="31"/>
      <c r="E598" s="90"/>
      <c r="F598" s="90"/>
      <c r="G598" s="90"/>
      <c r="H598" s="73"/>
      <c r="I598" s="73"/>
      <c r="J598" s="73"/>
      <c r="K598" s="109"/>
      <c r="L598" s="404"/>
    </row>
    <row r="599" spans="3:12" ht="15.75" thickBot="1" x14ac:dyDescent="0.3">
      <c r="C599" s="70"/>
      <c r="D599" s="31"/>
      <c r="E599" s="90"/>
      <c r="F599" s="90"/>
      <c r="G599" s="90"/>
      <c r="H599" s="73"/>
      <c r="I599" s="73"/>
      <c r="J599" s="73"/>
      <c r="K599" s="109"/>
      <c r="L599" s="404"/>
    </row>
    <row r="600" spans="3:12" ht="30.75" thickBot="1" x14ac:dyDescent="0.3">
      <c r="C600" s="123" t="s">
        <v>44</v>
      </c>
      <c r="D600" s="126" t="s">
        <v>45</v>
      </c>
      <c r="E600" s="125" t="s">
        <v>55</v>
      </c>
      <c r="F600" s="125" t="s">
        <v>57</v>
      </c>
      <c r="G600" s="124" t="s">
        <v>27</v>
      </c>
      <c r="H600" s="130" t="s">
        <v>128</v>
      </c>
      <c r="I600" s="125" t="s">
        <v>46</v>
      </c>
      <c r="J600" s="125" t="s">
        <v>129</v>
      </c>
      <c r="K600" s="125" t="s">
        <v>407</v>
      </c>
      <c r="L600" s="125" t="s">
        <v>408</v>
      </c>
    </row>
    <row r="601" spans="3:12" ht="15.75" thickBot="1" x14ac:dyDescent="0.3">
      <c r="C601" s="303" t="s">
        <v>47</v>
      </c>
      <c r="D601" s="765">
        <v>100</v>
      </c>
      <c r="E601" s="304">
        <v>0</v>
      </c>
      <c r="F601" s="112">
        <v>10000</v>
      </c>
      <c r="G601" s="305">
        <f t="shared" ref="G601:G609" si="37">E601*F601</f>
        <v>0</v>
      </c>
      <c r="H601" s="306" t="s">
        <v>126</v>
      </c>
      <c r="I601" s="113" t="s">
        <v>696</v>
      </c>
      <c r="J601" s="113" t="str">
        <f>VLOOKUP(I601,Presupuesto!$B$11:$C$566,2,0)</f>
        <v>SERVICIOS DE CAPACITACION.</v>
      </c>
      <c r="K601" s="307" t="s">
        <v>1362</v>
      </c>
      <c r="L601" s="113" t="s">
        <v>391</v>
      </c>
    </row>
    <row r="602" spans="3:12" ht="15.75" thickBot="1" x14ac:dyDescent="0.3">
      <c r="C602" s="96" t="s">
        <v>48</v>
      </c>
      <c r="D602" s="766"/>
      <c r="E602" s="197">
        <v>0</v>
      </c>
      <c r="F602" s="97">
        <v>10</v>
      </c>
      <c r="G602" s="94">
        <f t="shared" si="37"/>
        <v>0</v>
      </c>
      <c r="H602" s="306" t="s">
        <v>126</v>
      </c>
      <c r="I602" s="95" t="s">
        <v>714</v>
      </c>
      <c r="J602" s="95" t="str">
        <f>VLOOKUP(I602,Presupuesto!$B$11:$C$566,2,0)</f>
        <v>SERVICIOS DE IMPRENTA PUBLIC.Y REPRODUCCION</v>
      </c>
      <c r="K602" s="307" t="s">
        <v>1362</v>
      </c>
      <c r="L602" s="95" t="s">
        <v>409</v>
      </c>
    </row>
    <row r="603" spans="3:12" ht="15.75" thickBot="1" x14ac:dyDescent="0.3">
      <c r="C603" s="96" t="s">
        <v>49</v>
      </c>
      <c r="D603" s="766"/>
      <c r="E603" s="197">
        <v>100</v>
      </c>
      <c r="F603" s="97">
        <v>70</v>
      </c>
      <c r="G603" s="94">
        <f t="shared" si="37"/>
        <v>7000</v>
      </c>
      <c r="H603" s="306" t="s">
        <v>126</v>
      </c>
      <c r="I603" s="95" t="s">
        <v>789</v>
      </c>
      <c r="J603" s="95" t="str">
        <f>VLOOKUP(I603,Presupuesto!$B$11:$C$566,2,0)</f>
        <v>ALIMENTOS B EBIDAS PARA PERSONAS</v>
      </c>
      <c r="K603" s="307" t="s">
        <v>1362</v>
      </c>
      <c r="L603" s="95" t="s">
        <v>393</v>
      </c>
    </row>
    <row r="604" spans="3:12" ht="15.75" thickBot="1" x14ac:dyDescent="0.3">
      <c r="C604" s="96" t="s">
        <v>50</v>
      </c>
      <c r="D604" s="766"/>
      <c r="E604" s="148"/>
      <c r="F604" s="115">
        <v>16000</v>
      </c>
      <c r="G604" s="94">
        <f t="shared" si="37"/>
        <v>0</v>
      </c>
      <c r="H604" s="306" t="s">
        <v>126</v>
      </c>
      <c r="I604" s="300" t="s">
        <v>297</v>
      </c>
      <c r="J604" s="95" t="str">
        <f>VLOOKUP(I604,Presupuesto!$B$11:$C$566,2,0)</f>
        <v>PASAJES (26100-00)</v>
      </c>
      <c r="K604" s="307" t="s">
        <v>1362</v>
      </c>
      <c r="L604" s="95" t="s">
        <v>409</v>
      </c>
    </row>
    <row r="605" spans="3:12" ht="15.75" thickBot="1" x14ac:dyDescent="0.3">
      <c r="C605" s="96" t="s">
        <v>414</v>
      </c>
      <c r="D605" s="766"/>
      <c r="E605" s="148"/>
      <c r="F605" s="115">
        <v>250</v>
      </c>
      <c r="G605" s="94">
        <f t="shared" si="37"/>
        <v>0</v>
      </c>
      <c r="H605" s="306" t="s">
        <v>126</v>
      </c>
      <c r="I605" s="95" t="s">
        <v>818</v>
      </c>
      <c r="J605" s="95" t="str">
        <f>VLOOKUP(I605,Presupuesto!$B$11:$C$566,2,0)</f>
        <v>PRODUCTOS PAPEL Y CARTON</v>
      </c>
      <c r="K605" s="307" t="s">
        <v>1362</v>
      </c>
      <c r="L605" s="95" t="s">
        <v>409</v>
      </c>
    </row>
    <row r="606" spans="3:12" ht="15.75" thickBot="1" x14ac:dyDescent="0.3">
      <c r="C606" s="96" t="s">
        <v>51</v>
      </c>
      <c r="D606" s="766"/>
      <c r="E606" s="197"/>
      <c r="F606" s="97">
        <v>85</v>
      </c>
      <c r="G606" s="94">
        <f t="shared" si="37"/>
        <v>0</v>
      </c>
      <c r="H606" s="306" t="s">
        <v>126</v>
      </c>
      <c r="I606" s="95" t="s">
        <v>818</v>
      </c>
      <c r="J606" s="95" t="str">
        <f>VLOOKUP(I606,Presupuesto!$B$11:$C$566,2,0)</f>
        <v>PRODUCTOS PAPEL Y CARTON</v>
      </c>
      <c r="K606" s="307" t="s">
        <v>1362</v>
      </c>
      <c r="L606" s="95" t="s">
        <v>409</v>
      </c>
    </row>
    <row r="607" spans="3:12" ht="15.75" thickBot="1" x14ac:dyDescent="0.3">
      <c r="C607" s="96" t="s">
        <v>120</v>
      </c>
      <c r="D607" s="766"/>
      <c r="E607" s="197"/>
      <c r="F607" s="97">
        <v>36</v>
      </c>
      <c r="G607" s="94">
        <f t="shared" si="37"/>
        <v>0</v>
      </c>
      <c r="H607" s="306" t="s">
        <v>126</v>
      </c>
      <c r="I607" s="95" t="s">
        <v>939</v>
      </c>
      <c r="J607" s="95" t="str">
        <f>VLOOKUP(I607,Presupuesto!$B$11:$C$566,2,0)</f>
        <v>UTILES DE ESCRITORIO, OFICINA Y ENSE¥ANZA</v>
      </c>
      <c r="K607" s="307" t="s">
        <v>1362</v>
      </c>
      <c r="L607" s="95" t="s">
        <v>409</v>
      </c>
    </row>
    <row r="608" spans="3:12" ht="15.75" thickBot="1" x14ac:dyDescent="0.3">
      <c r="C608" s="96" t="s">
        <v>34</v>
      </c>
      <c r="D608" s="766"/>
      <c r="E608" s="197"/>
      <c r="F608" s="97">
        <v>80</v>
      </c>
      <c r="G608" s="94">
        <f t="shared" si="37"/>
        <v>0</v>
      </c>
      <c r="H608" s="306" t="s">
        <v>126</v>
      </c>
      <c r="I608" s="95" t="s">
        <v>939</v>
      </c>
      <c r="J608" s="95" t="str">
        <f>VLOOKUP(I608,Presupuesto!$B$11:$C$566,2,0)</f>
        <v>UTILES DE ESCRITORIO, OFICINA Y ENSE¥ANZA</v>
      </c>
      <c r="K608" s="307" t="s">
        <v>1362</v>
      </c>
      <c r="L608" s="95" t="s">
        <v>409</v>
      </c>
    </row>
    <row r="609" spans="3:12" ht="15.75" thickBot="1" x14ac:dyDescent="0.3">
      <c r="C609" s="106" t="s">
        <v>52</v>
      </c>
      <c r="D609" s="766"/>
      <c r="E609" s="206"/>
      <c r="F609" s="116">
        <v>25</v>
      </c>
      <c r="G609" s="94">
        <f t="shared" si="37"/>
        <v>0</v>
      </c>
      <c r="H609" s="306" t="s">
        <v>126</v>
      </c>
      <c r="I609" s="95" t="s">
        <v>939</v>
      </c>
      <c r="J609" s="95" t="str">
        <f>VLOOKUP(I609,Presupuesto!$B$11:$C$566,2,0)</f>
        <v>UTILES DE ESCRITORIO, OFICINA Y ENSE¥ANZA</v>
      </c>
      <c r="K609" s="307" t="s">
        <v>1362</v>
      </c>
      <c r="L609" s="95" t="s">
        <v>409</v>
      </c>
    </row>
    <row r="610" spans="3:12" ht="15.75" thickBot="1" x14ac:dyDescent="0.3">
      <c r="C610" s="210" t="s">
        <v>442</v>
      </c>
      <c r="D610" s="211">
        <v>0</v>
      </c>
      <c r="E610" s="308">
        <v>0</v>
      </c>
      <c r="F610" s="101">
        <f>HLOOKUP(C610,$AH$2:$BU$3,2,0)</f>
        <v>4506.1665000000003</v>
      </c>
      <c r="G610" s="102">
        <f>D610*E610*F610</f>
        <v>0</v>
      </c>
      <c r="H610" s="306" t="s">
        <v>126</v>
      </c>
      <c r="I610" s="310" t="s">
        <v>298</v>
      </c>
      <c r="J610" s="103" t="str">
        <f>VLOOKUP(I610,Presupuesto!$B$11:$C$566,2,0)</f>
        <v>VIATICOS (26200-00)</v>
      </c>
      <c r="K610" s="307" t="s">
        <v>1362</v>
      </c>
      <c r="L610" s="311" t="s">
        <v>409</v>
      </c>
    </row>
    <row r="612" spans="3:12" ht="15.75" thickBot="1" x14ac:dyDescent="0.3"/>
    <row r="613" spans="3:12" ht="15.75" thickBot="1" x14ac:dyDescent="0.3">
      <c r="C613" s="29" t="s">
        <v>43</v>
      </c>
      <c r="D613" s="30">
        <f>SUM(G620:G629)</f>
        <v>4505</v>
      </c>
      <c r="E613" s="90"/>
      <c r="F613" s="90"/>
      <c r="G613" s="90"/>
      <c r="H613" s="73"/>
      <c r="I613" s="73"/>
      <c r="J613" s="73"/>
      <c r="K613" s="109"/>
      <c r="L613" s="404"/>
    </row>
    <row r="614" spans="3:12" x14ac:dyDescent="0.25">
      <c r="C614" s="70"/>
      <c r="D614" s="31"/>
      <c r="E614" s="90"/>
      <c r="F614" s="90"/>
      <c r="G614" s="90"/>
      <c r="H614" s="73"/>
      <c r="I614" s="73"/>
      <c r="J614" s="73"/>
      <c r="K614" s="109"/>
      <c r="L614" s="404"/>
    </row>
    <row r="615" spans="3:12" x14ac:dyDescent="0.25">
      <c r="C615" s="70"/>
      <c r="D615" s="31"/>
      <c r="E615" s="90"/>
      <c r="F615" s="90"/>
      <c r="G615" s="90"/>
      <c r="H615" s="73"/>
      <c r="I615" s="73"/>
      <c r="J615" s="73"/>
      <c r="K615" s="109"/>
      <c r="L615" s="404"/>
    </row>
    <row r="616" spans="3:12" ht="15.75" x14ac:dyDescent="0.25">
      <c r="C616" s="199" t="s">
        <v>389</v>
      </c>
      <c r="D616" s="327" t="s">
        <v>2096</v>
      </c>
      <c r="E616" s="90"/>
      <c r="F616" s="90"/>
      <c r="G616" s="90"/>
      <c r="H616" s="73"/>
      <c r="I616" s="73"/>
      <c r="J616" s="73"/>
      <c r="K616" s="109"/>
      <c r="L616" s="404"/>
    </row>
    <row r="617" spans="3:12" ht="18.75" x14ac:dyDescent="0.25">
      <c r="C617" s="204" t="str">
        <f>IFERROR(VLOOKUP(D616,'1. Desarrollo e Innov. Curricu.'!$E:$F,2,FALSE),IFERROR(VLOOKUP(D616,'2. Investigación Científica'!$E:$F,2,FALSE),IFERROR(VLOOKUP(D616,'3. Vinculación Univ. Sociedad'!$E:$F,2,FALSE),IFERROR(VLOOKUP(D616,'4. Docencia y Profesorado Univ.'!$E:$F,2,FALSE),IFERROR(VLOOKUP(D616,'5. Estudiantes y Graduados'!$E:$F,2,FALSE),IFERROR(VLOOKUP(D616,'11. Gestion Administrativa'!$E:$F,2,FALSE),IFERROR(VLOOKUP(D616,'13. Gestión Académica'!$E:$F,2,FALSE),IFERROR(VLOOKUP(D616,'8. Asegura. de la Calid. y M'!$E:$F,2,FALSE),IFERROR(VLOOKUP(D616,'6. Gestión del Conocimiento'!$E:$F,2,FALSE),IFERROR(VLOOKUP(D616,'15. Gobernabilidad y Proceso...'!$E:$F,2,FALSE),IFERROR(VLOOKUP(D616,'12. Gestión del Talento Humano'!$E:$F,2,FALSE),IFERROR(VLOOKUP(D616,'14. Internacional... de la E.S.'!$E:$F,2,FALSE),IFERROR(VLOOKUP(D616,'10. Posgrado'!$E:$F,2,FALSE),IFERROR(VLOOKUP(D616,'17. Gestión TIC'!$E:$F,2,FALSE),IFERROR(VLOOKUP(D616,'16. Desa. del Sistema Educ.Sup.'!$E:$F,2,FALSE),IFERROR(VLOOKUP(D616,'9. Cultura de Inno. Insti...'!$E:$F,2,FALSE),VLOOKUP(D616,'7. Lo Esencial de la Reforma U.'!$E:$F,2,0)))))))))))))))))</f>
        <v>Trabajo en Equipo</v>
      </c>
      <c r="D617" s="31"/>
      <c r="E617" s="90"/>
      <c r="F617" s="90"/>
      <c r="G617" s="90"/>
      <c r="H617" s="73"/>
      <c r="I617" s="73"/>
      <c r="J617" s="73"/>
      <c r="K617" s="109"/>
      <c r="L617" s="404"/>
    </row>
    <row r="618" spans="3:12" ht="15.75" thickBot="1" x14ac:dyDescent="0.3">
      <c r="C618" s="70"/>
      <c r="D618" s="31"/>
      <c r="E618" s="90"/>
      <c r="F618" s="90"/>
      <c r="G618" s="90"/>
      <c r="H618" s="73"/>
      <c r="I618" s="73"/>
      <c r="J618" s="73"/>
      <c r="K618" s="109"/>
      <c r="L618" s="404"/>
    </row>
    <row r="619" spans="3:12" ht="30.75" thickBot="1" x14ac:dyDescent="0.3">
      <c r="C619" s="123" t="s">
        <v>44</v>
      </c>
      <c r="D619" s="126" t="s">
        <v>45</v>
      </c>
      <c r="E619" s="125" t="s">
        <v>55</v>
      </c>
      <c r="F619" s="125" t="s">
        <v>57</v>
      </c>
      <c r="G619" s="124" t="s">
        <v>27</v>
      </c>
      <c r="H619" s="130" t="s">
        <v>128</v>
      </c>
      <c r="I619" s="125" t="s">
        <v>46</v>
      </c>
      <c r="J619" s="125" t="s">
        <v>129</v>
      </c>
      <c r="K619" s="125" t="s">
        <v>407</v>
      </c>
      <c r="L619" s="125" t="s">
        <v>408</v>
      </c>
    </row>
    <row r="620" spans="3:12" ht="15.75" thickBot="1" x14ac:dyDescent="0.3">
      <c r="C620" s="303" t="s">
        <v>47</v>
      </c>
      <c r="D620" s="765">
        <v>30</v>
      </c>
      <c r="E620" s="304">
        <v>0</v>
      </c>
      <c r="F620" s="112">
        <v>10000</v>
      </c>
      <c r="G620" s="305">
        <f t="shared" ref="G620:G628" si="38">E620*F620</f>
        <v>0</v>
      </c>
      <c r="H620" s="306" t="s">
        <v>126</v>
      </c>
      <c r="I620" s="113" t="s">
        <v>696</v>
      </c>
      <c r="J620" s="113" t="str">
        <f>VLOOKUP(I620,Presupuesto!$B$11:$C$566,2,0)</f>
        <v>SERVICIOS DE CAPACITACION.</v>
      </c>
      <c r="K620" s="307" t="s">
        <v>1362</v>
      </c>
      <c r="L620" s="113" t="s">
        <v>391</v>
      </c>
    </row>
    <row r="621" spans="3:12" ht="15.75" thickBot="1" x14ac:dyDescent="0.3">
      <c r="C621" s="96" t="s">
        <v>48</v>
      </c>
      <c r="D621" s="766"/>
      <c r="E621" s="197">
        <v>0</v>
      </c>
      <c r="F621" s="97">
        <v>10</v>
      </c>
      <c r="G621" s="94">
        <f t="shared" si="38"/>
        <v>0</v>
      </c>
      <c r="H621" s="306" t="s">
        <v>126</v>
      </c>
      <c r="I621" s="95" t="s">
        <v>714</v>
      </c>
      <c r="J621" s="95" t="str">
        <f>VLOOKUP(I621,Presupuesto!$B$11:$C$566,2,0)</f>
        <v>SERVICIOS DE IMPRENTA PUBLIC.Y REPRODUCCION</v>
      </c>
      <c r="K621" s="307" t="s">
        <v>1362</v>
      </c>
      <c r="L621" s="95" t="s">
        <v>409</v>
      </c>
    </row>
    <row r="622" spans="3:12" ht="15.75" thickBot="1" x14ac:dyDescent="0.3">
      <c r="C622" s="96" t="s">
        <v>49</v>
      </c>
      <c r="D622" s="766"/>
      <c r="E622" s="197">
        <v>30</v>
      </c>
      <c r="F622" s="97">
        <v>133.5</v>
      </c>
      <c r="G622" s="94">
        <f t="shared" si="38"/>
        <v>4005</v>
      </c>
      <c r="H622" s="306" t="s">
        <v>126</v>
      </c>
      <c r="I622" s="95" t="s">
        <v>789</v>
      </c>
      <c r="J622" s="95" t="str">
        <f>VLOOKUP(I622,Presupuesto!$B$11:$C$566,2,0)</f>
        <v>ALIMENTOS B EBIDAS PARA PERSONAS</v>
      </c>
      <c r="K622" s="307" t="s">
        <v>1362</v>
      </c>
      <c r="L622" s="95" t="s">
        <v>393</v>
      </c>
    </row>
    <row r="623" spans="3:12" ht="15.75" thickBot="1" x14ac:dyDescent="0.3">
      <c r="C623" s="96" t="s">
        <v>50</v>
      </c>
      <c r="D623" s="766"/>
      <c r="E623" s="148"/>
      <c r="F623" s="115">
        <v>16000</v>
      </c>
      <c r="G623" s="94">
        <f t="shared" si="38"/>
        <v>0</v>
      </c>
      <c r="H623" s="306" t="s">
        <v>126</v>
      </c>
      <c r="I623" s="300" t="s">
        <v>297</v>
      </c>
      <c r="J623" s="95" t="str">
        <f>VLOOKUP(I623,Presupuesto!$B$11:$C$566,2,0)</f>
        <v>PASAJES (26100-00)</v>
      </c>
      <c r="K623" s="307" t="s">
        <v>1362</v>
      </c>
      <c r="L623" s="95" t="s">
        <v>409</v>
      </c>
    </row>
    <row r="624" spans="3:12" ht="15.75" thickBot="1" x14ac:dyDescent="0.3">
      <c r="C624" s="96" t="s">
        <v>414</v>
      </c>
      <c r="D624" s="766"/>
      <c r="E624" s="148"/>
      <c r="F624" s="115">
        <v>250</v>
      </c>
      <c r="G624" s="94">
        <f t="shared" si="38"/>
        <v>0</v>
      </c>
      <c r="H624" s="306" t="s">
        <v>126</v>
      </c>
      <c r="I624" s="95" t="s">
        <v>818</v>
      </c>
      <c r="J624" s="95" t="str">
        <f>VLOOKUP(I624,Presupuesto!$B$11:$C$566,2,0)</f>
        <v>PRODUCTOS PAPEL Y CARTON</v>
      </c>
      <c r="K624" s="307" t="s">
        <v>1362</v>
      </c>
      <c r="L624" s="95" t="s">
        <v>409</v>
      </c>
    </row>
    <row r="625" spans="3:12" ht="15.75" thickBot="1" x14ac:dyDescent="0.3">
      <c r="C625" s="96" t="s">
        <v>51</v>
      </c>
      <c r="D625" s="766"/>
      <c r="E625" s="197">
        <v>5</v>
      </c>
      <c r="F625" s="97">
        <v>100</v>
      </c>
      <c r="G625" s="94">
        <f t="shared" si="38"/>
        <v>500</v>
      </c>
      <c r="H625" s="306" t="s">
        <v>126</v>
      </c>
      <c r="I625" s="95" t="s">
        <v>818</v>
      </c>
      <c r="J625" s="95" t="str">
        <f>VLOOKUP(I625,Presupuesto!$B$11:$C$566,2,0)</f>
        <v>PRODUCTOS PAPEL Y CARTON</v>
      </c>
      <c r="K625" s="307" t="s">
        <v>1362</v>
      </c>
      <c r="L625" s="95" t="s">
        <v>409</v>
      </c>
    </row>
    <row r="626" spans="3:12" ht="15.75" thickBot="1" x14ac:dyDescent="0.3">
      <c r="C626" s="96" t="s">
        <v>120</v>
      </c>
      <c r="D626" s="766"/>
      <c r="E626" s="197"/>
      <c r="F626" s="97">
        <v>36</v>
      </c>
      <c r="G626" s="94">
        <f t="shared" si="38"/>
        <v>0</v>
      </c>
      <c r="H626" s="306" t="s">
        <v>126</v>
      </c>
      <c r="I626" s="95" t="s">
        <v>939</v>
      </c>
      <c r="J626" s="95" t="str">
        <f>VLOOKUP(I626,Presupuesto!$B$11:$C$566,2,0)</f>
        <v>UTILES DE ESCRITORIO, OFICINA Y ENSE¥ANZA</v>
      </c>
      <c r="K626" s="307" t="s">
        <v>1362</v>
      </c>
      <c r="L626" s="95" t="s">
        <v>409</v>
      </c>
    </row>
    <row r="627" spans="3:12" ht="15.75" thickBot="1" x14ac:dyDescent="0.3">
      <c r="C627" s="96" t="s">
        <v>34</v>
      </c>
      <c r="D627" s="766"/>
      <c r="E627" s="197"/>
      <c r="F627" s="97">
        <v>80</v>
      </c>
      <c r="G627" s="94">
        <f t="shared" si="38"/>
        <v>0</v>
      </c>
      <c r="H627" s="306" t="s">
        <v>126</v>
      </c>
      <c r="I627" s="95" t="s">
        <v>939</v>
      </c>
      <c r="J627" s="95" t="str">
        <f>VLOOKUP(I627,Presupuesto!$B$11:$C$566,2,0)</f>
        <v>UTILES DE ESCRITORIO, OFICINA Y ENSE¥ANZA</v>
      </c>
      <c r="K627" s="307" t="s">
        <v>1362</v>
      </c>
      <c r="L627" s="95" t="s">
        <v>409</v>
      </c>
    </row>
    <row r="628" spans="3:12" ht="15.75" thickBot="1" x14ac:dyDescent="0.3">
      <c r="C628" s="106" t="s">
        <v>52</v>
      </c>
      <c r="D628" s="766"/>
      <c r="E628" s="206"/>
      <c r="F628" s="116">
        <v>25</v>
      </c>
      <c r="G628" s="94">
        <f t="shared" si="38"/>
        <v>0</v>
      </c>
      <c r="H628" s="306" t="s">
        <v>126</v>
      </c>
      <c r="I628" s="95" t="s">
        <v>939</v>
      </c>
      <c r="J628" s="95" t="str">
        <f>VLOOKUP(I628,Presupuesto!$B$11:$C$566,2,0)</f>
        <v>UTILES DE ESCRITORIO, OFICINA Y ENSE¥ANZA</v>
      </c>
      <c r="K628" s="307" t="s">
        <v>1362</v>
      </c>
      <c r="L628" s="95" t="s">
        <v>409</v>
      </c>
    </row>
    <row r="629" spans="3:12" ht="15.75" thickBot="1" x14ac:dyDescent="0.3">
      <c r="C629" s="210" t="s">
        <v>442</v>
      </c>
      <c r="D629" s="211">
        <v>0</v>
      </c>
      <c r="E629" s="308">
        <v>0</v>
      </c>
      <c r="F629" s="101">
        <f>HLOOKUP(C629,$AH$2:$BU$3,2,0)</f>
        <v>4506.1665000000003</v>
      </c>
      <c r="G629" s="102">
        <f>D629*E629*F629</f>
        <v>0</v>
      </c>
      <c r="H629" s="306" t="s">
        <v>126</v>
      </c>
      <c r="I629" s="310" t="s">
        <v>298</v>
      </c>
      <c r="J629" s="103" t="str">
        <f>VLOOKUP(I629,Presupuesto!$B$11:$C$566,2,0)</f>
        <v>VIATICOS (26200-00)</v>
      </c>
      <c r="K629" s="307" t="s">
        <v>1362</v>
      </c>
      <c r="L629" s="311" t="s">
        <v>409</v>
      </c>
    </row>
    <row r="631" spans="3:12" ht="15.75" thickBot="1" x14ac:dyDescent="0.3"/>
    <row r="632" spans="3:12" ht="15.75" thickBot="1" x14ac:dyDescent="0.3">
      <c r="C632" s="29" t="s">
        <v>43</v>
      </c>
      <c r="D632" s="30">
        <f>SUM(G639:G648)</f>
        <v>5000</v>
      </c>
      <c r="E632" s="90"/>
      <c r="F632" s="90"/>
      <c r="G632" s="90"/>
      <c r="H632" s="73"/>
      <c r="I632" s="73"/>
      <c r="J632" s="73"/>
      <c r="K632" s="109"/>
      <c r="L632" s="404"/>
    </row>
    <row r="633" spans="3:12" x14ac:dyDescent="0.25">
      <c r="C633" s="70"/>
      <c r="D633" s="31"/>
      <c r="E633" s="90"/>
      <c r="F633" s="90"/>
      <c r="G633" s="90"/>
      <c r="H633" s="73"/>
      <c r="I633" s="73"/>
      <c r="J633" s="73"/>
      <c r="K633" s="109"/>
      <c r="L633" s="404"/>
    </row>
    <row r="634" spans="3:12" x14ac:dyDescent="0.25">
      <c r="C634" s="70"/>
      <c r="D634" s="31"/>
      <c r="E634" s="90"/>
      <c r="F634" s="90"/>
      <c r="G634" s="90"/>
      <c r="H634" s="73"/>
      <c r="I634" s="73"/>
      <c r="J634" s="73"/>
      <c r="K634" s="109"/>
      <c r="L634" s="404"/>
    </row>
    <row r="635" spans="3:12" ht="15.75" x14ac:dyDescent="0.25">
      <c r="C635" s="199" t="s">
        <v>389</v>
      </c>
      <c r="D635" s="327" t="s">
        <v>2097</v>
      </c>
      <c r="E635" s="90"/>
      <c r="F635" s="90"/>
      <c r="G635" s="90"/>
      <c r="H635" s="73"/>
      <c r="I635" s="73"/>
      <c r="J635" s="73"/>
      <c r="K635" s="109"/>
      <c r="L635" s="404"/>
    </row>
    <row r="636" spans="3:12" ht="18.75" x14ac:dyDescent="0.25">
      <c r="C636" s="204" t="str">
        <f>IFERROR(VLOOKUP(D635,'1. Desarrollo e Innov. Curricu.'!$E:$F,2,FALSE),IFERROR(VLOOKUP(D635,'2. Investigación Científica'!$E:$F,2,FALSE),IFERROR(VLOOKUP(D635,'3. Vinculación Univ. Sociedad'!$E:$F,2,FALSE),IFERROR(VLOOKUP(D635,'4. Docencia y Profesorado Univ.'!$E:$F,2,FALSE),IFERROR(VLOOKUP(D635,'5. Estudiantes y Graduados'!$E:$F,2,FALSE),IFERROR(VLOOKUP(D635,'11. Gestion Administrativa'!$E:$F,2,FALSE),IFERROR(VLOOKUP(D635,'13. Gestión Académica'!$E:$F,2,FALSE),IFERROR(VLOOKUP(D635,'8. Asegura. de la Calid. y M'!$E:$F,2,FALSE),IFERROR(VLOOKUP(D635,'6. Gestión del Conocimiento'!$E:$F,2,FALSE),IFERROR(VLOOKUP(D635,'15. Gobernabilidad y Proceso...'!$E:$F,2,FALSE),IFERROR(VLOOKUP(D635,'12. Gestión del Talento Humano'!$E:$F,2,FALSE),IFERROR(VLOOKUP(D635,'14. Internacional... de la E.S.'!$E:$F,2,FALSE),IFERROR(VLOOKUP(D635,'10. Posgrado'!$E:$F,2,FALSE),IFERROR(VLOOKUP(D635,'17. Gestión TIC'!$E:$F,2,FALSE),IFERROR(VLOOKUP(D635,'16. Desa. del Sistema Educ.Sup.'!$E:$F,2,FALSE),IFERROR(VLOOKUP(D635,'9. Cultura de Inno. Insti...'!$E:$F,2,FALSE),VLOOKUP(D635,'7. Lo Esencial de la Reforma U.'!$E:$F,2,0)))))))))))))))))</f>
        <v>Relaciones Interpersonales</v>
      </c>
      <c r="D636" s="31"/>
      <c r="E636" s="90"/>
      <c r="F636" s="90"/>
      <c r="G636" s="90"/>
      <c r="H636" s="73"/>
      <c r="I636" s="73"/>
      <c r="J636" s="73"/>
      <c r="K636" s="109"/>
      <c r="L636" s="404"/>
    </row>
    <row r="637" spans="3:12" ht="15.75" thickBot="1" x14ac:dyDescent="0.3">
      <c r="C637" s="70"/>
      <c r="D637" s="31"/>
      <c r="E637" s="90"/>
      <c r="F637" s="90"/>
      <c r="G637" s="90"/>
      <c r="H637" s="73"/>
      <c r="I637" s="73"/>
      <c r="J637" s="73"/>
      <c r="K637" s="109"/>
      <c r="L637" s="404"/>
    </row>
    <row r="638" spans="3:12" ht="30.75" thickBot="1" x14ac:dyDescent="0.3">
      <c r="C638" s="123" t="s">
        <v>44</v>
      </c>
      <c r="D638" s="126" t="s">
        <v>45</v>
      </c>
      <c r="E638" s="125" t="s">
        <v>55</v>
      </c>
      <c r="F638" s="125" t="s">
        <v>57</v>
      </c>
      <c r="G638" s="124" t="s">
        <v>27</v>
      </c>
      <c r="H638" s="130" t="s">
        <v>128</v>
      </c>
      <c r="I638" s="125" t="s">
        <v>46</v>
      </c>
      <c r="J638" s="125" t="s">
        <v>129</v>
      </c>
      <c r="K638" s="125" t="s">
        <v>407</v>
      </c>
      <c r="L638" s="125" t="s">
        <v>408</v>
      </c>
    </row>
    <row r="639" spans="3:12" ht="15.75" thickBot="1" x14ac:dyDescent="0.3">
      <c r="C639" s="303" t="s">
        <v>47</v>
      </c>
      <c r="D639" s="765">
        <v>50</v>
      </c>
      <c r="E639" s="304">
        <v>0</v>
      </c>
      <c r="F639" s="112">
        <v>10000</v>
      </c>
      <c r="G639" s="305">
        <f t="shared" ref="G639:G647" si="39">E639*F639</f>
        <v>0</v>
      </c>
      <c r="H639" s="306" t="s">
        <v>126</v>
      </c>
      <c r="I639" s="113" t="s">
        <v>696</v>
      </c>
      <c r="J639" s="113" t="str">
        <f>VLOOKUP(I639,Presupuesto!$B$11:$C$566,2,0)</f>
        <v>SERVICIOS DE CAPACITACION.</v>
      </c>
      <c r="K639" s="307" t="s">
        <v>1362</v>
      </c>
      <c r="L639" s="113" t="s">
        <v>391</v>
      </c>
    </row>
    <row r="640" spans="3:12" ht="15.75" thickBot="1" x14ac:dyDescent="0.3">
      <c r="C640" s="96" t="s">
        <v>48</v>
      </c>
      <c r="D640" s="766"/>
      <c r="E640" s="197">
        <v>0</v>
      </c>
      <c r="F640" s="97">
        <v>10</v>
      </c>
      <c r="G640" s="94">
        <f t="shared" si="39"/>
        <v>0</v>
      </c>
      <c r="H640" s="306" t="s">
        <v>126</v>
      </c>
      <c r="I640" s="95" t="s">
        <v>714</v>
      </c>
      <c r="J640" s="95" t="str">
        <f>VLOOKUP(I640,Presupuesto!$B$11:$C$566,2,0)</f>
        <v>SERVICIOS DE IMPRENTA PUBLIC.Y REPRODUCCION</v>
      </c>
      <c r="K640" s="307" t="s">
        <v>1362</v>
      </c>
      <c r="L640" s="95" t="s">
        <v>409</v>
      </c>
    </row>
    <row r="641" spans="3:12" ht="15.75" thickBot="1" x14ac:dyDescent="0.3">
      <c r="C641" s="96" t="s">
        <v>49</v>
      </c>
      <c r="D641" s="766"/>
      <c r="E641" s="197">
        <v>50</v>
      </c>
      <c r="F641" s="97">
        <v>100</v>
      </c>
      <c r="G641" s="94">
        <f t="shared" si="39"/>
        <v>5000</v>
      </c>
      <c r="H641" s="306" t="s">
        <v>126</v>
      </c>
      <c r="I641" s="95" t="s">
        <v>789</v>
      </c>
      <c r="J641" s="95" t="str">
        <f>VLOOKUP(I641,Presupuesto!$B$11:$C$566,2,0)</f>
        <v>ALIMENTOS B EBIDAS PARA PERSONAS</v>
      </c>
      <c r="K641" s="307" t="s">
        <v>1362</v>
      </c>
      <c r="L641" s="95" t="s">
        <v>393</v>
      </c>
    </row>
    <row r="642" spans="3:12" ht="15.75" thickBot="1" x14ac:dyDescent="0.3">
      <c r="C642" s="96" t="s">
        <v>50</v>
      </c>
      <c r="D642" s="766"/>
      <c r="E642" s="148"/>
      <c r="F642" s="115">
        <v>16000</v>
      </c>
      <c r="G642" s="94">
        <f t="shared" si="39"/>
        <v>0</v>
      </c>
      <c r="H642" s="306" t="s">
        <v>126</v>
      </c>
      <c r="I642" s="300" t="s">
        <v>297</v>
      </c>
      <c r="J642" s="95" t="str">
        <f>VLOOKUP(I642,Presupuesto!$B$11:$C$566,2,0)</f>
        <v>PASAJES (26100-00)</v>
      </c>
      <c r="K642" s="307" t="s">
        <v>1362</v>
      </c>
      <c r="L642" s="95" t="s">
        <v>409</v>
      </c>
    </row>
    <row r="643" spans="3:12" ht="15.75" thickBot="1" x14ac:dyDescent="0.3">
      <c r="C643" s="96" t="s">
        <v>414</v>
      </c>
      <c r="D643" s="766"/>
      <c r="E643" s="148"/>
      <c r="F643" s="115">
        <v>250</v>
      </c>
      <c r="G643" s="94">
        <f t="shared" si="39"/>
        <v>0</v>
      </c>
      <c r="H643" s="306" t="s">
        <v>126</v>
      </c>
      <c r="I643" s="95" t="s">
        <v>818</v>
      </c>
      <c r="J643" s="95" t="str">
        <f>VLOOKUP(I643,Presupuesto!$B$11:$C$566,2,0)</f>
        <v>PRODUCTOS PAPEL Y CARTON</v>
      </c>
      <c r="K643" s="307" t="s">
        <v>1362</v>
      </c>
      <c r="L643" s="95" t="s">
        <v>409</v>
      </c>
    </row>
    <row r="644" spans="3:12" ht="15.75" thickBot="1" x14ac:dyDescent="0.3">
      <c r="C644" s="96" t="s">
        <v>51</v>
      </c>
      <c r="D644" s="766"/>
      <c r="E644" s="197"/>
      <c r="F644" s="97">
        <v>85</v>
      </c>
      <c r="G644" s="94">
        <f t="shared" si="39"/>
        <v>0</v>
      </c>
      <c r="H644" s="306" t="s">
        <v>126</v>
      </c>
      <c r="I644" s="95" t="s">
        <v>818</v>
      </c>
      <c r="J644" s="95" t="str">
        <f>VLOOKUP(I644,Presupuesto!$B$11:$C$566,2,0)</f>
        <v>PRODUCTOS PAPEL Y CARTON</v>
      </c>
      <c r="K644" s="307" t="s">
        <v>1362</v>
      </c>
      <c r="L644" s="95" t="s">
        <v>409</v>
      </c>
    </row>
    <row r="645" spans="3:12" ht="15.75" thickBot="1" x14ac:dyDescent="0.3">
      <c r="C645" s="96" t="s">
        <v>120</v>
      </c>
      <c r="D645" s="766"/>
      <c r="E645" s="197"/>
      <c r="F645" s="97">
        <v>36</v>
      </c>
      <c r="G645" s="94">
        <f t="shared" si="39"/>
        <v>0</v>
      </c>
      <c r="H645" s="306" t="s">
        <v>126</v>
      </c>
      <c r="I645" s="95" t="s">
        <v>939</v>
      </c>
      <c r="J645" s="95" t="str">
        <f>VLOOKUP(I645,Presupuesto!$B$11:$C$566,2,0)</f>
        <v>UTILES DE ESCRITORIO, OFICINA Y ENSE¥ANZA</v>
      </c>
      <c r="K645" s="307" t="s">
        <v>1362</v>
      </c>
      <c r="L645" s="95" t="s">
        <v>409</v>
      </c>
    </row>
    <row r="646" spans="3:12" ht="15.75" thickBot="1" x14ac:dyDescent="0.3">
      <c r="C646" s="96" t="s">
        <v>34</v>
      </c>
      <c r="D646" s="766"/>
      <c r="E646" s="197"/>
      <c r="F646" s="97">
        <v>80</v>
      </c>
      <c r="G646" s="94">
        <f t="shared" si="39"/>
        <v>0</v>
      </c>
      <c r="H646" s="306" t="s">
        <v>126</v>
      </c>
      <c r="I646" s="95" t="s">
        <v>939</v>
      </c>
      <c r="J646" s="95" t="str">
        <f>VLOOKUP(I646,Presupuesto!$B$11:$C$566,2,0)</f>
        <v>UTILES DE ESCRITORIO, OFICINA Y ENSE¥ANZA</v>
      </c>
      <c r="K646" s="307" t="s">
        <v>1362</v>
      </c>
      <c r="L646" s="95" t="s">
        <v>409</v>
      </c>
    </row>
    <row r="647" spans="3:12" ht="15.75" thickBot="1" x14ac:dyDescent="0.3">
      <c r="C647" s="106" t="s">
        <v>52</v>
      </c>
      <c r="D647" s="766"/>
      <c r="E647" s="206"/>
      <c r="F647" s="116">
        <v>25</v>
      </c>
      <c r="G647" s="94">
        <f t="shared" si="39"/>
        <v>0</v>
      </c>
      <c r="H647" s="306" t="s">
        <v>126</v>
      </c>
      <c r="I647" s="95" t="s">
        <v>939</v>
      </c>
      <c r="J647" s="95" t="str">
        <f>VLOOKUP(I647,Presupuesto!$B$11:$C$566,2,0)</f>
        <v>UTILES DE ESCRITORIO, OFICINA Y ENSE¥ANZA</v>
      </c>
      <c r="K647" s="307" t="s">
        <v>1362</v>
      </c>
      <c r="L647" s="95" t="s">
        <v>409</v>
      </c>
    </row>
    <row r="648" spans="3:12" ht="15.75" thickBot="1" x14ac:dyDescent="0.3">
      <c r="C648" s="210" t="s">
        <v>442</v>
      </c>
      <c r="D648" s="211">
        <v>0</v>
      </c>
      <c r="E648" s="308">
        <v>0</v>
      </c>
      <c r="F648" s="101">
        <f>HLOOKUP(C648,$AH$2:$BU$3,2,0)</f>
        <v>4506.1665000000003</v>
      </c>
      <c r="G648" s="102">
        <f>D648*E648*F648</f>
        <v>0</v>
      </c>
      <c r="H648" s="306" t="s">
        <v>126</v>
      </c>
      <c r="I648" s="310" t="s">
        <v>298</v>
      </c>
      <c r="J648" s="103" t="str">
        <f>VLOOKUP(I648,Presupuesto!$B$11:$C$566,2,0)</f>
        <v>VIATICOS (26200-00)</v>
      </c>
      <c r="K648" s="307" t="s">
        <v>1362</v>
      </c>
      <c r="L648" s="311" t="s">
        <v>409</v>
      </c>
    </row>
    <row r="650" spans="3:12" ht="15.75" thickBot="1" x14ac:dyDescent="0.3"/>
    <row r="651" spans="3:12" ht="15.75" thickBot="1" x14ac:dyDescent="0.3">
      <c r="C651" s="29" t="s">
        <v>43</v>
      </c>
      <c r="D651" s="30">
        <f>SUM(G658:G667)</f>
        <v>2000</v>
      </c>
      <c r="E651" s="90"/>
      <c r="F651" s="90"/>
      <c r="G651" s="90"/>
      <c r="H651" s="73"/>
      <c r="I651" s="73"/>
      <c r="J651" s="73"/>
      <c r="K651" s="109"/>
      <c r="L651" s="404"/>
    </row>
    <row r="652" spans="3:12" x14ac:dyDescent="0.25">
      <c r="C652" s="70"/>
      <c r="D652" s="31"/>
      <c r="E652" s="90"/>
      <c r="F652" s="90"/>
      <c r="G652" s="90"/>
      <c r="H652" s="73"/>
      <c r="I652" s="73"/>
      <c r="J652" s="73"/>
      <c r="K652" s="109"/>
      <c r="L652" s="404"/>
    </row>
    <row r="653" spans="3:12" x14ac:dyDescent="0.25">
      <c r="C653" s="70"/>
      <c r="D653" s="31"/>
      <c r="E653" s="90"/>
      <c r="F653" s="90"/>
      <c r="G653" s="90"/>
      <c r="H653" s="73"/>
      <c r="I653" s="73"/>
      <c r="J653" s="73"/>
      <c r="K653" s="109"/>
      <c r="L653" s="404"/>
    </row>
    <row r="654" spans="3:12" ht="15.75" x14ac:dyDescent="0.25">
      <c r="C654" s="199" t="s">
        <v>389</v>
      </c>
      <c r="D654" s="327" t="s">
        <v>2098</v>
      </c>
      <c r="E654" s="90"/>
      <c r="F654" s="90"/>
      <c r="G654" s="90"/>
      <c r="H654" s="73"/>
      <c r="I654" s="73"/>
      <c r="J654" s="73"/>
      <c r="K654" s="109"/>
      <c r="L654" s="404"/>
    </row>
    <row r="655" spans="3:12" ht="18.75" x14ac:dyDescent="0.25">
      <c r="C655" s="204" t="str">
        <f>IFERROR(VLOOKUP(D654,'1. Desarrollo e Innov. Curricu.'!$E:$F,2,FALSE),IFERROR(VLOOKUP(D654,'2. Investigación Científica'!$E:$F,2,FALSE),IFERROR(VLOOKUP(D654,'3. Vinculación Univ. Sociedad'!$E:$F,2,FALSE),IFERROR(VLOOKUP(D654,'4. Docencia y Profesorado Univ.'!$E:$F,2,FALSE),IFERROR(VLOOKUP(D654,'5. Estudiantes y Graduados'!$E:$F,2,FALSE),IFERROR(VLOOKUP(D654,'11. Gestion Administrativa'!$E:$F,2,FALSE),IFERROR(VLOOKUP(D654,'13. Gestión Académica'!$E:$F,2,FALSE),IFERROR(VLOOKUP(D654,'8. Asegura. de la Calid. y M'!$E:$F,2,FALSE),IFERROR(VLOOKUP(D654,'6. Gestión del Conocimiento'!$E:$F,2,FALSE),IFERROR(VLOOKUP(D654,'15. Gobernabilidad y Proceso...'!$E:$F,2,FALSE),IFERROR(VLOOKUP(D654,'12. Gestión del Talento Humano'!$E:$F,2,FALSE),IFERROR(VLOOKUP(D654,'14. Internacional... de la E.S.'!$E:$F,2,FALSE),IFERROR(VLOOKUP(D654,'10. Posgrado'!$E:$F,2,FALSE),IFERROR(VLOOKUP(D654,'17. Gestión TIC'!$E:$F,2,FALSE),IFERROR(VLOOKUP(D654,'16. Desa. del Sistema Educ.Sup.'!$E:$F,2,FALSE),IFERROR(VLOOKUP(D654,'9. Cultura de Inno. Insti...'!$E:$F,2,FALSE),VLOOKUP(D654,'7. Lo Esencial de la Reforma U.'!$E:$F,2,0)))))))))))))))))</f>
        <v xml:space="preserve">Taller de Office </v>
      </c>
      <c r="D655" s="31"/>
      <c r="E655" s="90"/>
      <c r="F655" s="90"/>
      <c r="G655" s="90"/>
      <c r="H655" s="73"/>
      <c r="I655" s="73"/>
      <c r="J655" s="73"/>
      <c r="K655" s="109"/>
      <c r="L655" s="404"/>
    </row>
    <row r="656" spans="3:12" ht="15.75" thickBot="1" x14ac:dyDescent="0.3">
      <c r="C656" s="70"/>
      <c r="D656" s="31"/>
      <c r="E656" s="90"/>
      <c r="F656" s="90"/>
      <c r="G656" s="90"/>
      <c r="H656" s="73"/>
      <c r="I656" s="73"/>
      <c r="J656" s="73"/>
      <c r="K656" s="109"/>
      <c r="L656" s="404"/>
    </row>
    <row r="657" spans="3:12" ht="30.75" thickBot="1" x14ac:dyDescent="0.3">
      <c r="C657" s="123" t="s">
        <v>44</v>
      </c>
      <c r="D657" s="126" t="s">
        <v>45</v>
      </c>
      <c r="E657" s="125" t="s">
        <v>55</v>
      </c>
      <c r="F657" s="125" t="s">
        <v>57</v>
      </c>
      <c r="G657" s="124" t="s">
        <v>27</v>
      </c>
      <c r="H657" s="130" t="s">
        <v>128</v>
      </c>
      <c r="I657" s="125" t="s">
        <v>46</v>
      </c>
      <c r="J657" s="125" t="s">
        <v>129</v>
      </c>
      <c r="K657" s="125" t="s">
        <v>407</v>
      </c>
      <c r="L657" s="125" t="s">
        <v>408</v>
      </c>
    </row>
    <row r="658" spans="3:12" ht="15.75" thickBot="1" x14ac:dyDescent="0.3">
      <c r="C658" s="303" t="s">
        <v>47</v>
      </c>
      <c r="D658" s="765">
        <v>20</v>
      </c>
      <c r="E658" s="304">
        <v>0</v>
      </c>
      <c r="F658" s="112">
        <v>10000</v>
      </c>
      <c r="G658" s="305">
        <f t="shared" ref="G658:G666" si="40">E658*F658</f>
        <v>0</v>
      </c>
      <c r="H658" s="306" t="s">
        <v>126</v>
      </c>
      <c r="I658" s="113" t="s">
        <v>696</v>
      </c>
      <c r="J658" s="113" t="str">
        <f>VLOOKUP(I658,Presupuesto!$B$11:$C$566,2,0)</f>
        <v>SERVICIOS DE CAPACITACION.</v>
      </c>
      <c r="K658" s="307" t="s">
        <v>1362</v>
      </c>
      <c r="L658" s="113" t="s">
        <v>391</v>
      </c>
    </row>
    <row r="659" spans="3:12" ht="15.75" thickBot="1" x14ac:dyDescent="0.3">
      <c r="C659" s="96" t="s">
        <v>48</v>
      </c>
      <c r="D659" s="766"/>
      <c r="E659" s="197">
        <v>0</v>
      </c>
      <c r="F659" s="97">
        <v>10</v>
      </c>
      <c r="G659" s="94">
        <f t="shared" si="40"/>
        <v>0</v>
      </c>
      <c r="H659" s="306" t="s">
        <v>126</v>
      </c>
      <c r="I659" s="95" t="s">
        <v>714</v>
      </c>
      <c r="J659" s="95" t="str">
        <f>VLOOKUP(I659,Presupuesto!$B$11:$C$566,2,0)</f>
        <v>SERVICIOS DE IMPRENTA PUBLIC.Y REPRODUCCION</v>
      </c>
      <c r="K659" s="307" t="s">
        <v>1362</v>
      </c>
      <c r="L659" s="95" t="s">
        <v>409</v>
      </c>
    </row>
    <row r="660" spans="3:12" ht="15.75" thickBot="1" x14ac:dyDescent="0.3">
      <c r="C660" s="96" t="s">
        <v>49</v>
      </c>
      <c r="D660" s="766"/>
      <c r="E660" s="197">
        <v>20</v>
      </c>
      <c r="F660" s="97">
        <v>100</v>
      </c>
      <c r="G660" s="94">
        <f t="shared" si="40"/>
        <v>2000</v>
      </c>
      <c r="H660" s="306" t="s">
        <v>126</v>
      </c>
      <c r="I660" s="95" t="s">
        <v>789</v>
      </c>
      <c r="J660" s="95" t="str">
        <f>VLOOKUP(I660,Presupuesto!$B$11:$C$566,2,0)</f>
        <v>ALIMENTOS B EBIDAS PARA PERSONAS</v>
      </c>
      <c r="K660" s="307" t="s">
        <v>1362</v>
      </c>
      <c r="L660" s="95" t="s">
        <v>393</v>
      </c>
    </row>
    <row r="661" spans="3:12" ht="15.75" thickBot="1" x14ac:dyDescent="0.3">
      <c r="C661" s="96" t="s">
        <v>50</v>
      </c>
      <c r="D661" s="766"/>
      <c r="E661" s="148"/>
      <c r="F661" s="115">
        <v>16000</v>
      </c>
      <c r="G661" s="94">
        <f t="shared" si="40"/>
        <v>0</v>
      </c>
      <c r="H661" s="306" t="s">
        <v>126</v>
      </c>
      <c r="I661" s="300" t="s">
        <v>297</v>
      </c>
      <c r="J661" s="95" t="str">
        <f>VLOOKUP(I661,Presupuesto!$B$11:$C$566,2,0)</f>
        <v>PASAJES (26100-00)</v>
      </c>
      <c r="K661" s="307" t="s">
        <v>1362</v>
      </c>
      <c r="L661" s="95" t="s">
        <v>409</v>
      </c>
    </row>
    <row r="662" spans="3:12" ht="15.75" thickBot="1" x14ac:dyDescent="0.3">
      <c r="C662" s="96" t="s">
        <v>414</v>
      </c>
      <c r="D662" s="766"/>
      <c r="E662" s="148"/>
      <c r="F662" s="115">
        <v>250</v>
      </c>
      <c r="G662" s="94">
        <f t="shared" si="40"/>
        <v>0</v>
      </c>
      <c r="H662" s="306" t="s">
        <v>126</v>
      </c>
      <c r="I662" s="95" t="s">
        <v>818</v>
      </c>
      <c r="J662" s="95" t="str">
        <f>VLOOKUP(I662,Presupuesto!$B$11:$C$566,2,0)</f>
        <v>PRODUCTOS PAPEL Y CARTON</v>
      </c>
      <c r="K662" s="307" t="s">
        <v>1362</v>
      </c>
      <c r="L662" s="95" t="s">
        <v>409</v>
      </c>
    </row>
    <row r="663" spans="3:12" ht="15.75" thickBot="1" x14ac:dyDescent="0.3">
      <c r="C663" s="96" t="s">
        <v>51</v>
      </c>
      <c r="D663" s="766"/>
      <c r="E663" s="197"/>
      <c r="F663" s="97">
        <v>85</v>
      </c>
      <c r="G663" s="94">
        <f t="shared" si="40"/>
        <v>0</v>
      </c>
      <c r="H663" s="306" t="s">
        <v>126</v>
      </c>
      <c r="I663" s="95" t="s">
        <v>818</v>
      </c>
      <c r="J663" s="95" t="str">
        <f>VLOOKUP(I663,Presupuesto!$B$11:$C$566,2,0)</f>
        <v>PRODUCTOS PAPEL Y CARTON</v>
      </c>
      <c r="K663" s="307" t="s">
        <v>1362</v>
      </c>
      <c r="L663" s="95" t="s">
        <v>409</v>
      </c>
    </row>
    <row r="664" spans="3:12" ht="15.75" thickBot="1" x14ac:dyDescent="0.3">
      <c r="C664" s="96" t="s">
        <v>120</v>
      </c>
      <c r="D664" s="766"/>
      <c r="E664" s="197"/>
      <c r="F664" s="97">
        <v>36</v>
      </c>
      <c r="G664" s="94">
        <f t="shared" si="40"/>
        <v>0</v>
      </c>
      <c r="H664" s="306" t="s">
        <v>126</v>
      </c>
      <c r="I664" s="95" t="s">
        <v>939</v>
      </c>
      <c r="J664" s="95" t="str">
        <f>VLOOKUP(I664,Presupuesto!$B$11:$C$566,2,0)</f>
        <v>UTILES DE ESCRITORIO, OFICINA Y ENSE¥ANZA</v>
      </c>
      <c r="K664" s="307" t="s">
        <v>1362</v>
      </c>
      <c r="L664" s="95" t="s">
        <v>409</v>
      </c>
    </row>
    <row r="665" spans="3:12" ht="15.75" thickBot="1" x14ac:dyDescent="0.3">
      <c r="C665" s="96" t="s">
        <v>34</v>
      </c>
      <c r="D665" s="766"/>
      <c r="E665" s="197"/>
      <c r="F665" s="97">
        <v>80</v>
      </c>
      <c r="G665" s="94">
        <f t="shared" si="40"/>
        <v>0</v>
      </c>
      <c r="H665" s="306" t="s">
        <v>126</v>
      </c>
      <c r="I665" s="95" t="s">
        <v>939</v>
      </c>
      <c r="J665" s="95" t="str">
        <f>VLOOKUP(I665,Presupuesto!$B$11:$C$566,2,0)</f>
        <v>UTILES DE ESCRITORIO, OFICINA Y ENSE¥ANZA</v>
      </c>
      <c r="K665" s="307" t="s">
        <v>1362</v>
      </c>
      <c r="L665" s="95" t="s">
        <v>409</v>
      </c>
    </row>
    <row r="666" spans="3:12" ht="15.75" thickBot="1" x14ac:dyDescent="0.3">
      <c r="C666" s="106" t="s">
        <v>52</v>
      </c>
      <c r="D666" s="766"/>
      <c r="E666" s="206"/>
      <c r="F666" s="116">
        <v>25</v>
      </c>
      <c r="G666" s="94">
        <f t="shared" si="40"/>
        <v>0</v>
      </c>
      <c r="H666" s="306" t="s">
        <v>126</v>
      </c>
      <c r="I666" s="95" t="s">
        <v>939</v>
      </c>
      <c r="J666" s="95" t="str">
        <f>VLOOKUP(I666,Presupuesto!$B$11:$C$566,2,0)</f>
        <v>UTILES DE ESCRITORIO, OFICINA Y ENSE¥ANZA</v>
      </c>
      <c r="K666" s="307" t="s">
        <v>1362</v>
      </c>
      <c r="L666" s="95" t="s">
        <v>409</v>
      </c>
    </row>
    <row r="667" spans="3:12" ht="15.75" thickBot="1" x14ac:dyDescent="0.3">
      <c r="C667" s="210" t="s">
        <v>442</v>
      </c>
      <c r="D667" s="211">
        <v>0</v>
      </c>
      <c r="E667" s="308">
        <v>0</v>
      </c>
      <c r="F667" s="101">
        <f>HLOOKUP(C667,$AH$2:$BU$3,2,0)</f>
        <v>4506.1665000000003</v>
      </c>
      <c r="G667" s="102">
        <f>D667*E667*F667</f>
        <v>0</v>
      </c>
      <c r="H667" s="306" t="s">
        <v>126</v>
      </c>
      <c r="I667" s="310" t="s">
        <v>298</v>
      </c>
      <c r="J667" s="103" t="str">
        <f>VLOOKUP(I667,Presupuesto!$B$11:$C$566,2,0)</f>
        <v>VIATICOS (26200-00)</v>
      </c>
      <c r="K667" s="307" t="s">
        <v>1362</v>
      </c>
      <c r="L667" s="311" t="s">
        <v>409</v>
      </c>
    </row>
    <row r="669" spans="3:12" ht="15.75" thickBot="1" x14ac:dyDescent="0.3"/>
    <row r="670" spans="3:12" ht="15.75" thickBot="1" x14ac:dyDescent="0.3">
      <c r="C670" s="29" t="s">
        <v>43</v>
      </c>
      <c r="D670" s="30">
        <f>SUM(G677:G686)</f>
        <v>1400</v>
      </c>
      <c r="E670" s="90"/>
      <c r="F670" s="90"/>
      <c r="G670" s="90"/>
      <c r="H670" s="73"/>
      <c r="I670" s="73"/>
      <c r="J670" s="73"/>
      <c r="K670" s="109"/>
      <c r="L670" s="404"/>
    </row>
    <row r="671" spans="3:12" x14ac:dyDescent="0.25">
      <c r="C671" s="70"/>
      <c r="D671" s="31"/>
      <c r="E671" s="90"/>
      <c r="F671" s="90"/>
      <c r="G671" s="90"/>
      <c r="H671" s="73"/>
      <c r="I671" s="73"/>
      <c r="J671" s="73"/>
      <c r="K671" s="109"/>
      <c r="L671" s="404"/>
    </row>
    <row r="672" spans="3:12" x14ac:dyDescent="0.25">
      <c r="C672" s="70"/>
      <c r="D672" s="31"/>
      <c r="E672" s="90"/>
      <c r="F672" s="90"/>
      <c r="G672" s="90"/>
      <c r="H672" s="73"/>
      <c r="I672" s="73"/>
      <c r="J672" s="73"/>
      <c r="K672" s="109"/>
      <c r="L672" s="404"/>
    </row>
    <row r="673" spans="3:12" ht="15.75" x14ac:dyDescent="0.25">
      <c r="C673" s="199" t="s">
        <v>389</v>
      </c>
      <c r="D673" s="327" t="s">
        <v>1852</v>
      </c>
      <c r="E673" s="90"/>
      <c r="F673" s="90"/>
      <c r="G673" s="90"/>
      <c r="H673" s="73"/>
      <c r="I673" s="73"/>
      <c r="J673" s="73"/>
      <c r="K673" s="109"/>
      <c r="L673" s="404"/>
    </row>
    <row r="674" spans="3:12" ht="18.75" x14ac:dyDescent="0.25">
      <c r="C674" s="204" t="str">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Entrega de Diploma</v>
      </c>
      <c r="D674" s="31"/>
      <c r="E674" s="90"/>
      <c r="F674" s="90"/>
      <c r="G674" s="90"/>
      <c r="H674" s="73"/>
      <c r="I674" s="73"/>
      <c r="J674" s="73"/>
      <c r="K674" s="109"/>
      <c r="L674" s="404"/>
    </row>
    <row r="675" spans="3:12" ht="15.75" thickBot="1" x14ac:dyDescent="0.3">
      <c r="C675" s="70"/>
      <c r="D675" s="31"/>
      <c r="E675" s="90"/>
      <c r="F675" s="90"/>
      <c r="G675" s="90"/>
      <c r="H675" s="73"/>
      <c r="I675" s="73"/>
      <c r="J675" s="73"/>
      <c r="K675" s="109"/>
      <c r="L675" s="404"/>
    </row>
    <row r="676" spans="3:12" ht="30.75" thickBot="1" x14ac:dyDescent="0.3">
      <c r="C676" s="123" t="s">
        <v>44</v>
      </c>
      <c r="D676" s="126" t="s">
        <v>45</v>
      </c>
      <c r="E676" s="125" t="s">
        <v>55</v>
      </c>
      <c r="F676" s="125" t="s">
        <v>57</v>
      </c>
      <c r="G676" s="124" t="s">
        <v>27</v>
      </c>
      <c r="H676" s="130" t="s">
        <v>128</v>
      </c>
      <c r="I676" s="125" t="s">
        <v>46</v>
      </c>
      <c r="J676" s="125" t="s">
        <v>129</v>
      </c>
      <c r="K676" s="125" t="s">
        <v>407</v>
      </c>
      <c r="L676" s="125" t="s">
        <v>408</v>
      </c>
    </row>
    <row r="677" spans="3:12" ht="15.75" thickBot="1" x14ac:dyDescent="0.3">
      <c r="C677" s="303" t="s">
        <v>47</v>
      </c>
      <c r="D677" s="765">
        <v>14</v>
      </c>
      <c r="E677" s="304">
        <v>0</v>
      </c>
      <c r="F677" s="112">
        <v>10000</v>
      </c>
      <c r="G677" s="305">
        <f t="shared" ref="G677:G685" si="41">E677*F677</f>
        <v>0</v>
      </c>
      <c r="H677" s="306" t="s">
        <v>126</v>
      </c>
      <c r="I677" s="113" t="s">
        <v>696</v>
      </c>
      <c r="J677" s="113" t="str">
        <f>VLOOKUP(I677,Presupuesto!$B$11:$C$566,2,0)</f>
        <v>SERVICIOS DE CAPACITACION.</v>
      </c>
      <c r="K677" s="307" t="s">
        <v>1362</v>
      </c>
      <c r="L677" s="113" t="s">
        <v>391</v>
      </c>
    </row>
    <row r="678" spans="3:12" ht="15.75" thickBot="1" x14ac:dyDescent="0.3">
      <c r="C678" s="96" t="s">
        <v>48</v>
      </c>
      <c r="D678" s="766"/>
      <c r="E678" s="197">
        <v>0</v>
      </c>
      <c r="F678" s="97">
        <v>10</v>
      </c>
      <c r="G678" s="94">
        <f t="shared" si="41"/>
        <v>0</v>
      </c>
      <c r="H678" s="306" t="s">
        <v>126</v>
      </c>
      <c r="I678" s="95" t="s">
        <v>714</v>
      </c>
      <c r="J678" s="95" t="str">
        <f>VLOOKUP(I678,Presupuesto!$B$11:$C$566,2,0)</f>
        <v>SERVICIOS DE IMPRENTA PUBLIC.Y REPRODUCCION</v>
      </c>
      <c r="K678" s="307" t="s">
        <v>1362</v>
      </c>
      <c r="L678" s="95" t="s">
        <v>409</v>
      </c>
    </row>
    <row r="679" spans="3:12" ht="15.75" thickBot="1" x14ac:dyDescent="0.3">
      <c r="C679" s="96" t="s">
        <v>49</v>
      </c>
      <c r="D679" s="766"/>
      <c r="E679" s="197">
        <v>14</v>
      </c>
      <c r="F679" s="97">
        <v>100</v>
      </c>
      <c r="G679" s="94">
        <f t="shared" si="41"/>
        <v>1400</v>
      </c>
      <c r="H679" s="306" t="s">
        <v>126</v>
      </c>
      <c r="I679" s="95" t="s">
        <v>789</v>
      </c>
      <c r="J679" s="95" t="str">
        <f>VLOOKUP(I679,Presupuesto!$B$11:$C$566,2,0)</f>
        <v>ALIMENTOS B EBIDAS PARA PERSONAS</v>
      </c>
      <c r="K679" s="307" t="s">
        <v>1362</v>
      </c>
      <c r="L679" s="95" t="s">
        <v>393</v>
      </c>
    </row>
    <row r="680" spans="3:12" ht="15.75" thickBot="1" x14ac:dyDescent="0.3">
      <c r="C680" s="96" t="s">
        <v>50</v>
      </c>
      <c r="D680" s="766"/>
      <c r="E680" s="148"/>
      <c r="F680" s="115">
        <v>16000</v>
      </c>
      <c r="G680" s="94">
        <f t="shared" si="41"/>
        <v>0</v>
      </c>
      <c r="H680" s="306" t="s">
        <v>126</v>
      </c>
      <c r="I680" s="300" t="s">
        <v>297</v>
      </c>
      <c r="J680" s="95" t="str">
        <f>VLOOKUP(I680,Presupuesto!$B$11:$C$566,2,0)</f>
        <v>PASAJES (26100-00)</v>
      </c>
      <c r="K680" s="307" t="s">
        <v>1362</v>
      </c>
      <c r="L680" s="95" t="s">
        <v>409</v>
      </c>
    </row>
    <row r="681" spans="3:12" ht="15.75" thickBot="1" x14ac:dyDescent="0.3">
      <c r="C681" s="96" t="s">
        <v>414</v>
      </c>
      <c r="D681" s="766"/>
      <c r="E681" s="148"/>
      <c r="F681" s="115">
        <v>250</v>
      </c>
      <c r="G681" s="94">
        <f t="shared" si="41"/>
        <v>0</v>
      </c>
      <c r="H681" s="306" t="s">
        <v>126</v>
      </c>
      <c r="I681" s="95" t="s">
        <v>818</v>
      </c>
      <c r="J681" s="95" t="str">
        <f>VLOOKUP(I681,Presupuesto!$B$11:$C$566,2,0)</f>
        <v>PRODUCTOS PAPEL Y CARTON</v>
      </c>
      <c r="K681" s="307" t="s">
        <v>1362</v>
      </c>
      <c r="L681" s="95" t="s">
        <v>409</v>
      </c>
    </row>
    <row r="682" spans="3:12" ht="15.75" thickBot="1" x14ac:dyDescent="0.3">
      <c r="C682" s="96" t="s">
        <v>51</v>
      </c>
      <c r="D682" s="766"/>
      <c r="E682" s="197"/>
      <c r="F682" s="97">
        <v>85</v>
      </c>
      <c r="G682" s="94">
        <f t="shared" si="41"/>
        <v>0</v>
      </c>
      <c r="H682" s="306" t="s">
        <v>126</v>
      </c>
      <c r="I682" s="95" t="s">
        <v>818</v>
      </c>
      <c r="J682" s="95" t="str">
        <f>VLOOKUP(I682,Presupuesto!$B$11:$C$566,2,0)</f>
        <v>PRODUCTOS PAPEL Y CARTON</v>
      </c>
      <c r="K682" s="307" t="s">
        <v>1362</v>
      </c>
      <c r="L682" s="95" t="s">
        <v>409</v>
      </c>
    </row>
    <row r="683" spans="3:12" ht="15.75" thickBot="1" x14ac:dyDescent="0.3">
      <c r="C683" s="96" t="s">
        <v>120</v>
      </c>
      <c r="D683" s="766"/>
      <c r="E683" s="197"/>
      <c r="F683" s="97">
        <v>36</v>
      </c>
      <c r="G683" s="94">
        <f t="shared" si="41"/>
        <v>0</v>
      </c>
      <c r="H683" s="306" t="s">
        <v>126</v>
      </c>
      <c r="I683" s="95" t="s">
        <v>939</v>
      </c>
      <c r="J683" s="95" t="str">
        <f>VLOOKUP(I683,Presupuesto!$B$11:$C$566,2,0)</f>
        <v>UTILES DE ESCRITORIO, OFICINA Y ENSE¥ANZA</v>
      </c>
      <c r="K683" s="307" t="s">
        <v>1362</v>
      </c>
      <c r="L683" s="95" t="s">
        <v>409</v>
      </c>
    </row>
    <row r="684" spans="3:12" ht="15.75" thickBot="1" x14ac:dyDescent="0.3">
      <c r="C684" s="96" t="s">
        <v>34</v>
      </c>
      <c r="D684" s="766"/>
      <c r="E684" s="197"/>
      <c r="F684" s="97">
        <v>80</v>
      </c>
      <c r="G684" s="94">
        <f t="shared" si="41"/>
        <v>0</v>
      </c>
      <c r="H684" s="306" t="s">
        <v>126</v>
      </c>
      <c r="I684" s="95" t="s">
        <v>939</v>
      </c>
      <c r="J684" s="95" t="str">
        <f>VLOOKUP(I684,Presupuesto!$B$11:$C$566,2,0)</f>
        <v>UTILES DE ESCRITORIO, OFICINA Y ENSE¥ANZA</v>
      </c>
      <c r="K684" s="307" t="s">
        <v>1362</v>
      </c>
      <c r="L684" s="95" t="s">
        <v>409</v>
      </c>
    </row>
    <row r="685" spans="3:12" ht="15.75" thickBot="1" x14ac:dyDescent="0.3">
      <c r="C685" s="106" t="s">
        <v>52</v>
      </c>
      <c r="D685" s="766"/>
      <c r="E685" s="206"/>
      <c r="F685" s="116">
        <v>25</v>
      </c>
      <c r="G685" s="94">
        <f t="shared" si="41"/>
        <v>0</v>
      </c>
      <c r="H685" s="306" t="s">
        <v>126</v>
      </c>
      <c r="I685" s="95" t="s">
        <v>939</v>
      </c>
      <c r="J685" s="95" t="str">
        <f>VLOOKUP(I685,Presupuesto!$B$11:$C$566,2,0)</f>
        <v>UTILES DE ESCRITORIO, OFICINA Y ENSE¥ANZA</v>
      </c>
      <c r="K685" s="307" t="s">
        <v>1362</v>
      </c>
      <c r="L685" s="95" t="s">
        <v>409</v>
      </c>
    </row>
    <row r="686" spans="3:12" ht="15.75" thickBot="1" x14ac:dyDescent="0.3">
      <c r="C686" s="210" t="s">
        <v>442</v>
      </c>
      <c r="D686" s="211">
        <v>0</v>
      </c>
      <c r="E686" s="308">
        <v>0</v>
      </c>
      <c r="F686" s="101">
        <f>HLOOKUP(C686,$AH$2:$BU$3,2,0)</f>
        <v>4506.1665000000003</v>
      </c>
      <c r="G686" s="102">
        <f>D686*E686*F686</f>
        <v>0</v>
      </c>
      <c r="H686" s="306" t="s">
        <v>126</v>
      </c>
      <c r="I686" s="310" t="s">
        <v>298</v>
      </c>
      <c r="J686" s="103" t="str">
        <f>VLOOKUP(I686,Presupuesto!$B$11:$C$566,2,0)</f>
        <v>VIATICOS (26200-00)</v>
      </c>
      <c r="K686" s="307" t="s">
        <v>1362</v>
      </c>
      <c r="L686" s="311" t="s">
        <v>409</v>
      </c>
    </row>
    <row r="688" spans="3:12" ht="15.75" thickBot="1" x14ac:dyDescent="0.3"/>
    <row r="689" spans="3:12" ht="15.75" thickBot="1" x14ac:dyDescent="0.3">
      <c r="C689" s="29" t="s">
        <v>43</v>
      </c>
      <c r="D689" s="30">
        <f>SUM(G696:G705)</f>
        <v>50000</v>
      </c>
      <c r="E689" s="90"/>
      <c r="F689" s="90"/>
      <c r="G689" s="90"/>
      <c r="H689" s="73"/>
      <c r="I689" s="73"/>
      <c r="J689" s="73"/>
      <c r="K689" s="109"/>
      <c r="L689" s="404"/>
    </row>
    <row r="690" spans="3:12" x14ac:dyDescent="0.25">
      <c r="C690" s="70"/>
      <c r="D690" s="31"/>
      <c r="E690" s="90"/>
      <c r="F690" s="90"/>
      <c r="G690" s="90"/>
      <c r="H690" s="73"/>
      <c r="I690" s="73"/>
      <c r="J690" s="73"/>
      <c r="K690" s="109"/>
      <c r="L690" s="404"/>
    </row>
    <row r="691" spans="3:12" x14ac:dyDescent="0.25">
      <c r="C691" s="70"/>
      <c r="D691" s="31"/>
      <c r="E691" s="90"/>
      <c r="F691" s="90"/>
      <c r="G691" s="90"/>
      <c r="H691" s="73"/>
      <c r="I691" s="73"/>
      <c r="J691" s="73"/>
      <c r="K691" s="109"/>
      <c r="L691" s="404"/>
    </row>
    <row r="692" spans="3:12" ht="15.75" x14ac:dyDescent="0.25">
      <c r="C692" s="199" t="s">
        <v>389</v>
      </c>
      <c r="D692" s="327" t="s">
        <v>2375</v>
      </c>
      <c r="E692" s="90"/>
      <c r="F692" s="90"/>
      <c r="G692" s="90"/>
      <c r="H692" s="73"/>
      <c r="I692" s="73"/>
      <c r="J692" s="73"/>
      <c r="K692" s="109"/>
      <c r="L692" s="404"/>
    </row>
    <row r="693" spans="3:12" ht="18.75" x14ac:dyDescent="0.25">
      <c r="C693" s="204" t="str">
        <f>IFERROR(VLOOKUP(D692,'1. Desarrollo e Innov. Curricu.'!$E:$F,2,FALSE),IFERROR(VLOOKUP(D692,'2. Investigación Científica'!$E:$F,2,FALSE),IFERROR(VLOOKUP(D692,'3. Vinculación Univ. Sociedad'!$E:$F,2,FALSE),IFERROR(VLOOKUP(D692,'4. Docencia y Profesorado Univ.'!$E:$F,2,FALSE),IFERROR(VLOOKUP(D692,'5. Estudiantes y Graduados'!$E:$F,2,FALSE),IFERROR(VLOOKUP(D692,'11. Gestion Administrativa'!$E:$F,2,FALSE),IFERROR(VLOOKUP(D692,'13. Gestión Académica'!$E:$F,2,FALSE),IFERROR(VLOOKUP(D692,'8. Asegura. de la Calid. y M'!$E:$F,2,FALSE),IFERROR(VLOOKUP(D692,'6. Gestión del Conocimiento'!$E:$F,2,FALSE),IFERROR(VLOOKUP(D692,'15. Gobernabilidad y Proceso...'!$E:$F,2,FALSE),IFERROR(VLOOKUP(D692,'12. Gestión del Talento Humano'!$E:$F,2,FALSE),IFERROR(VLOOKUP(D692,'14. Internacional... de la E.S.'!$E:$F,2,FALSE),IFERROR(VLOOKUP(D692,'10. Posgrado'!$E:$F,2,FALSE),IFERROR(VLOOKUP(D692,'17. Gestión TIC'!$E:$F,2,FALSE),IFERROR(VLOOKUP(D692,'16. Desa. del Sistema Educ.Sup.'!$E:$F,2,FALSE),IFERROR(VLOOKUP(D692,'9. Cultura de Inno. Insti...'!$E:$F,2,FALSE),VLOOKUP(D692,'7. Lo Esencial de la Reforma U.'!$E:$F,2,0)))))))))))))))))</f>
        <v>8) Promoción y difusión del diplomado con Unidades de Gestión, Jefes de Departamento y docentes UNAH-VS</v>
      </c>
      <c r="D693" s="31"/>
      <c r="E693" s="90"/>
      <c r="F693" s="90"/>
      <c r="G693" s="90"/>
      <c r="H693" s="73"/>
      <c r="I693" s="73"/>
      <c r="J693" s="73"/>
      <c r="K693" s="109"/>
      <c r="L693" s="404"/>
    </row>
    <row r="694" spans="3:12" ht="15.75" thickBot="1" x14ac:dyDescent="0.3">
      <c r="C694" s="70"/>
      <c r="D694" s="31"/>
      <c r="E694" s="90"/>
      <c r="F694" s="90"/>
      <c r="G694" s="90"/>
      <c r="H694" s="73"/>
      <c r="I694" s="73"/>
      <c r="J694" s="73"/>
      <c r="K694" s="109"/>
      <c r="L694" s="404"/>
    </row>
    <row r="695" spans="3:12" ht="30.75" thickBot="1" x14ac:dyDescent="0.3">
      <c r="C695" s="123" t="s">
        <v>44</v>
      </c>
      <c r="D695" s="126" t="s">
        <v>45</v>
      </c>
      <c r="E695" s="125" t="s">
        <v>55</v>
      </c>
      <c r="F695" s="125" t="s">
        <v>57</v>
      </c>
      <c r="G695" s="124" t="s">
        <v>27</v>
      </c>
      <c r="H695" s="130" t="s">
        <v>128</v>
      </c>
      <c r="I695" s="125" t="s">
        <v>46</v>
      </c>
      <c r="J695" s="125" t="s">
        <v>129</v>
      </c>
      <c r="K695" s="125" t="s">
        <v>407</v>
      </c>
      <c r="L695" s="125" t="s">
        <v>408</v>
      </c>
    </row>
    <row r="696" spans="3:12" ht="15.75" thickBot="1" x14ac:dyDescent="0.3">
      <c r="C696" s="303" t="s">
        <v>47</v>
      </c>
      <c r="D696" s="765">
        <v>150</v>
      </c>
      <c r="E696" s="304">
        <v>2</v>
      </c>
      <c r="F696" s="112">
        <v>10000</v>
      </c>
      <c r="G696" s="305">
        <f t="shared" ref="G696:G704" si="42">E696*F696</f>
        <v>20000</v>
      </c>
      <c r="H696" s="306" t="s">
        <v>126</v>
      </c>
      <c r="I696" s="113" t="s">
        <v>696</v>
      </c>
      <c r="J696" s="113" t="str">
        <f>VLOOKUP(I696,Presupuesto!$B$11:$C$566,2,0)</f>
        <v>SERVICIOS DE CAPACITACION.</v>
      </c>
      <c r="K696" s="307" t="s">
        <v>1356</v>
      </c>
      <c r="L696" s="113" t="s">
        <v>391</v>
      </c>
    </row>
    <row r="697" spans="3:12" ht="15.75" thickBot="1" x14ac:dyDescent="0.3">
      <c r="C697" s="96" t="s">
        <v>48</v>
      </c>
      <c r="D697" s="766"/>
      <c r="E697" s="197">
        <v>0</v>
      </c>
      <c r="F697" s="97">
        <v>10</v>
      </c>
      <c r="G697" s="94">
        <f t="shared" si="42"/>
        <v>0</v>
      </c>
      <c r="H697" s="306" t="s">
        <v>126</v>
      </c>
      <c r="I697" s="95" t="s">
        <v>714</v>
      </c>
      <c r="J697" s="95" t="str">
        <f>VLOOKUP(I697,Presupuesto!$B$11:$C$566,2,0)</f>
        <v>SERVICIOS DE IMPRENTA PUBLIC.Y REPRODUCCION</v>
      </c>
      <c r="K697" s="307" t="s">
        <v>1356</v>
      </c>
      <c r="L697" s="95" t="s">
        <v>409</v>
      </c>
    </row>
    <row r="698" spans="3:12" ht="15.75" thickBot="1" x14ac:dyDescent="0.3">
      <c r="C698" s="96" t="s">
        <v>49</v>
      </c>
      <c r="D698" s="766"/>
      <c r="E698" s="197">
        <v>150</v>
      </c>
      <c r="F698" s="97">
        <v>200</v>
      </c>
      <c r="G698" s="94">
        <f t="shared" si="42"/>
        <v>30000</v>
      </c>
      <c r="H698" s="306" t="s">
        <v>126</v>
      </c>
      <c r="I698" s="95" t="s">
        <v>789</v>
      </c>
      <c r="J698" s="95" t="str">
        <f>VLOOKUP(I698,Presupuesto!$B$11:$C$566,2,0)</f>
        <v>ALIMENTOS B EBIDAS PARA PERSONAS</v>
      </c>
      <c r="K698" s="307" t="s">
        <v>1356</v>
      </c>
      <c r="L698" s="95" t="s">
        <v>393</v>
      </c>
    </row>
    <row r="699" spans="3:12" ht="15.75" thickBot="1" x14ac:dyDescent="0.3">
      <c r="C699" s="96" t="s">
        <v>50</v>
      </c>
      <c r="D699" s="766"/>
      <c r="E699" s="148"/>
      <c r="F699" s="115">
        <v>16000</v>
      </c>
      <c r="G699" s="94">
        <f t="shared" si="42"/>
        <v>0</v>
      </c>
      <c r="H699" s="306" t="s">
        <v>126</v>
      </c>
      <c r="I699" s="300" t="s">
        <v>297</v>
      </c>
      <c r="J699" s="95" t="str">
        <f>VLOOKUP(I699,Presupuesto!$B$11:$C$566,2,0)</f>
        <v>PASAJES (26100-00)</v>
      </c>
      <c r="K699" s="307" t="s">
        <v>1356</v>
      </c>
      <c r="L699" s="95" t="s">
        <v>409</v>
      </c>
    </row>
    <row r="700" spans="3:12" ht="15.75" thickBot="1" x14ac:dyDescent="0.3">
      <c r="C700" s="96" t="s">
        <v>414</v>
      </c>
      <c r="D700" s="766"/>
      <c r="E700" s="148"/>
      <c r="F700" s="115">
        <v>250</v>
      </c>
      <c r="G700" s="94">
        <f t="shared" si="42"/>
        <v>0</v>
      </c>
      <c r="H700" s="306" t="s">
        <v>126</v>
      </c>
      <c r="I700" s="95" t="s">
        <v>818</v>
      </c>
      <c r="J700" s="95" t="str">
        <f>VLOOKUP(I700,Presupuesto!$B$11:$C$566,2,0)</f>
        <v>PRODUCTOS PAPEL Y CARTON</v>
      </c>
      <c r="K700" s="307" t="s">
        <v>1356</v>
      </c>
      <c r="L700" s="95" t="s">
        <v>409</v>
      </c>
    </row>
    <row r="701" spans="3:12" ht="15.75" thickBot="1" x14ac:dyDescent="0.3">
      <c r="C701" s="96" t="s">
        <v>51</v>
      </c>
      <c r="D701" s="766"/>
      <c r="E701" s="197">
        <v>0</v>
      </c>
      <c r="F701" s="97">
        <v>100</v>
      </c>
      <c r="G701" s="94">
        <f t="shared" si="42"/>
        <v>0</v>
      </c>
      <c r="H701" s="306" t="s">
        <v>126</v>
      </c>
      <c r="I701" s="95" t="s">
        <v>818</v>
      </c>
      <c r="J701" s="95" t="str">
        <f>VLOOKUP(I701,Presupuesto!$B$11:$C$566,2,0)</f>
        <v>PRODUCTOS PAPEL Y CARTON</v>
      </c>
      <c r="K701" s="307" t="s">
        <v>1356</v>
      </c>
      <c r="L701" s="95" t="s">
        <v>409</v>
      </c>
    </row>
    <row r="702" spans="3:12" ht="15.75" thickBot="1" x14ac:dyDescent="0.3">
      <c r="C702" s="96" t="s">
        <v>120</v>
      </c>
      <c r="D702" s="766"/>
      <c r="E702" s="197"/>
      <c r="F702" s="97">
        <v>36</v>
      </c>
      <c r="G702" s="94">
        <f t="shared" si="42"/>
        <v>0</v>
      </c>
      <c r="H702" s="306" t="s">
        <v>126</v>
      </c>
      <c r="I702" s="95" t="s">
        <v>939</v>
      </c>
      <c r="J702" s="95" t="str">
        <f>VLOOKUP(I702,Presupuesto!$B$11:$C$566,2,0)</f>
        <v>UTILES DE ESCRITORIO, OFICINA Y ENSE¥ANZA</v>
      </c>
      <c r="K702" s="307" t="s">
        <v>1356</v>
      </c>
      <c r="L702" s="95" t="s">
        <v>409</v>
      </c>
    </row>
    <row r="703" spans="3:12" ht="15.75" thickBot="1" x14ac:dyDescent="0.3">
      <c r="C703" s="96" t="s">
        <v>34</v>
      </c>
      <c r="D703" s="766"/>
      <c r="E703" s="197"/>
      <c r="F703" s="97">
        <v>80</v>
      </c>
      <c r="G703" s="94">
        <f t="shared" si="42"/>
        <v>0</v>
      </c>
      <c r="H703" s="306" t="s">
        <v>126</v>
      </c>
      <c r="I703" s="95" t="s">
        <v>939</v>
      </c>
      <c r="J703" s="95" t="str">
        <f>VLOOKUP(I703,Presupuesto!$B$11:$C$566,2,0)</f>
        <v>UTILES DE ESCRITORIO, OFICINA Y ENSE¥ANZA</v>
      </c>
      <c r="K703" s="307" t="s">
        <v>1356</v>
      </c>
      <c r="L703" s="95" t="s">
        <v>409</v>
      </c>
    </row>
    <row r="704" spans="3:12" ht="15.75" thickBot="1" x14ac:dyDescent="0.3">
      <c r="C704" s="106" t="s">
        <v>52</v>
      </c>
      <c r="D704" s="766"/>
      <c r="E704" s="206"/>
      <c r="F704" s="116">
        <v>25</v>
      </c>
      <c r="G704" s="94">
        <f t="shared" si="42"/>
        <v>0</v>
      </c>
      <c r="H704" s="306" t="s">
        <v>126</v>
      </c>
      <c r="I704" s="95" t="s">
        <v>939</v>
      </c>
      <c r="J704" s="95" t="str">
        <f>VLOOKUP(I704,Presupuesto!$B$11:$C$566,2,0)</f>
        <v>UTILES DE ESCRITORIO, OFICINA Y ENSE¥ANZA</v>
      </c>
      <c r="K704" s="307" t="s">
        <v>1356</v>
      </c>
      <c r="L704" s="95" t="s">
        <v>409</v>
      </c>
    </row>
    <row r="705" spans="3:12" ht="15.75" thickBot="1" x14ac:dyDescent="0.3">
      <c r="C705" s="210" t="s">
        <v>421</v>
      </c>
      <c r="D705" s="211">
        <v>0</v>
      </c>
      <c r="E705" s="308">
        <v>0</v>
      </c>
      <c r="F705" s="101">
        <f>HLOOKUP(C705,$AH$2:$BU$3,2,0)</f>
        <v>2250</v>
      </c>
      <c r="G705" s="102">
        <f>D705*E705*F705</f>
        <v>0</v>
      </c>
      <c r="H705" s="306" t="s">
        <v>126</v>
      </c>
      <c r="I705" s="310" t="s">
        <v>298</v>
      </c>
      <c r="J705" s="103" t="str">
        <f>VLOOKUP(I705,Presupuesto!$B$11:$C$566,2,0)</f>
        <v>VIATICOS (26200-00)</v>
      </c>
      <c r="K705" s="307" t="s">
        <v>1356</v>
      </c>
      <c r="L705" s="311" t="s">
        <v>409</v>
      </c>
    </row>
    <row r="707" spans="3:12" ht="15.75" thickBot="1" x14ac:dyDescent="0.3"/>
    <row r="708" spans="3:12" ht="15.75" thickBot="1" x14ac:dyDescent="0.3">
      <c r="C708" s="29" t="s">
        <v>43</v>
      </c>
      <c r="D708" s="30">
        <f>SUM(G715:G724)</f>
        <v>3000</v>
      </c>
      <c r="E708" s="90"/>
      <c r="F708" s="90"/>
      <c r="G708" s="90"/>
      <c r="H708" s="73"/>
      <c r="I708" s="73"/>
      <c r="J708" s="73"/>
      <c r="K708" s="109"/>
      <c r="L708" s="404"/>
    </row>
    <row r="709" spans="3:12" x14ac:dyDescent="0.25">
      <c r="C709" s="70"/>
      <c r="D709" s="31"/>
      <c r="E709" s="90"/>
      <c r="F709" s="90"/>
      <c r="G709" s="90"/>
      <c r="H709" s="73"/>
      <c r="I709" s="73"/>
      <c r="J709" s="73"/>
      <c r="K709" s="109"/>
      <c r="L709" s="404"/>
    </row>
    <row r="710" spans="3:12" x14ac:dyDescent="0.25">
      <c r="C710" s="70"/>
      <c r="D710" s="31"/>
      <c r="E710" s="90"/>
      <c r="F710" s="90"/>
      <c r="G710" s="90"/>
      <c r="H710" s="73"/>
      <c r="I710" s="73"/>
      <c r="J710" s="73"/>
      <c r="K710" s="109"/>
      <c r="L710" s="404"/>
    </row>
    <row r="711" spans="3:12" ht="15.75" x14ac:dyDescent="0.25">
      <c r="C711" s="199" t="s">
        <v>389</v>
      </c>
      <c r="D711" s="327" t="s">
        <v>2268</v>
      </c>
      <c r="E711" s="90"/>
      <c r="F711" s="90"/>
      <c r="G711" s="90"/>
      <c r="H711" s="73"/>
      <c r="I711" s="73"/>
      <c r="J711" s="73"/>
      <c r="K711" s="109"/>
      <c r="L711" s="404"/>
    </row>
    <row r="712" spans="3:12" ht="18.75" x14ac:dyDescent="0.25">
      <c r="C712" s="204" t="str">
        <f>IFERROR(VLOOKUP(D711,'1. Desarrollo e Innov. Curricu.'!$E:$F,2,FALSE),IFERROR(VLOOKUP(D711,'2. Investigación Científica'!$E:$F,2,FALSE),IFERROR(VLOOKUP(D711,'3. Vinculación Univ. Sociedad'!$E:$F,2,FALSE),IFERROR(VLOOKUP(D711,'4. Docencia y Profesorado Univ.'!$E:$F,2,FALSE),IFERROR(VLOOKUP(D711,'5. Estudiantes y Graduados'!$E:$F,2,FALSE),IFERROR(VLOOKUP(D711,'11. Gestion Administrativa'!$E:$F,2,FALSE),IFERROR(VLOOKUP(D711,'13. Gestión Académica'!$E:$F,2,FALSE),IFERROR(VLOOKUP(D711,'8. Asegura. de la Calid. y M'!$E:$F,2,FALSE),IFERROR(VLOOKUP(D711,'6. Gestión del Conocimiento'!$E:$F,2,FALSE),IFERROR(VLOOKUP(D711,'15. Gobernabilidad y Proceso...'!$E:$F,2,FALSE),IFERROR(VLOOKUP(D711,'12. Gestión del Talento Humano'!$E:$F,2,FALSE),IFERROR(VLOOKUP(D711,'14. Internacional... de la E.S.'!$E:$F,2,FALSE),IFERROR(VLOOKUP(D711,'10. Posgrado'!$E:$F,2,FALSE),IFERROR(VLOOKUP(D711,'17. Gestión TIC'!$E:$F,2,FALSE),IFERROR(VLOOKUP(D711,'16. Desa. del Sistema Educ.Sup.'!$E:$F,2,FALSE),IFERROR(VLOOKUP(D711,'9. Cultura de Inno. Insti...'!$E:$F,2,FALSE),VLOOKUP(D711,'7. Lo Esencial de la Reforma U.'!$E:$F,2,0)))))))))))))))))</f>
        <v xml:space="preserve">21)Fortalecimiento de los grupos de investigación </v>
      </c>
      <c r="D712" s="31"/>
      <c r="E712" s="90"/>
      <c r="F712" s="90"/>
      <c r="G712" s="90"/>
      <c r="H712" s="73"/>
      <c r="I712" s="73"/>
      <c r="J712" s="73"/>
      <c r="K712" s="109"/>
      <c r="L712" s="404"/>
    </row>
    <row r="713" spans="3:12" ht="15.75" thickBot="1" x14ac:dyDescent="0.3">
      <c r="C713" s="70"/>
      <c r="D713" s="31"/>
      <c r="E713" s="90"/>
      <c r="F713" s="90"/>
      <c r="G713" s="90"/>
      <c r="H713" s="73"/>
      <c r="I713" s="73"/>
      <c r="J713" s="73"/>
      <c r="K713" s="109"/>
      <c r="L713" s="404"/>
    </row>
    <row r="714" spans="3:12" ht="30.75" thickBot="1" x14ac:dyDescent="0.3">
      <c r="C714" s="123" t="s">
        <v>44</v>
      </c>
      <c r="D714" s="126" t="s">
        <v>45</v>
      </c>
      <c r="E714" s="125" t="s">
        <v>55</v>
      </c>
      <c r="F714" s="125" t="s">
        <v>57</v>
      </c>
      <c r="G714" s="124" t="s">
        <v>27</v>
      </c>
      <c r="H714" s="130" t="s">
        <v>128</v>
      </c>
      <c r="I714" s="125" t="s">
        <v>46</v>
      </c>
      <c r="J714" s="125" t="s">
        <v>129</v>
      </c>
      <c r="K714" s="125" t="s">
        <v>407</v>
      </c>
      <c r="L714" s="125" t="s">
        <v>408</v>
      </c>
    </row>
    <row r="715" spans="3:12" ht="15.75" thickBot="1" x14ac:dyDescent="0.3">
      <c r="C715" s="303" t="s">
        <v>47</v>
      </c>
      <c r="D715" s="765">
        <v>30</v>
      </c>
      <c r="E715" s="304">
        <v>0</v>
      </c>
      <c r="F715" s="112">
        <v>10000</v>
      </c>
      <c r="G715" s="305">
        <f t="shared" ref="G715:G723" si="43">E715*F715</f>
        <v>0</v>
      </c>
      <c r="H715" s="306" t="s">
        <v>126</v>
      </c>
      <c r="I715" s="113" t="s">
        <v>696</v>
      </c>
      <c r="J715" s="113" t="str">
        <f>VLOOKUP(I715,Presupuesto!$B$11:$C$566,2,0)</f>
        <v>SERVICIOS DE CAPACITACION.</v>
      </c>
      <c r="K715" s="307" t="s">
        <v>1356</v>
      </c>
      <c r="L715" s="113" t="s">
        <v>391</v>
      </c>
    </row>
    <row r="716" spans="3:12" ht="15.75" thickBot="1" x14ac:dyDescent="0.3">
      <c r="C716" s="96" t="s">
        <v>48</v>
      </c>
      <c r="D716" s="766"/>
      <c r="E716" s="197">
        <v>0</v>
      </c>
      <c r="F716" s="97">
        <v>10</v>
      </c>
      <c r="G716" s="94">
        <f t="shared" si="43"/>
        <v>0</v>
      </c>
      <c r="H716" s="306" t="s">
        <v>126</v>
      </c>
      <c r="I716" s="95" t="s">
        <v>714</v>
      </c>
      <c r="J716" s="95" t="str">
        <f>VLOOKUP(I716,Presupuesto!$B$11:$C$566,2,0)</f>
        <v>SERVICIOS DE IMPRENTA PUBLIC.Y REPRODUCCION</v>
      </c>
      <c r="K716" s="307" t="s">
        <v>1356</v>
      </c>
      <c r="L716" s="95" t="s">
        <v>409</v>
      </c>
    </row>
    <row r="717" spans="3:12" ht="15.75" thickBot="1" x14ac:dyDescent="0.3">
      <c r="C717" s="96" t="s">
        <v>49</v>
      </c>
      <c r="D717" s="766"/>
      <c r="E717" s="197">
        <v>30</v>
      </c>
      <c r="F717" s="97">
        <v>100</v>
      </c>
      <c r="G717" s="94">
        <f t="shared" si="43"/>
        <v>3000</v>
      </c>
      <c r="H717" s="306" t="s">
        <v>126</v>
      </c>
      <c r="I717" s="95" t="s">
        <v>789</v>
      </c>
      <c r="J717" s="95" t="str">
        <f>VLOOKUP(I717,Presupuesto!$B$11:$C$566,2,0)</f>
        <v>ALIMENTOS B EBIDAS PARA PERSONAS</v>
      </c>
      <c r="K717" s="307" t="s">
        <v>1356</v>
      </c>
      <c r="L717" s="95" t="s">
        <v>393</v>
      </c>
    </row>
    <row r="718" spans="3:12" ht="15.75" thickBot="1" x14ac:dyDescent="0.3">
      <c r="C718" s="96" t="s">
        <v>50</v>
      </c>
      <c r="D718" s="766"/>
      <c r="E718" s="148"/>
      <c r="F718" s="115">
        <v>16000</v>
      </c>
      <c r="G718" s="94">
        <f t="shared" si="43"/>
        <v>0</v>
      </c>
      <c r="H718" s="306" t="s">
        <v>126</v>
      </c>
      <c r="I718" s="300" t="s">
        <v>297</v>
      </c>
      <c r="J718" s="95" t="str">
        <f>VLOOKUP(I718,Presupuesto!$B$11:$C$566,2,0)</f>
        <v>PASAJES (26100-00)</v>
      </c>
      <c r="K718" s="307" t="s">
        <v>1356</v>
      </c>
      <c r="L718" s="95" t="s">
        <v>409</v>
      </c>
    </row>
    <row r="719" spans="3:12" ht="15.75" thickBot="1" x14ac:dyDescent="0.3">
      <c r="C719" s="96" t="s">
        <v>414</v>
      </c>
      <c r="D719" s="766"/>
      <c r="E719" s="148"/>
      <c r="F719" s="115">
        <v>250</v>
      </c>
      <c r="G719" s="94">
        <f t="shared" si="43"/>
        <v>0</v>
      </c>
      <c r="H719" s="306" t="s">
        <v>126</v>
      </c>
      <c r="I719" s="95" t="s">
        <v>818</v>
      </c>
      <c r="J719" s="95" t="str">
        <f>VLOOKUP(I719,Presupuesto!$B$11:$C$566,2,0)</f>
        <v>PRODUCTOS PAPEL Y CARTON</v>
      </c>
      <c r="K719" s="307" t="s">
        <v>1356</v>
      </c>
      <c r="L719" s="95" t="s">
        <v>409</v>
      </c>
    </row>
    <row r="720" spans="3:12" ht="15.75" thickBot="1" x14ac:dyDescent="0.3">
      <c r="C720" s="96" t="s">
        <v>51</v>
      </c>
      <c r="D720" s="766"/>
      <c r="E720" s="197"/>
      <c r="F720" s="97">
        <v>85</v>
      </c>
      <c r="G720" s="94">
        <f t="shared" si="43"/>
        <v>0</v>
      </c>
      <c r="H720" s="306" t="s">
        <v>126</v>
      </c>
      <c r="I720" s="95" t="s">
        <v>818</v>
      </c>
      <c r="J720" s="95" t="str">
        <f>VLOOKUP(I720,Presupuesto!$B$11:$C$566,2,0)</f>
        <v>PRODUCTOS PAPEL Y CARTON</v>
      </c>
      <c r="K720" s="307" t="s">
        <v>1356</v>
      </c>
      <c r="L720" s="95" t="s">
        <v>409</v>
      </c>
    </row>
    <row r="721" spans="3:12" ht="15.75" thickBot="1" x14ac:dyDescent="0.3">
      <c r="C721" s="96" t="s">
        <v>120</v>
      </c>
      <c r="D721" s="766"/>
      <c r="E721" s="197"/>
      <c r="F721" s="97">
        <v>36</v>
      </c>
      <c r="G721" s="94">
        <f t="shared" si="43"/>
        <v>0</v>
      </c>
      <c r="H721" s="306" t="s">
        <v>126</v>
      </c>
      <c r="I721" s="95" t="s">
        <v>939</v>
      </c>
      <c r="J721" s="95" t="str">
        <f>VLOOKUP(I721,Presupuesto!$B$11:$C$566,2,0)</f>
        <v>UTILES DE ESCRITORIO, OFICINA Y ENSE¥ANZA</v>
      </c>
      <c r="K721" s="307" t="s">
        <v>1356</v>
      </c>
      <c r="L721" s="95" t="s">
        <v>409</v>
      </c>
    </row>
    <row r="722" spans="3:12" ht="15.75" thickBot="1" x14ac:dyDescent="0.3">
      <c r="C722" s="96" t="s">
        <v>34</v>
      </c>
      <c r="D722" s="766"/>
      <c r="E722" s="197"/>
      <c r="F722" s="97">
        <v>80</v>
      </c>
      <c r="G722" s="94">
        <f t="shared" si="43"/>
        <v>0</v>
      </c>
      <c r="H722" s="306" t="s">
        <v>126</v>
      </c>
      <c r="I722" s="95" t="s">
        <v>939</v>
      </c>
      <c r="J722" s="95" t="str">
        <f>VLOOKUP(I722,Presupuesto!$B$11:$C$566,2,0)</f>
        <v>UTILES DE ESCRITORIO, OFICINA Y ENSE¥ANZA</v>
      </c>
      <c r="K722" s="307" t="s">
        <v>1356</v>
      </c>
      <c r="L722" s="95" t="s">
        <v>409</v>
      </c>
    </row>
    <row r="723" spans="3:12" ht="15.75" thickBot="1" x14ac:dyDescent="0.3">
      <c r="C723" s="106" t="s">
        <v>52</v>
      </c>
      <c r="D723" s="766"/>
      <c r="E723" s="206"/>
      <c r="F723" s="116">
        <v>25</v>
      </c>
      <c r="G723" s="94">
        <f t="shared" si="43"/>
        <v>0</v>
      </c>
      <c r="H723" s="306" t="s">
        <v>126</v>
      </c>
      <c r="I723" s="95" t="s">
        <v>939</v>
      </c>
      <c r="J723" s="95" t="str">
        <f>VLOOKUP(I723,Presupuesto!$B$11:$C$566,2,0)</f>
        <v>UTILES DE ESCRITORIO, OFICINA Y ENSE¥ANZA</v>
      </c>
      <c r="K723" s="307" t="s">
        <v>1356</v>
      </c>
      <c r="L723" s="95" t="s">
        <v>409</v>
      </c>
    </row>
    <row r="724" spans="3:12" ht="15.75" thickBot="1" x14ac:dyDescent="0.3">
      <c r="C724" s="210" t="s">
        <v>442</v>
      </c>
      <c r="D724" s="211">
        <v>0</v>
      </c>
      <c r="E724" s="308">
        <v>0</v>
      </c>
      <c r="F724" s="101">
        <f>HLOOKUP(C724,$AH$2:$BU$3,2,0)</f>
        <v>4506.1665000000003</v>
      </c>
      <c r="G724" s="102">
        <f>D724*E724*F724</f>
        <v>0</v>
      </c>
      <c r="H724" s="306" t="s">
        <v>126</v>
      </c>
      <c r="I724" s="310" t="s">
        <v>298</v>
      </c>
      <c r="J724" s="103" t="str">
        <f>VLOOKUP(I724,Presupuesto!$B$11:$C$566,2,0)</f>
        <v>VIATICOS (26200-00)</v>
      </c>
      <c r="K724" s="307" t="s">
        <v>1356</v>
      </c>
      <c r="L724" s="311" t="s">
        <v>409</v>
      </c>
    </row>
    <row r="726" spans="3:12" ht="15.75" thickBot="1" x14ac:dyDescent="0.3"/>
    <row r="727" spans="3:12" ht="15.75" thickBot="1" x14ac:dyDescent="0.3">
      <c r="C727" s="29" t="s">
        <v>43</v>
      </c>
      <c r="D727" s="30">
        <f>SUM(G734:G743)</f>
        <v>20000</v>
      </c>
      <c r="E727" s="90"/>
      <c r="F727" s="90"/>
      <c r="G727" s="90"/>
      <c r="H727" s="73"/>
      <c r="I727" s="73"/>
      <c r="J727" s="73"/>
      <c r="K727" s="109"/>
      <c r="L727" s="404"/>
    </row>
    <row r="728" spans="3:12" x14ac:dyDescent="0.25">
      <c r="C728" s="70"/>
      <c r="D728" s="31"/>
      <c r="E728" s="90"/>
      <c r="F728" s="90"/>
      <c r="G728" s="90"/>
      <c r="H728" s="73"/>
      <c r="I728" s="73"/>
      <c r="J728" s="73"/>
      <c r="K728" s="109"/>
      <c r="L728" s="404"/>
    </row>
    <row r="729" spans="3:12" x14ac:dyDescent="0.25">
      <c r="C729" s="70"/>
      <c r="D729" s="31"/>
      <c r="E729" s="90"/>
      <c r="F729" s="90"/>
      <c r="G729" s="90"/>
      <c r="H729" s="73"/>
      <c r="I729" s="73"/>
      <c r="J729" s="73"/>
      <c r="K729" s="109"/>
      <c r="L729" s="404"/>
    </row>
    <row r="730" spans="3:12" ht="15.75" x14ac:dyDescent="0.25">
      <c r="C730" s="199" t="s">
        <v>389</v>
      </c>
      <c r="D730" s="327" t="s">
        <v>2269</v>
      </c>
      <c r="E730" s="90"/>
      <c r="F730" s="90"/>
      <c r="G730" s="90"/>
      <c r="H730" s="73"/>
      <c r="I730" s="73"/>
      <c r="J730" s="73"/>
      <c r="K730" s="109"/>
      <c r="L730" s="404"/>
    </row>
    <row r="731" spans="3:12" ht="18.75" x14ac:dyDescent="0.25">
      <c r="C731" s="204" t="str">
        <f>IFERROR(VLOOKUP(D730,'1. Desarrollo e Innov. Curricu.'!$E:$F,2,FALSE),IFERROR(VLOOKUP(D730,'2. Investigación Científica'!$E:$F,2,FALSE),IFERROR(VLOOKUP(D730,'3. Vinculación Univ. Sociedad'!$E:$F,2,FALSE),IFERROR(VLOOKUP(D730,'4. Docencia y Profesorado Univ.'!$E:$F,2,FALSE),IFERROR(VLOOKUP(D730,'5. Estudiantes y Graduados'!$E:$F,2,FALSE),IFERROR(VLOOKUP(D730,'11. Gestion Administrativa'!$E:$F,2,FALSE),IFERROR(VLOOKUP(D730,'13. Gestión Académica'!$E:$F,2,FALSE),IFERROR(VLOOKUP(D730,'8. Asegura. de la Calid. y M'!$E:$F,2,FALSE),IFERROR(VLOOKUP(D730,'6. Gestión del Conocimiento'!$E:$F,2,FALSE),IFERROR(VLOOKUP(D730,'15. Gobernabilidad y Proceso...'!$E:$F,2,FALSE),IFERROR(VLOOKUP(D730,'12. Gestión del Talento Humano'!$E:$F,2,FALSE),IFERROR(VLOOKUP(D730,'14. Internacional... de la E.S.'!$E:$F,2,FALSE),IFERROR(VLOOKUP(D730,'10. Posgrado'!$E:$F,2,FALSE),IFERROR(VLOOKUP(D730,'17. Gestión TIC'!$E:$F,2,FALSE),IFERROR(VLOOKUP(D730,'16. Desa. del Sistema Educ.Sup.'!$E:$F,2,FALSE),IFERROR(VLOOKUP(D730,'9. Cultura de Inno. Insti...'!$E:$F,2,FALSE),VLOOKUP(D730,'7. Lo Esencial de la Reforma U.'!$E:$F,2,0)))))))))))))))))</f>
        <v xml:space="preserve">22)Fortalecimiento de las unidades de gestion de investigacion </v>
      </c>
      <c r="D731" s="31"/>
      <c r="E731" s="90"/>
      <c r="F731" s="90"/>
      <c r="G731" s="90"/>
      <c r="H731" s="73"/>
      <c r="I731" s="73"/>
      <c r="J731" s="73"/>
      <c r="K731" s="109"/>
      <c r="L731" s="404"/>
    </row>
    <row r="732" spans="3:12" ht="15.75" thickBot="1" x14ac:dyDescent="0.3">
      <c r="C732" s="70"/>
      <c r="D732" s="31"/>
      <c r="E732" s="90"/>
      <c r="F732" s="90"/>
      <c r="G732" s="90"/>
      <c r="H732" s="73"/>
      <c r="I732" s="73"/>
      <c r="J732" s="73"/>
      <c r="K732" s="109"/>
      <c r="L732" s="404"/>
    </row>
    <row r="733" spans="3:12" ht="30.75" thickBot="1" x14ac:dyDescent="0.3">
      <c r="C733" s="123" t="s">
        <v>44</v>
      </c>
      <c r="D733" s="126" t="s">
        <v>45</v>
      </c>
      <c r="E733" s="125" t="s">
        <v>55</v>
      </c>
      <c r="F733" s="125" t="s">
        <v>57</v>
      </c>
      <c r="G733" s="124" t="s">
        <v>27</v>
      </c>
      <c r="H733" s="130" t="s">
        <v>128</v>
      </c>
      <c r="I733" s="125" t="s">
        <v>46</v>
      </c>
      <c r="J733" s="125" t="s">
        <v>129</v>
      </c>
      <c r="K733" s="125" t="s">
        <v>407</v>
      </c>
      <c r="L733" s="125" t="s">
        <v>408</v>
      </c>
    </row>
    <row r="734" spans="3:12" ht="15.75" thickBot="1" x14ac:dyDescent="0.3">
      <c r="C734" s="303" t="s">
        <v>47</v>
      </c>
      <c r="D734" s="765">
        <v>200</v>
      </c>
      <c r="E734" s="304">
        <v>0</v>
      </c>
      <c r="F734" s="112">
        <v>10000</v>
      </c>
      <c r="G734" s="305">
        <f t="shared" ref="G734:G742" si="44">E734*F734</f>
        <v>0</v>
      </c>
      <c r="H734" s="306" t="s">
        <v>126</v>
      </c>
      <c r="I734" s="113" t="s">
        <v>696</v>
      </c>
      <c r="J734" s="113" t="str">
        <f>VLOOKUP(I734,Presupuesto!$B$11:$C$566,2,0)</f>
        <v>SERVICIOS DE CAPACITACION.</v>
      </c>
      <c r="K734" s="307" t="s">
        <v>1356</v>
      </c>
      <c r="L734" s="113" t="s">
        <v>391</v>
      </c>
    </row>
    <row r="735" spans="3:12" ht="15.75" thickBot="1" x14ac:dyDescent="0.3">
      <c r="C735" s="96" t="s">
        <v>48</v>
      </c>
      <c r="D735" s="766"/>
      <c r="E735" s="197">
        <v>0</v>
      </c>
      <c r="F735" s="97">
        <v>10</v>
      </c>
      <c r="G735" s="94">
        <f t="shared" si="44"/>
        <v>0</v>
      </c>
      <c r="H735" s="306" t="s">
        <v>126</v>
      </c>
      <c r="I735" s="95" t="s">
        <v>714</v>
      </c>
      <c r="J735" s="95" t="str">
        <f>VLOOKUP(I735,Presupuesto!$B$11:$C$566,2,0)</f>
        <v>SERVICIOS DE IMPRENTA PUBLIC.Y REPRODUCCION</v>
      </c>
      <c r="K735" s="307" t="s">
        <v>1356</v>
      </c>
      <c r="L735" s="95" t="s">
        <v>409</v>
      </c>
    </row>
    <row r="736" spans="3:12" ht="15.75" thickBot="1" x14ac:dyDescent="0.3">
      <c r="C736" s="96" t="s">
        <v>49</v>
      </c>
      <c r="D736" s="766"/>
      <c r="E736" s="197">
        <v>200</v>
      </c>
      <c r="F736" s="97">
        <v>100</v>
      </c>
      <c r="G736" s="94">
        <f t="shared" si="44"/>
        <v>20000</v>
      </c>
      <c r="H736" s="306" t="s">
        <v>126</v>
      </c>
      <c r="I736" s="95" t="s">
        <v>789</v>
      </c>
      <c r="J736" s="95" t="str">
        <f>VLOOKUP(I736,Presupuesto!$B$11:$C$566,2,0)</f>
        <v>ALIMENTOS B EBIDAS PARA PERSONAS</v>
      </c>
      <c r="K736" s="307" t="s">
        <v>1356</v>
      </c>
      <c r="L736" s="95" t="s">
        <v>393</v>
      </c>
    </row>
    <row r="737" spans="3:12" ht="15.75" thickBot="1" x14ac:dyDescent="0.3">
      <c r="C737" s="96" t="s">
        <v>50</v>
      </c>
      <c r="D737" s="766"/>
      <c r="E737" s="148"/>
      <c r="F737" s="115">
        <v>16000</v>
      </c>
      <c r="G737" s="94">
        <f t="shared" si="44"/>
        <v>0</v>
      </c>
      <c r="H737" s="306" t="s">
        <v>126</v>
      </c>
      <c r="I737" s="300" t="s">
        <v>297</v>
      </c>
      <c r="J737" s="95" t="str">
        <f>VLOOKUP(I737,Presupuesto!$B$11:$C$566,2,0)</f>
        <v>PASAJES (26100-00)</v>
      </c>
      <c r="K737" s="307" t="s">
        <v>1356</v>
      </c>
      <c r="L737" s="95" t="s">
        <v>409</v>
      </c>
    </row>
    <row r="738" spans="3:12" ht="15.75" thickBot="1" x14ac:dyDescent="0.3">
      <c r="C738" s="96" t="s">
        <v>414</v>
      </c>
      <c r="D738" s="766"/>
      <c r="E738" s="148"/>
      <c r="F738" s="115">
        <v>250</v>
      </c>
      <c r="G738" s="94">
        <f t="shared" si="44"/>
        <v>0</v>
      </c>
      <c r="H738" s="306" t="s">
        <v>126</v>
      </c>
      <c r="I738" s="95" t="s">
        <v>818</v>
      </c>
      <c r="J738" s="95" t="str">
        <f>VLOOKUP(I738,Presupuesto!$B$11:$C$566,2,0)</f>
        <v>PRODUCTOS PAPEL Y CARTON</v>
      </c>
      <c r="K738" s="307" t="s">
        <v>1356</v>
      </c>
      <c r="L738" s="95" t="s">
        <v>409</v>
      </c>
    </row>
    <row r="739" spans="3:12" ht="15.75" thickBot="1" x14ac:dyDescent="0.3">
      <c r="C739" s="96" t="s">
        <v>51</v>
      </c>
      <c r="D739" s="766"/>
      <c r="E739" s="197"/>
      <c r="F739" s="97">
        <v>85</v>
      </c>
      <c r="G739" s="94">
        <f t="shared" si="44"/>
        <v>0</v>
      </c>
      <c r="H739" s="306" t="s">
        <v>126</v>
      </c>
      <c r="I739" s="95" t="s">
        <v>818</v>
      </c>
      <c r="J739" s="95" t="str">
        <f>VLOOKUP(I739,Presupuesto!$B$11:$C$566,2,0)</f>
        <v>PRODUCTOS PAPEL Y CARTON</v>
      </c>
      <c r="K739" s="307" t="s">
        <v>1356</v>
      </c>
      <c r="L739" s="95" t="s">
        <v>409</v>
      </c>
    </row>
    <row r="740" spans="3:12" ht="15.75" thickBot="1" x14ac:dyDescent="0.3">
      <c r="C740" s="96" t="s">
        <v>120</v>
      </c>
      <c r="D740" s="766"/>
      <c r="E740" s="197"/>
      <c r="F740" s="97">
        <v>36</v>
      </c>
      <c r="G740" s="94">
        <f t="shared" si="44"/>
        <v>0</v>
      </c>
      <c r="H740" s="306" t="s">
        <v>126</v>
      </c>
      <c r="I740" s="95" t="s">
        <v>939</v>
      </c>
      <c r="J740" s="95" t="str">
        <f>VLOOKUP(I740,Presupuesto!$B$11:$C$566,2,0)</f>
        <v>UTILES DE ESCRITORIO, OFICINA Y ENSE¥ANZA</v>
      </c>
      <c r="K740" s="307" t="s">
        <v>1356</v>
      </c>
      <c r="L740" s="95" t="s">
        <v>409</v>
      </c>
    </row>
    <row r="741" spans="3:12" ht="15.75" thickBot="1" x14ac:dyDescent="0.3">
      <c r="C741" s="96" t="s">
        <v>34</v>
      </c>
      <c r="D741" s="766"/>
      <c r="E741" s="197"/>
      <c r="F741" s="97">
        <v>80</v>
      </c>
      <c r="G741" s="94">
        <f t="shared" si="44"/>
        <v>0</v>
      </c>
      <c r="H741" s="306" t="s">
        <v>126</v>
      </c>
      <c r="I741" s="95" t="s">
        <v>939</v>
      </c>
      <c r="J741" s="95" t="str">
        <f>VLOOKUP(I741,Presupuesto!$B$11:$C$566,2,0)</f>
        <v>UTILES DE ESCRITORIO, OFICINA Y ENSE¥ANZA</v>
      </c>
      <c r="K741" s="307" t="s">
        <v>1356</v>
      </c>
      <c r="L741" s="95" t="s">
        <v>409</v>
      </c>
    </row>
    <row r="742" spans="3:12" ht="15.75" thickBot="1" x14ac:dyDescent="0.3">
      <c r="C742" s="106" t="s">
        <v>52</v>
      </c>
      <c r="D742" s="766"/>
      <c r="E742" s="206"/>
      <c r="F742" s="116">
        <v>25</v>
      </c>
      <c r="G742" s="94">
        <f t="shared" si="44"/>
        <v>0</v>
      </c>
      <c r="H742" s="306" t="s">
        <v>126</v>
      </c>
      <c r="I742" s="95" t="s">
        <v>939</v>
      </c>
      <c r="J742" s="95" t="str">
        <f>VLOOKUP(I742,Presupuesto!$B$11:$C$566,2,0)</f>
        <v>UTILES DE ESCRITORIO, OFICINA Y ENSE¥ANZA</v>
      </c>
      <c r="K742" s="307" t="s">
        <v>1356</v>
      </c>
      <c r="L742" s="95" t="s">
        <v>409</v>
      </c>
    </row>
    <row r="743" spans="3:12" ht="15.75" thickBot="1" x14ac:dyDescent="0.3">
      <c r="C743" s="210" t="s">
        <v>442</v>
      </c>
      <c r="D743" s="211">
        <v>0</v>
      </c>
      <c r="E743" s="308">
        <v>0</v>
      </c>
      <c r="F743" s="101">
        <f>HLOOKUP(C743,$AH$2:$BU$3,2,0)</f>
        <v>4506.1665000000003</v>
      </c>
      <c r="G743" s="102">
        <f>D743*E743*F743</f>
        <v>0</v>
      </c>
      <c r="H743" s="306" t="s">
        <v>126</v>
      </c>
      <c r="I743" s="310" t="s">
        <v>298</v>
      </c>
      <c r="J743" s="103" t="str">
        <f>VLOOKUP(I743,Presupuesto!$B$11:$C$566,2,0)</f>
        <v>VIATICOS (26200-00)</v>
      </c>
      <c r="K743" s="307" t="s">
        <v>1356</v>
      </c>
      <c r="L743" s="311" t="s">
        <v>409</v>
      </c>
    </row>
    <row r="745" spans="3:12" ht="15.75" thickBot="1" x14ac:dyDescent="0.3"/>
    <row r="746" spans="3:12" ht="15.75" thickBot="1" x14ac:dyDescent="0.3">
      <c r="C746" s="29" t="s">
        <v>43</v>
      </c>
      <c r="D746" s="30">
        <f>SUM(G753:G762)</f>
        <v>21000</v>
      </c>
      <c r="E746" s="90"/>
      <c r="F746" s="90"/>
      <c r="G746" s="90"/>
      <c r="H746" s="73"/>
      <c r="I746" s="73"/>
      <c r="J746" s="73"/>
      <c r="K746" s="109"/>
      <c r="L746" s="404"/>
    </row>
    <row r="747" spans="3:12" x14ac:dyDescent="0.25">
      <c r="C747" s="70"/>
      <c r="D747" s="31"/>
      <c r="E747" s="90"/>
      <c r="F747" s="90"/>
      <c r="G747" s="90"/>
      <c r="H747" s="73"/>
      <c r="I747" s="73"/>
      <c r="J747" s="73"/>
      <c r="K747" s="109"/>
      <c r="L747" s="404"/>
    </row>
    <row r="748" spans="3:12" x14ac:dyDescent="0.25">
      <c r="C748" s="70"/>
      <c r="D748" s="31"/>
      <c r="E748" s="90"/>
      <c r="F748" s="90"/>
      <c r="G748" s="90"/>
      <c r="H748" s="73"/>
      <c r="I748" s="73"/>
      <c r="J748" s="73"/>
      <c r="K748" s="109"/>
      <c r="L748" s="404"/>
    </row>
    <row r="749" spans="3:12" ht="15.75" x14ac:dyDescent="0.25">
      <c r="C749" s="199" t="s">
        <v>389</v>
      </c>
      <c r="D749" s="327" t="s">
        <v>2270</v>
      </c>
      <c r="E749" s="90"/>
      <c r="F749" s="90"/>
      <c r="G749" s="90"/>
      <c r="H749" s="73"/>
      <c r="I749" s="73"/>
      <c r="J749" s="73"/>
      <c r="K749" s="109"/>
      <c r="L749" s="404"/>
    </row>
    <row r="750" spans="3:12" ht="18.75" x14ac:dyDescent="0.25">
      <c r="C750" s="204" t="str">
        <f>IFERROR(VLOOKUP(D749,'1. Desarrollo e Innov. Curricu.'!$E:$F,2,FALSE),IFERROR(VLOOKUP(D749,'2. Investigación Científica'!$E:$F,2,FALSE),IFERROR(VLOOKUP(D749,'3. Vinculación Univ. Sociedad'!$E:$F,2,FALSE),IFERROR(VLOOKUP(D749,'4. Docencia y Profesorado Univ.'!$E:$F,2,FALSE),IFERROR(VLOOKUP(D749,'5. Estudiantes y Graduados'!$E:$F,2,FALSE),IFERROR(VLOOKUP(D749,'11. Gestion Administrativa'!$E:$F,2,FALSE),IFERROR(VLOOKUP(D749,'13. Gestión Académica'!$E:$F,2,FALSE),IFERROR(VLOOKUP(D749,'8. Asegura. de la Calid. y M'!$E:$F,2,FALSE),IFERROR(VLOOKUP(D749,'6. Gestión del Conocimiento'!$E:$F,2,FALSE),IFERROR(VLOOKUP(D749,'15. Gobernabilidad y Proceso...'!$E:$F,2,FALSE),IFERROR(VLOOKUP(D749,'12. Gestión del Talento Humano'!$E:$F,2,FALSE),IFERROR(VLOOKUP(D749,'14. Internacional... de la E.S.'!$E:$F,2,FALSE),IFERROR(VLOOKUP(D749,'10. Posgrado'!$E:$F,2,FALSE),IFERROR(VLOOKUP(D749,'17. Gestión TIC'!$E:$F,2,FALSE),IFERROR(VLOOKUP(D749,'16. Desa. del Sistema Educ.Sup.'!$E:$F,2,FALSE),IFERROR(VLOOKUP(D749,'9. Cultura de Inno. Insti...'!$E:$F,2,FALSE),VLOOKUP(D749,'7. Lo Esencial de la Reforma U.'!$E:$F,2,0)))))))))))))))))</f>
        <v>23)Fomento, difusión y capacitación Circulo de Creatividad</v>
      </c>
      <c r="D750" s="31"/>
      <c r="E750" s="90"/>
      <c r="F750" s="90"/>
      <c r="G750" s="90"/>
      <c r="H750" s="73"/>
      <c r="I750" s="73"/>
      <c r="J750" s="73"/>
      <c r="K750" s="109"/>
      <c r="L750" s="404"/>
    </row>
    <row r="751" spans="3:12" ht="15.75" thickBot="1" x14ac:dyDescent="0.3">
      <c r="C751" s="70"/>
      <c r="D751" s="31"/>
      <c r="E751" s="90"/>
      <c r="F751" s="90"/>
      <c r="G751" s="90"/>
      <c r="H751" s="73"/>
      <c r="I751" s="73"/>
      <c r="J751" s="73"/>
      <c r="K751" s="109"/>
      <c r="L751" s="404"/>
    </row>
    <row r="752" spans="3:12" ht="30.75" thickBot="1" x14ac:dyDescent="0.3">
      <c r="C752" s="123" t="s">
        <v>44</v>
      </c>
      <c r="D752" s="126" t="s">
        <v>45</v>
      </c>
      <c r="E752" s="125" t="s">
        <v>55</v>
      </c>
      <c r="F752" s="125" t="s">
        <v>57</v>
      </c>
      <c r="G752" s="124" t="s">
        <v>27</v>
      </c>
      <c r="H752" s="130" t="s">
        <v>128</v>
      </c>
      <c r="I752" s="125" t="s">
        <v>46</v>
      </c>
      <c r="J752" s="125" t="s">
        <v>129</v>
      </c>
      <c r="K752" s="125" t="s">
        <v>407</v>
      </c>
      <c r="L752" s="125" t="s">
        <v>408</v>
      </c>
    </row>
    <row r="753" spans="3:12" ht="15.75" thickBot="1" x14ac:dyDescent="0.3">
      <c r="C753" s="303" t="s">
        <v>47</v>
      </c>
      <c r="D753" s="765">
        <v>210</v>
      </c>
      <c r="E753" s="304">
        <v>0</v>
      </c>
      <c r="F753" s="112">
        <v>10000</v>
      </c>
      <c r="G753" s="305">
        <f t="shared" ref="G753:G761" si="45">E753*F753</f>
        <v>0</v>
      </c>
      <c r="H753" s="306" t="s">
        <v>126</v>
      </c>
      <c r="I753" s="113" t="s">
        <v>696</v>
      </c>
      <c r="J753" s="113" t="str">
        <f>VLOOKUP(I753,Presupuesto!$B$11:$C$566,2,0)</f>
        <v>SERVICIOS DE CAPACITACION.</v>
      </c>
      <c r="K753" s="307" t="s">
        <v>1356</v>
      </c>
      <c r="L753" s="113" t="s">
        <v>391</v>
      </c>
    </row>
    <row r="754" spans="3:12" ht="15.75" thickBot="1" x14ac:dyDescent="0.3">
      <c r="C754" s="96" t="s">
        <v>48</v>
      </c>
      <c r="D754" s="766"/>
      <c r="E754" s="197">
        <v>0</v>
      </c>
      <c r="F754" s="97">
        <v>10</v>
      </c>
      <c r="G754" s="94">
        <f t="shared" si="45"/>
        <v>0</v>
      </c>
      <c r="H754" s="306" t="s">
        <v>126</v>
      </c>
      <c r="I754" s="95" t="s">
        <v>714</v>
      </c>
      <c r="J754" s="95" t="str">
        <f>VLOOKUP(I754,Presupuesto!$B$11:$C$566,2,0)</f>
        <v>SERVICIOS DE IMPRENTA PUBLIC.Y REPRODUCCION</v>
      </c>
      <c r="K754" s="307" t="s">
        <v>1356</v>
      </c>
      <c r="L754" s="95" t="s">
        <v>409</v>
      </c>
    </row>
    <row r="755" spans="3:12" ht="15.75" thickBot="1" x14ac:dyDescent="0.3">
      <c r="C755" s="96" t="s">
        <v>49</v>
      </c>
      <c r="D755" s="766"/>
      <c r="E755" s="197">
        <v>210</v>
      </c>
      <c r="F755" s="97">
        <v>100</v>
      </c>
      <c r="G755" s="94">
        <f t="shared" si="45"/>
        <v>21000</v>
      </c>
      <c r="H755" s="306" t="s">
        <v>126</v>
      </c>
      <c r="I755" s="95" t="s">
        <v>789</v>
      </c>
      <c r="J755" s="95" t="str">
        <f>VLOOKUP(I755,Presupuesto!$B$11:$C$566,2,0)</f>
        <v>ALIMENTOS B EBIDAS PARA PERSONAS</v>
      </c>
      <c r="K755" s="307" t="s">
        <v>1356</v>
      </c>
      <c r="L755" s="95" t="s">
        <v>393</v>
      </c>
    </row>
    <row r="756" spans="3:12" ht="15.75" thickBot="1" x14ac:dyDescent="0.3">
      <c r="C756" s="96" t="s">
        <v>50</v>
      </c>
      <c r="D756" s="766"/>
      <c r="E756" s="148"/>
      <c r="F756" s="115">
        <v>16000</v>
      </c>
      <c r="G756" s="94">
        <f t="shared" si="45"/>
        <v>0</v>
      </c>
      <c r="H756" s="306" t="s">
        <v>126</v>
      </c>
      <c r="I756" s="300" t="s">
        <v>297</v>
      </c>
      <c r="J756" s="95" t="str">
        <f>VLOOKUP(I756,Presupuesto!$B$11:$C$566,2,0)</f>
        <v>PASAJES (26100-00)</v>
      </c>
      <c r="K756" s="307" t="s">
        <v>1356</v>
      </c>
      <c r="L756" s="95" t="s">
        <v>409</v>
      </c>
    </row>
    <row r="757" spans="3:12" ht="15.75" thickBot="1" x14ac:dyDescent="0.3">
      <c r="C757" s="96" t="s">
        <v>414</v>
      </c>
      <c r="D757" s="766"/>
      <c r="E757" s="148"/>
      <c r="F757" s="115">
        <v>250</v>
      </c>
      <c r="G757" s="94">
        <f t="shared" si="45"/>
        <v>0</v>
      </c>
      <c r="H757" s="306" t="s">
        <v>126</v>
      </c>
      <c r="I757" s="95" t="s">
        <v>818</v>
      </c>
      <c r="J757" s="95" t="str">
        <f>VLOOKUP(I757,Presupuesto!$B$11:$C$566,2,0)</f>
        <v>PRODUCTOS PAPEL Y CARTON</v>
      </c>
      <c r="K757" s="307" t="s">
        <v>1356</v>
      </c>
      <c r="L757" s="95" t="s">
        <v>409</v>
      </c>
    </row>
    <row r="758" spans="3:12" ht="15.75" thickBot="1" x14ac:dyDescent="0.3">
      <c r="C758" s="96" t="s">
        <v>51</v>
      </c>
      <c r="D758" s="766"/>
      <c r="E758" s="197"/>
      <c r="F758" s="97">
        <v>85</v>
      </c>
      <c r="G758" s="94">
        <f t="shared" si="45"/>
        <v>0</v>
      </c>
      <c r="H758" s="306" t="s">
        <v>126</v>
      </c>
      <c r="I758" s="95" t="s">
        <v>818</v>
      </c>
      <c r="J758" s="95" t="str">
        <f>VLOOKUP(I758,Presupuesto!$B$11:$C$566,2,0)</f>
        <v>PRODUCTOS PAPEL Y CARTON</v>
      </c>
      <c r="K758" s="307" t="s">
        <v>1356</v>
      </c>
      <c r="L758" s="95" t="s">
        <v>409</v>
      </c>
    </row>
    <row r="759" spans="3:12" ht="15.75" thickBot="1" x14ac:dyDescent="0.3">
      <c r="C759" s="96" t="s">
        <v>120</v>
      </c>
      <c r="D759" s="766"/>
      <c r="E759" s="197"/>
      <c r="F759" s="97">
        <v>36</v>
      </c>
      <c r="G759" s="94">
        <f t="shared" si="45"/>
        <v>0</v>
      </c>
      <c r="H759" s="306" t="s">
        <v>126</v>
      </c>
      <c r="I759" s="95" t="s">
        <v>939</v>
      </c>
      <c r="J759" s="95" t="str">
        <f>VLOOKUP(I759,Presupuesto!$B$11:$C$566,2,0)</f>
        <v>UTILES DE ESCRITORIO, OFICINA Y ENSE¥ANZA</v>
      </c>
      <c r="K759" s="307" t="s">
        <v>1356</v>
      </c>
      <c r="L759" s="95" t="s">
        <v>409</v>
      </c>
    </row>
    <row r="760" spans="3:12" ht="15.75" thickBot="1" x14ac:dyDescent="0.3">
      <c r="C760" s="96" t="s">
        <v>34</v>
      </c>
      <c r="D760" s="766"/>
      <c r="E760" s="197"/>
      <c r="F760" s="97">
        <v>80</v>
      </c>
      <c r="G760" s="94">
        <f t="shared" si="45"/>
        <v>0</v>
      </c>
      <c r="H760" s="306" t="s">
        <v>126</v>
      </c>
      <c r="I760" s="95" t="s">
        <v>939</v>
      </c>
      <c r="J760" s="95" t="str">
        <f>VLOOKUP(I760,Presupuesto!$B$11:$C$566,2,0)</f>
        <v>UTILES DE ESCRITORIO, OFICINA Y ENSE¥ANZA</v>
      </c>
      <c r="K760" s="307" t="s">
        <v>1356</v>
      </c>
      <c r="L760" s="95" t="s">
        <v>409</v>
      </c>
    </row>
    <row r="761" spans="3:12" ht="15.75" thickBot="1" x14ac:dyDescent="0.3">
      <c r="C761" s="106" t="s">
        <v>52</v>
      </c>
      <c r="D761" s="766"/>
      <c r="E761" s="206"/>
      <c r="F761" s="116">
        <v>25</v>
      </c>
      <c r="G761" s="94">
        <f t="shared" si="45"/>
        <v>0</v>
      </c>
      <c r="H761" s="306" t="s">
        <v>126</v>
      </c>
      <c r="I761" s="95" t="s">
        <v>939</v>
      </c>
      <c r="J761" s="95" t="str">
        <f>VLOOKUP(I761,Presupuesto!$B$11:$C$566,2,0)</f>
        <v>UTILES DE ESCRITORIO, OFICINA Y ENSE¥ANZA</v>
      </c>
      <c r="K761" s="307" t="s">
        <v>1356</v>
      </c>
      <c r="L761" s="95" t="s">
        <v>409</v>
      </c>
    </row>
    <row r="762" spans="3:12" ht="15.75" thickBot="1" x14ac:dyDescent="0.3">
      <c r="C762" s="210" t="s">
        <v>442</v>
      </c>
      <c r="D762" s="211">
        <v>0</v>
      </c>
      <c r="E762" s="308">
        <v>0</v>
      </c>
      <c r="F762" s="101">
        <f>HLOOKUP(C762,$AH$2:$BU$3,2,0)</f>
        <v>4506.1665000000003</v>
      </c>
      <c r="G762" s="102">
        <f>D762*E762*F762</f>
        <v>0</v>
      </c>
      <c r="H762" s="306" t="s">
        <v>126</v>
      </c>
      <c r="I762" s="310" t="s">
        <v>298</v>
      </c>
      <c r="J762" s="103" t="str">
        <f>VLOOKUP(I762,Presupuesto!$B$11:$C$566,2,0)</f>
        <v>VIATICOS (26200-00)</v>
      </c>
      <c r="K762" s="307" t="s">
        <v>1356</v>
      </c>
      <c r="L762" s="311" t="s">
        <v>409</v>
      </c>
    </row>
    <row r="764" spans="3:12" ht="15.75" thickBot="1" x14ac:dyDescent="0.3"/>
    <row r="765" spans="3:12" ht="15.75" thickBot="1" x14ac:dyDescent="0.3">
      <c r="C765" s="29" t="s">
        <v>43</v>
      </c>
      <c r="D765" s="30">
        <f>SUM(G772:G781)</f>
        <v>4000</v>
      </c>
      <c r="E765" s="90"/>
      <c r="F765" s="90"/>
      <c r="G765" s="90"/>
      <c r="H765" s="73"/>
      <c r="I765" s="73"/>
      <c r="J765" s="73"/>
      <c r="K765" s="109"/>
      <c r="L765" s="404"/>
    </row>
    <row r="766" spans="3:12" x14ac:dyDescent="0.25">
      <c r="C766" s="70"/>
      <c r="D766" s="31"/>
      <c r="E766" s="90"/>
      <c r="F766" s="90"/>
      <c r="G766" s="90"/>
      <c r="H766" s="73"/>
      <c r="I766" s="73"/>
      <c r="J766" s="73"/>
      <c r="K766" s="109"/>
      <c r="L766" s="404"/>
    </row>
    <row r="767" spans="3:12" x14ac:dyDescent="0.25">
      <c r="C767" s="70"/>
      <c r="D767" s="31"/>
      <c r="E767" s="90"/>
      <c r="F767" s="90"/>
      <c r="G767" s="90"/>
      <c r="H767" s="73"/>
      <c r="I767" s="73"/>
      <c r="J767" s="73"/>
      <c r="K767" s="109"/>
      <c r="L767" s="404"/>
    </row>
    <row r="768" spans="3:12" ht="15.75" x14ac:dyDescent="0.25">
      <c r="C768" s="199" t="s">
        <v>389</v>
      </c>
      <c r="D768" s="327" t="s">
        <v>2271</v>
      </c>
      <c r="E768" s="90"/>
      <c r="F768" s="90"/>
      <c r="G768" s="90"/>
      <c r="H768" s="73"/>
      <c r="I768" s="73"/>
      <c r="J768" s="73"/>
      <c r="K768" s="109"/>
      <c r="L768" s="404"/>
    </row>
    <row r="769" spans="3:12" ht="18.75" x14ac:dyDescent="0.25">
      <c r="C769" s="204" t="str">
        <f>IFERROR(VLOOKUP(D768,'1. Desarrollo e Innov. Curricu.'!$E:$F,2,FALSE),IFERROR(VLOOKUP(D768,'2. Investigación Científica'!$E:$F,2,FALSE),IFERROR(VLOOKUP(D768,'3. Vinculación Univ. Sociedad'!$E:$F,2,FALSE),IFERROR(VLOOKUP(D768,'4. Docencia y Profesorado Univ.'!$E:$F,2,FALSE),IFERROR(VLOOKUP(D768,'5. Estudiantes y Graduados'!$E:$F,2,FALSE),IFERROR(VLOOKUP(D768,'11. Gestion Administrativa'!$E:$F,2,FALSE),IFERROR(VLOOKUP(D768,'13. Gestión Académica'!$E:$F,2,FALSE),IFERROR(VLOOKUP(D768,'8. Asegura. de la Calid. y M'!$E:$F,2,FALSE),IFERROR(VLOOKUP(D768,'6. Gestión del Conocimiento'!$E:$F,2,FALSE),IFERROR(VLOOKUP(D768,'15. Gobernabilidad y Proceso...'!$E:$F,2,FALSE),IFERROR(VLOOKUP(D768,'12. Gestión del Talento Humano'!$E:$F,2,FALSE),IFERROR(VLOOKUP(D768,'14. Internacional... de la E.S.'!$E:$F,2,FALSE),IFERROR(VLOOKUP(D768,'10. Posgrado'!$E:$F,2,FALSE),IFERROR(VLOOKUP(D768,'17. Gestión TIC'!$E:$F,2,FALSE),IFERROR(VLOOKUP(D768,'16. Desa. del Sistema Educ.Sup.'!$E:$F,2,FALSE),IFERROR(VLOOKUP(D768,'9. Cultura de Inno. Insti...'!$E:$F,2,FALSE),VLOOKUP(D768,'7. Lo Esencial de la Reforma U.'!$E:$F,2,0)))))))))))))))))</f>
        <v>24)Fomento, difusión y capacitación Semilleros de Investigación</v>
      </c>
      <c r="D769" s="31"/>
      <c r="E769" s="90"/>
      <c r="F769" s="90"/>
      <c r="G769" s="90"/>
      <c r="H769" s="73"/>
      <c r="I769" s="73"/>
      <c r="J769" s="73"/>
      <c r="K769" s="109"/>
      <c r="L769" s="404"/>
    </row>
    <row r="770" spans="3:12" ht="15.75" thickBot="1" x14ac:dyDescent="0.3">
      <c r="C770" s="70"/>
      <c r="D770" s="31"/>
      <c r="E770" s="90"/>
      <c r="F770" s="90"/>
      <c r="G770" s="90"/>
      <c r="H770" s="73"/>
      <c r="I770" s="73"/>
      <c r="J770" s="73"/>
      <c r="K770" s="109"/>
      <c r="L770" s="404"/>
    </row>
    <row r="771" spans="3:12" ht="30.75" thickBot="1" x14ac:dyDescent="0.3">
      <c r="C771" s="123" t="s">
        <v>44</v>
      </c>
      <c r="D771" s="126" t="s">
        <v>45</v>
      </c>
      <c r="E771" s="125" t="s">
        <v>55</v>
      </c>
      <c r="F771" s="125" t="s">
        <v>57</v>
      </c>
      <c r="G771" s="124" t="s">
        <v>27</v>
      </c>
      <c r="H771" s="130" t="s">
        <v>128</v>
      </c>
      <c r="I771" s="125" t="s">
        <v>46</v>
      </c>
      <c r="J771" s="125" t="s">
        <v>129</v>
      </c>
      <c r="K771" s="125" t="s">
        <v>407</v>
      </c>
      <c r="L771" s="125" t="s">
        <v>408</v>
      </c>
    </row>
    <row r="772" spans="3:12" ht="15.75" thickBot="1" x14ac:dyDescent="0.3">
      <c r="C772" s="303" t="s">
        <v>47</v>
      </c>
      <c r="D772" s="765">
        <v>40</v>
      </c>
      <c r="E772" s="304">
        <v>0</v>
      </c>
      <c r="F772" s="112">
        <v>10000</v>
      </c>
      <c r="G772" s="305">
        <f t="shared" ref="G772:G780" si="46">E772*F772</f>
        <v>0</v>
      </c>
      <c r="H772" s="306" t="s">
        <v>126</v>
      </c>
      <c r="I772" s="113" t="s">
        <v>696</v>
      </c>
      <c r="J772" s="113" t="str">
        <f>VLOOKUP(I772,Presupuesto!$B$11:$C$566,2,0)</f>
        <v>SERVICIOS DE CAPACITACION.</v>
      </c>
      <c r="K772" s="307" t="s">
        <v>1356</v>
      </c>
      <c r="L772" s="113" t="s">
        <v>391</v>
      </c>
    </row>
    <row r="773" spans="3:12" ht="15.75" thickBot="1" x14ac:dyDescent="0.3">
      <c r="C773" s="96" t="s">
        <v>48</v>
      </c>
      <c r="D773" s="766"/>
      <c r="E773" s="197">
        <v>0</v>
      </c>
      <c r="F773" s="97">
        <v>10</v>
      </c>
      <c r="G773" s="94">
        <f t="shared" si="46"/>
        <v>0</v>
      </c>
      <c r="H773" s="306" t="s">
        <v>126</v>
      </c>
      <c r="I773" s="95" t="s">
        <v>714</v>
      </c>
      <c r="J773" s="95" t="str">
        <f>VLOOKUP(I773,Presupuesto!$B$11:$C$566,2,0)</f>
        <v>SERVICIOS DE IMPRENTA PUBLIC.Y REPRODUCCION</v>
      </c>
      <c r="K773" s="307" t="s">
        <v>1356</v>
      </c>
      <c r="L773" s="95" t="s">
        <v>409</v>
      </c>
    </row>
    <row r="774" spans="3:12" ht="15.75" thickBot="1" x14ac:dyDescent="0.3">
      <c r="C774" s="96" t="s">
        <v>49</v>
      </c>
      <c r="D774" s="766"/>
      <c r="E774" s="197">
        <v>40</v>
      </c>
      <c r="F774" s="97">
        <v>100</v>
      </c>
      <c r="G774" s="94">
        <f t="shared" si="46"/>
        <v>4000</v>
      </c>
      <c r="H774" s="306" t="s">
        <v>126</v>
      </c>
      <c r="I774" s="95" t="s">
        <v>789</v>
      </c>
      <c r="J774" s="95" t="str">
        <f>VLOOKUP(I774,Presupuesto!$B$11:$C$566,2,0)</f>
        <v>ALIMENTOS B EBIDAS PARA PERSONAS</v>
      </c>
      <c r="K774" s="307" t="s">
        <v>1356</v>
      </c>
      <c r="L774" s="95" t="s">
        <v>393</v>
      </c>
    </row>
    <row r="775" spans="3:12" ht="15.75" thickBot="1" x14ac:dyDescent="0.3">
      <c r="C775" s="96" t="s">
        <v>50</v>
      </c>
      <c r="D775" s="766"/>
      <c r="E775" s="148"/>
      <c r="F775" s="115">
        <v>16000</v>
      </c>
      <c r="G775" s="94">
        <f t="shared" si="46"/>
        <v>0</v>
      </c>
      <c r="H775" s="306" t="s">
        <v>126</v>
      </c>
      <c r="I775" s="300" t="s">
        <v>297</v>
      </c>
      <c r="J775" s="95" t="str">
        <f>VLOOKUP(I775,Presupuesto!$B$11:$C$566,2,0)</f>
        <v>PASAJES (26100-00)</v>
      </c>
      <c r="K775" s="307" t="s">
        <v>1356</v>
      </c>
      <c r="L775" s="95" t="s">
        <v>409</v>
      </c>
    </row>
    <row r="776" spans="3:12" ht="15.75" thickBot="1" x14ac:dyDescent="0.3">
      <c r="C776" s="96" t="s">
        <v>414</v>
      </c>
      <c r="D776" s="766"/>
      <c r="E776" s="148"/>
      <c r="F776" s="115">
        <v>250</v>
      </c>
      <c r="G776" s="94">
        <f t="shared" si="46"/>
        <v>0</v>
      </c>
      <c r="H776" s="306" t="s">
        <v>126</v>
      </c>
      <c r="I776" s="95" t="s">
        <v>818</v>
      </c>
      <c r="J776" s="95" t="str">
        <f>VLOOKUP(I776,Presupuesto!$B$11:$C$566,2,0)</f>
        <v>PRODUCTOS PAPEL Y CARTON</v>
      </c>
      <c r="K776" s="307" t="s">
        <v>1356</v>
      </c>
      <c r="L776" s="95" t="s">
        <v>409</v>
      </c>
    </row>
    <row r="777" spans="3:12" ht="15.75" thickBot="1" x14ac:dyDescent="0.3">
      <c r="C777" s="96" t="s">
        <v>51</v>
      </c>
      <c r="D777" s="766"/>
      <c r="E777" s="197"/>
      <c r="F777" s="97">
        <v>85</v>
      </c>
      <c r="G777" s="94">
        <f t="shared" si="46"/>
        <v>0</v>
      </c>
      <c r="H777" s="306" t="s">
        <v>126</v>
      </c>
      <c r="I777" s="95" t="s">
        <v>818</v>
      </c>
      <c r="J777" s="95" t="str">
        <f>VLOOKUP(I777,Presupuesto!$B$11:$C$566,2,0)</f>
        <v>PRODUCTOS PAPEL Y CARTON</v>
      </c>
      <c r="K777" s="307" t="s">
        <v>1356</v>
      </c>
      <c r="L777" s="95" t="s">
        <v>409</v>
      </c>
    </row>
    <row r="778" spans="3:12" ht="15.75" thickBot="1" x14ac:dyDescent="0.3">
      <c r="C778" s="96" t="s">
        <v>120</v>
      </c>
      <c r="D778" s="766"/>
      <c r="E778" s="197"/>
      <c r="F778" s="97">
        <v>36</v>
      </c>
      <c r="G778" s="94">
        <f t="shared" si="46"/>
        <v>0</v>
      </c>
      <c r="H778" s="306" t="s">
        <v>126</v>
      </c>
      <c r="I778" s="95" t="s">
        <v>939</v>
      </c>
      <c r="J778" s="95" t="str">
        <f>VLOOKUP(I778,Presupuesto!$B$11:$C$566,2,0)</f>
        <v>UTILES DE ESCRITORIO, OFICINA Y ENSE¥ANZA</v>
      </c>
      <c r="K778" s="307" t="s">
        <v>1356</v>
      </c>
      <c r="L778" s="95" t="s">
        <v>409</v>
      </c>
    </row>
    <row r="779" spans="3:12" ht="15.75" thickBot="1" x14ac:dyDescent="0.3">
      <c r="C779" s="96" t="s">
        <v>34</v>
      </c>
      <c r="D779" s="766"/>
      <c r="E779" s="197"/>
      <c r="F779" s="97">
        <v>80</v>
      </c>
      <c r="G779" s="94">
        <f t="shared" si="46"/>
        <v>0</v>
      </c>
      <c r="H779" s="306" t="s">
        <v>126</v>
      </c>
      <c r="I779" s="95" t="s">
        <v>939</v>
      </c>
      <c r="J779" s="95" t="str">
        <f>VLOOKUP(I779,Presupuesto!$B$11:$C$566,2,0)</f>
        <v>UTILES DE ESCRITORIO, OFICINA Y ENSE¥ANZA</v>
      </c>
      <c r="K779" s="307" t="s">
        <v>1356</v>
      </c>
      <c r="L779" s="95" t="s">
        <v>409</v>
      </c>
    </row>
    <row r="780" spans="3:12" ht="15.75" thickBot="1" x14ac:dyDescent="0.3">
      <c r="C780" s="106" t="s">
        <v>52</v>
      </c>
      <c r="D780" s="766"/>
      <c r="E780" s="206"/>
      <c r="F780" s="116">
        <v>25</v>
      </c>
      <c r="G780" s="94">
        <f t="shared" si="46"/>
        <v>0</v>
      </c>
      <c r="H780" s="306" t="s">
        <v>126</v>
      </c>
      <c r="I780" s="95" t="s">
        <v>939</v>
      </c>
      <c r="J780" s="95" t="str">
        <f>VLOOKUP(I780,Presupuesto!$B$11:$C$566,2,0)</f>
        <v>UTILES DE ESCRITORIO, OFICINA Y ENSE¥ANZA</v>
      </c>
      <c r="K780" s="307" t="s">
        <v>1356</v>
      </c>
      <c r="L780" s="95" t="s">
        <v>409</v>
      </c>
    </row>
    <row r="781" spans="3:12" ht="15.75" thickBot="1" x14ac:dyDescent="0.3">
      <c r="C781" s="210" t="s">
        <v>442</v>
      </c>
      <c r="D781" s="211">
        <v>0</v>
      </c>
      <c r="E781" s="308">
        <v>0</v>
      </c>
      <c r="F781" s="101">
        <f>HLOOKUP(C781,$AH$2:$BU$3,2,0)</f>
        <v>4506.1665000000003</v>
      </c>
      <c r="G781" s="102">
        <f>D781*E781*F781</f>
        <v>0</v>
      </c>
      <c r="H781" s="306" t="s">
        <v>126</v>
      </c>
      <c r="I781" s="310" t="s">
        <v>298</v>
      </c>
      <c r="J781" s="103" t="str">
        <f>VLOOKUP(I781,Presupuesto!$B$11:$C$566,2,0)</f>
        <v>VIATICOS (26200-00)</v>
      </c>
      <c r="K781" s="307" t="s">
        <v>1356</v>
      </c>
      <c r="L781" s="311" t="s">
        <v>409</v>
      </c>
    </row>
    <row r="783" spans="3:12" ht="15.75" thickBot="1" x14ac:dyDescent="0.3"/>
    <row r="784" spans="3:12" ht="15.75" thickBot="1" x14ac:dyDescent="0.3">
      <c r="C784" s="29" t="s">
        <v>43</v>
      </c>
      <c r="D784" s="30">
        <f>SUM(G791:G800)</f>
        <v>104000</v>
      </c>
      <c r="E784" s="90"/>
      <c r="F784" s="90"/>
      <c r="G784" s="90"/>
      <c r="H784" s="73"/>
      <c r="I784" s="73"/>
      <c r="J784" s="73"/>
      <c r="K784" s="109"/>
      <c r="L784" s="404"/>
    </row>
    <row r="785" spans="3:12" x14ac:dyDescent="0.25">
      <c r="C785" s="70"/>
      <c r="D785" s="31"/>
      <c r="E785" s="90"/>
      <c r="F785" s="90"/>
      <c r="G785" s="90"/>
      <c r="H785" s="73"/>
      <c r="I785" s="73"/>
      <c r="J785" s="73"/>
      <c r="K785" s="109"/>
      <c r="L785" s="404"/>
    </row>
    <row r="786" spans="3:12" x14ac:dyDescent="0.25">
      <c r="C786" s="70"/>
      <c r="D786" s="31"/>
      <c r="E786" s="90"/>
      <c r="F786" s="90"/>
      <c r="G786" s="90"/>
      <c r="H786" s="73"/>
      <c r="I786" s="73"/>
      <c r="J786" s="73"/>
      <c r="K786" s="109"/>
      <c r="L786" s="404"/>
    </row>
    <row r="787" spans="3:12" ht="15.75" x14ac:dyDescent="0.25">
      <c r="C787" s="199" t="s">
        <v>389</v>
      </c>
      <c r="D787" s="327" t="s">
        <v>2308</v>
      </c>
      <c r="E787" s="90"/>
      <c r="F787" s="90"/>
      <c r="G787" s="90"/>
      <c r="H787" s="73"/>
      <c r="I787" s="73"/>
      <c r="J787" s="73"/>
      <c r="K787" s="109"/>
      <c r="L787" s="404"/>
    </row>
    <row r="788" spans="3:12" ht="18.75" x14ac:dyDescent="0.25">
      <c r="C788" s="204" t="str">
        <f>IFERROR(VLOOKUP(D787,'1. Desarrollo e Innov. Curricu.'!$E:$F,2,FALSE),IFERROR(VLOOKUP(D787,'2. Investigación Científica'!$E:$F,2,FALSE),IFERROR(VLOOKUP(D787,'3. Vinculación Univ. Sociedad'!$E:$F,2,FALSE),IFERROR(VLOOKUP(D787,'4. Docencia y Profesorado Univ.'!$E:$F,2,FALSE),IFERROR(VLOOKUP(D787,'5. Estudiantes y Graduados'!$E:$F,2,FALSE),IFERROR(VLOOKUP(D787,'11. Gestion Administrativa'!$E:$F,2,FALSE),IFERROR(VLOOKUP(D787,'13. Gestión Académica'!$E:$F,2,FALSE),IFERROR(VLOOKUP(D787,'8. Asegura. de la Calid. y M'!$E:$F,2,FALSE),IFERROR(VLOOKUP(D787,'6. Gestión del Conocimiento'!$E:$F,2,FALSE),IFERROR(VLOOKUP(D787,'15. Gobernabilidad y Proceso...'!$E:$F,2,FALSE),IFERROR(VLOOKUP(D787,'12. Gestión del Talento Humano'!$E:$F,2,FALSE),IFERROR(VLOOKUP(D787,'14. Internacional... de la E.S.'!$E:$F,2,FALSE),IFERROR(VLOOKUP(D787,'10. Posgrado'!$E:$F,2,FALSE),IFERROR(VLOOKUP(D787,'17. Gestión TIC'!$E:$F,2,FALSE),IFERROR(VLOOKUP(D787,'16. Desa. del Sistema Educ.Sup.'!$E:$F,2,FALSE),IFERROR(VLOOKUP(D787,'9. Cultura de Inno. Insti...'!$E:$F,2,FALSE),VLOOKUP(D787,'7. Lo Esencial de la Reforma U.'!$E:$F,2,0)))))))))))))))))</f>
        <v xml:space="preserve">GESTIONAR LA 1RA. PROMOCION DEL DIPLOMADO 1. Designación de la comisión gestora del diplomado. 2. Elaboración de una ruta critica para el diseño y gestión del diplomado. 3. seguimiento a los avances del diseño del plan de estudios. 4. Solicitar la aprobación </v>
      </c>
      <c r="D788" s="31"/>
      <c r="E788" s="90"/>
      <c r="F788" s="90"/>
      <c r="G788" s="90"/>
      <c r="H788" s="73"/>
      <c r="I788" s="73"/>
      <c r="J788" s="73"/>
      <c r="K788" s="109"/>
      <c r="L788" s="404"/>
    </row>
    <row r="789" spans="3:12" ht="15.75" thickBot="1" x14ac:dyDescent="0.3">
      <c r="C789" s="70"/>
      <c r="D789" s="31"/>
      <c r="E789" s="90"/>
      <c r="F789" s="90"/>
      <c r="G789" s="90"/>
      <c r="H789" s="73"/>
      <c r="I789" s="73"/>
      <c r="J789" s="73"/>
      <c r="K789" s="109"/>
      <c r="L789" s="404"/>
    </row>
    <row r="790" spans="3:12" ht="30.75" thickBot="1" x14ac:dyDescent="0.3">
      <c r="C790" s="123" t="s">
        <v>44</v>
      </c>
      <c r="D790" s="126" t="s">
        <v>45</v>
      </c>
      <c r="E790" s="125" t="s">
        <v>55</v>
      </c>
      <c r="F790" s="125" t="s">
        <v>57</v>
      </c>
      <c r="G790" s="124" t="s">
        <v>27</v>
      </c>
      <c r="H790" s="130" t="s">
        <v>128</v>
      </c>
      <c r="I790" s="125" t="s">
        <v>46</v>
      </c>
      <c r="J790" s="125" t="s">
        <v>129</v>
      </c>
      <c r="K790" s="125" t="s">
        <v>407</v>
      </c>
      <c r="L790" s="125" t="s">
        <v>408</v>
      </c>
    </row>
    <row r="791" spans="3:12" ht="15.75" thickBot="1" x14ac:dyDescent="0.3">
      <c r="C791" s="303" t="s">
        <v>47</v>
      </c>
      <c r="D791" s="765">
        <v>200</v>
      </c>
      <c r="E791" s="304"/>
      <c r="F791" s="112">
        <v>30000</v>
      </c>
      <c r="G791" s="305">
        <f t="shared" ref="G791:G799" si="47">E791*F791</f>
        <v>0</v>
      </c>
      <c r="H791" s="306" t="s">
        <v>126</v>
      </c>
      <c r="I791" s="113" t="s">
        <v>696</v>
      </c>
      <c r="J791" s="113" t="str">
        <f>VLOOKUP(I791,Presupuesto!$B$11:$C$566,2,0)</f>
        <v>SERVICIOS DE CAPACITACION.</v>
      </c>
      <c r="K791" s="307" t="s">
        <v>469</v>
      </c>
      <c r="L791" s="113" t="s">
        <v>391</v>
      </c>
    </row>
    <row r="792" spans="3:12" ht="15.75" thickBot="1" x14ac:dyDescent="0.3">
      <c r="C792" s="96" t="s">
        <v>48</v>
      </c>
      <c r="D792" s="766"/>
      <c r="E792" s="197">
        <v>0</v>
      </c>
      <c r="F792" s="97">
        <v>50</v>
      </c>
      <c r="G792" s="94">
        <f t="shared" si="47"/>
        <v>0</v>
      </c>
      <c r="H792" s="306" t="s">
        <v>126</v>
      </c>
      <c r="I792" s="95" t="s">
        <v>714</v>
      </c>
      <c r="J792" s="95" t="str">
        <f>VLOOKUP(I792,Presupuesto!$B$11:$C$566,2,0)</f>
        <v>SERVICIOS DE IMPRENTA PUBLIC.Y REPRODUCCION</v>
      </c>
      <c r="K792" s="307" t="s">
        <v>469</v>
      </c>
      <c r="L792" s="95" t="s">
        <v>409</v>
      </c>
    </row>
    <row r="793" spans="3:12" ht="15.75" thickBot="1" x14ac:dyDescent="0.3">
      <c r="C793" s="96" t="s">
        <v>49</v>
      </c>
      <c r="D793" s="766"/>
      <c r="E793" s="197">
        <v>200</v>
      </c>
      <c r="F793" s="97">
        <v>100</v>
      </c>
      <c r="G793" s="94">
        <f t="shared" si="47"/>
        <v>20000</v>
      </c>
      <c r="H793" s="306" t="s">
        <v>126</v>
      </c>
      <c r="I793" s="95" t="s">
        <v>789</v>
      </c>
      <c r="J793" s="95" t="str">
        <f>VLOOKUP(I793,Presupuesto!$B$11:$C$566,2,0)</f>
        <v>ALIMENTOS B EBIDAS PARA PERSONAS</v>
      </c>
      <c r="K793" s="307" t="s">
        <v>469</v>
      </c>
      <c r="L793" s="95" t="s">
        <v>393</v>
      </c>
    </row>
    <row r="794" spans="3:12" ht="15.75" thickBot="1" x14ac:dyDescent="0.3">
      <c r="C794" s="96" t="s">
        <v>50</v>
      </c>
      <c r="D794" s="766"/>
      <c r="E794" s="148">
        <v>0</v>
      </c>
      <c r="F794" s="115">
        <v>10000</v>
      </c>
      <c r="G794" s="94">
        <f t="shared" si="47"/>
        <v>0</v>
      </c>
      <c r="H794" s="306" t="s">
        <v>126</v>
      </c>
      <c r="I794" s="300" t="s">
        <v>297</v>
      </c>
      <c r="J794" s="95" t="str">
        <f>VLOOKUP(I794,Presupuesto!$B$11:$C$566,2,0)</f>
        <v>PASAJES (26100-00)</v>
      </c>
      <c r="K794" s="307" t="s">
        <v>469</v>
      </c>
      <c r="L794" s="95" t="s">
        <v>409</v>
      </c>
    </row>
    <row r="795" spans="3:12" ht="15.75" thickBot="1" x14ac:dyDescent="0.3">
      <c r="C795" s="96" t="s">
        <v>414</v>
      </c>
      <c r="D795" s="766"/>
      <c r="E795" s="148">
        <v>0</v>
      </c>
      <c r="F795" s="115">
        <v>250</v>
      </c>
      <c r="G795" s="94">
        <f t="shared" si="47"/>
        <v>0</v>
      </c>
      <c r="H795" s="306" t="s">
        <v>126</v>
      </c>
      <c r="I795" s="95" t="s">
        <v>818</v>
      </c>
      <c r="J795" s="95" t="str">
        <f>VLOOKUP(I795,Presupuesto!$B$11:$C$566,2,0)</f>
        <v>PRODUCTOS PAPEL Y CARTON</v>
      </c>
      <c r="K795" s="307" t="s">
        <v>469</v>
      </c>
      <c r="L795" s="95" t="s">
        <v>409</v>
      </c>
    </row>
    <row r="796" spans="3:12" ht="15.75" thickBot="1" x14ac:dyDescent="0.3">
      <c r="C796" s="96" t="s">
        <v>51</v>
      </c>
      <c r="D796" s="766"/>
      <c r="E796" s="197">
        <v>0</v>
      </c>
      <c r="F796" s="97">
        <v>85</v>
      </c>
      <c r="G796" s="94">
        <f t="shared" si="47"/>
        <v>0</v>
      </c>
      <c r="H796" s="306" t="s">
        <v>126</v>
      </c>
      <c r="I796" s="95" t="s">
        <v>818</v>
      </c>
      <c r="J796" s="95" t="str">
        <f>VLOOKUP(I796,Presupuesto!$B$11:$C$566,2,0)</f>
        <v>PRODUCTOS PAPEL Y CARTON</v>
      </c>
      <c r="K796" s="307" t="s">
        <v>469</v>
      </c>
      <c r="L796" s="95" t="s">
        <v>409</v>
      </c>
    </row>
    <row r="797" spans="3:12" ht="15.75" thickBot="1" x14ac:dyDescent="0.3">
      <c r="C797" s="96" t="s">
        <v>120</v>
      </c>
      <c r="D797" s="766"/>
      <c r="E797" s="197">
        <v>0</v>
      </c>
      <c r="F797" s="97">
        <v>36</v>
      </c>
      <c r="G797" s="94">
        <f t="shared" si="47"/>
        <v>0</v>
      </c>
      <c r="H797" s="306" t="s">
        <v>126</v>
      </c>
      <c r="I797" s="95" t="s">
        <v>939</v>
      </c>
      <c r="J797" s="95" t="str">
        <f>VLOOKUP(I797,Presupuesto!$B$11:$C$566,2,0)</f>
        <v>UTILES DE ESCRITORIO, OFICINA Y ENSE¥ANZA</v>
      </c>
      <c r="K797" s="307" t="s">
        <v>469</v>
      </c>
      <c r="L797" s="95" t="s">
        <v>409</v>
      </c>
    </row>
    <row r="798" spans="3:12" ht="15.75" thickBot="1" x14ac:dyDescent="0.3">
      <c r="C798" s="96" t="s">
        <v>34</v>
      </c>
      <c r="D798" s="766"/>
      <c r="E798" s="197">
        <v>0</v>
      </c>
      <c r="F798" s="97">
        <v>80</v>
      </c>
      <c r="G798" s="94">
        <f t="shared" si="47"/>
        <v>0</v>
      </c>
      <c r="H798" s="306" t="s">
        <v>126</v>
      </c>
      <c r="I798" s="95" t="s">
        <v>939</v>
      </c>
      <c r="J798" s="95" t="str">
        <f>VLOOKUP(I798,Presupuesto!$B$11:$C$566,2,0)</f>
        <v>UTILES DE ESCRITORIO, OFICINA Y ENSE¥ANZA</v>
      </c>
      <c r="K798" s="307" t="s">
        <v>469</v>
      </c>
      <c r="L798" s="95" t="s">
        <v>409</v>
      </c>
    </row>
    <row r="799" spans="3:12" ht="15.75" thickBot="1" x14ac:dyDescent="0.3">
      <c r="C799" s="106" t="s">
        <v>52</v>
      </c>
      <c r="D799" s="766"/>
      <c r="E799" s="206">
        <v>0</v>
      </c>
      <c r="F799" s="116">
        <v>25</v>
      </c>
      <c r="G799" s="94">
        <f t="shared" si="47"/>
        <v>0</v>
      </c>
      <c r="H799" s="306" t="s">
        <v>126</v>
      </c>
      <c r="I799" s="95" t="s">
        <v>939</v>
      </c>
      <c r="J799" s="95" t="str">
        <f>VLOOKUP(I799,Presupuesto!$B$11:$C$566,2,0)</f>
        <v>UTILES DE ESCRITORIO, OFICINA Y ENSE¥ANZA</v>
      </c>
      <c r="K799" s="307" t="s">
        <v>469</v>
      </c>
      <c r="L799" s="95" t="s">
        <v>409</v>
      </c>
    </row>
    <row r="800" spans="3:12" ht="15.75" thickBot="1" x14ac:dyDescent="0.3">
      <c r="C800" s="210" t="s">
        <v>425</v>
      </c>
      <c r="D800" s="211">
        <v>14</v>
      </c>
      <c r="E800" s="308">
        <v>3</v>
      </c>
      <c r="F800" s="101">
        <f>HLOOKUP(C800,$AH$2:$BU$3,2,0)</f>
        <v>2000</v>
      </c>
      <c r="G800" s="102">
        <f>D800*E800*F800</f>
        <v>84000</v>
      </c>
      <c r="H800" s="306" t="s">
        <v>126</v>
      </c>
      <c r="I800" s="310" t="s">
        <v>298</v>
      </c>
      <c r="J800" s="103" t="str">
        <f>VLOOKUP(I800,Presupuesto!$B$11:$C$566,2,0)</f>
        <v>VIATICOS (26200-00)</v>
      </c>
      <c r="K800" s="307" t="s">
        <v>469</v>
      </c>
      <c r="L800" s="311" t="s">
        <v>409</v>
      </c>
    </row>
    <row r="802" spans="3:12" ht="15.75" thickBot="1" x14ac:dyDescent="0.3"/>
    <row r="803" spans="3:12" ht="15.75" thickBot="1" x14ac:dyDescent="0.3">
      <c r="C803" s="29" t="s">
        <v>43</v>
      </c>
      <c r="D803" s="30">
        <f>SUM(G810:G819)</f>
        <v>76000</v>
      </c>
      <c r="E803" s="90"/>
      <c r="F803" s="90"/>
      <c r="G803" s="90"/>
      <c r="H803" s="73"/>
      <c r="I803" s="73"/>
      <c r="J803" s="73"/>
      <c r="K803" s="109"/>
      <c r="L803" s="404"/>
    </row>
    <row r="804" spans="3:12" x14ac:dyDescent="0.25">
      <c r="C804" s="70"/>
      <c r="D804" s="31"/>
      <c r="E804" s="90"/>
      <c r="F804" s="90"/>
      <c r="G804" s="90"/>
      <c r="H804" s="73"/>
      <c r="I804" s="73"/>
      <c r="J804" s="73"/>
      <c r="K804" s="109"/>
      <c r="L804" s="404"/>
    </row>
    <row r="805" spans="3:12" x14ac:dyDescent="0.25">
      <c r="C805" s="70"/>
      <c r="D805" s="31"/>
      <c r="E805" s="90"/>
      <c r="F805" s="90"/>
      <c r="G805" s="90"/>
      <c r="H805" s="73"/>
      <c r="I805" s="73"/>
      <c r="J805" s="73"/>
      <c r="K805" s="109"/>
      <c r="L805" s="404"/>
    </row>
    <row r="806" spans="3:12" ht="15.75" x14ac:dyDescent="0.25">
      <c r="C806" s="199" t="s">
        <v>389</v>
      </c>
      <c r="D806" s="327" t="s">
        <v>2309</v>
      </c>
      <c r="E806" s="90"/>
      <c r="F806" s="90"/>
      <c r="G806" s="90"/>
      <c r="H806" s="73"/>
      <c r="I806" s="73"/>
      <c r="J806" s="73"/>
      <c r="K806" s="109"/>
      <c r="L806" s="404"/>
    </row>
    <row r="807" spans="3:12" ht="18.75" x14ac:dyDescent="0.25">
      <c r="C807" s="204" t="str">
        <f>IFERROR(VLOOKUP(D806,'1. Desarrollo e Innov. Curricu.'!$E:$F,2,FALSE),IFERROR(VLOOKUP(D806,'2. Investigación Científica'!$E:$F,2,FALSE),IFERROR(VLOOKUP(D806,'3. Vinculación Univ. Sociedad'!$E:$F,2,FALSE),IFERROR(VLOOKUP(D806,'4. Docencia y Profesorado Univ.'!$E:$F,2,FALSE),IFERROR(VLOOKUP(D806,'5. Estudiantes y Graduados'!$E:$F,2,FALSE),IFERROR(VLOOKUP(D806,'11. Gestion Administrativa'!$E:$F,2,FALSE),IFERROR(VLOOKUP(D806,'13. Gestión Académica'!$E:$F,2,FALSE),IFERROR(VLOOKUP(D806,'8. Asegura. de la Calid. y M'!$E:$F,2,FALSE),IFERROR(VLOOKUP(D806,'6. Gestión del Conocimiento'!$E:$F,2,FALSE),IFERROR(VLOOKUP(D806,'15. Gobernabilidad y Proceso...'!$E:$F,2,FALSE),IFERROR(VLOOKUP(D806,'12. Gestión del Talento Humano'!$E:$F,2,FALSE),IFERROR(VLOOKUP(D806,'14. Internacional... de la E.S.'!$E:$F,2,FALSE),IFERROR(VLOOKUP(D806,'10. Posgrado'!$E:$F,2,FALSE),IFERROR(VLOOKUP(D806,'17. Gestión TIC'!$E:$F,2,FALSE),IFERROR(VLOOKUP(D806,'16. Desa. del Sistema Educ.Sup.'!$E:$F,2,FALSE),IFERROR(VLOOKUP(D806,'9. Cultura de Inno. Insti...'!$E:$F,2,FALSE),VLOOKUP(D806,'7. Lo Esencial de la Reforma U.'!$E:$F,2,0)))))))))))))))))</f>
        <v xml:space="preserve">GESTIONAR LA 1RA. PROMOCION DEL DIPLOMADO 1. Designación del departamento responsable de diseñar el diplomado. 2. Reunión con autoridades y equipo de administración de empresas para empoderamiento. 3. Elaboración de la ruta critica para diseño, ejecución y evaluación. 4. Seguimiento de los avances de diseño. 5. Seguimiento a la ejecución.6. Solicitar informe de resultados. </v>
      </c>
      <c r="D807" s="31"/>
      <c r="E807" s="90"/>
      <c r="F807" s="90"/>
      <c r="G807" s="90"/>
      <c r="H807" s="73"/>
      <c r="I807" s="73"/>
      <c r="J807" s="73"/>
      <c r="K807" s="109"/>
      <c r="L807" s="404"/>
    </row>
    <row r="808" spans="3:12" ht="15.75" thickBot="1" x14ac:dyDescent="0.3">
      <c r="C808" s="70"/>
      <c r="D808" s="31"/>
      <c r="E808" s="90"/>
      <c r="F808" s="90"/>
      <c r="G808" s="90"/>
      <c r="H808" s="73"/>
      <c r="I808" s="73"/>
      <c r="J808" s="73"/>
      <c r="K808" s="109"/>
      <c r="L808" s="404"/>
    </row>
    <row r="809" spans="3:12" ht="30.75" thickBot="1" x14ac:dyDescent="0.3">
      <c r="C809" s="123" t="s">
        <v>44</v>
      </c>
      <c r="D809" s="126" t="s">
        <v>45</v>
      </c>
      <c r="E809" s="125" t="s">
        <v>55</v>
      </c>
      <c r="F809" s="125" t="s">
        <v>57</v>
      </c>
      <c r="G809" s="124" t="s">
        <v>27</v>
      </c>
      <c r="H809" s="130" t="s">
        <v>128</v>
      </c>
      <c r="I809" s="125" t="s">
        <v>46</v>
      </c>
      <c r="J809" s="125" t="s">
        <v>129</v>
      </c>
      <c r="K809" s="125" t="s">
        <v>407</v>
      </c>
      <c r="L809" s="125" t="s">
        <v>408</v>
      </c>
    </row>
    <row r="810" spans="3:12" ht="15.75" thickBot="1" x14ac:dyDescent="0.3">
      <c r="C810" s="303" t="s">
        <v>47</v>
      </c>
      <c r="D810" s="765">
        <v>100</v>
      </c>
      <c r="E810" s="304"/>
      <c r="F810" s="112">
        <v>30000</v>
      </c>
      <c r="G810" s="305">
        <f t="shared" ref="G810:G818" si="48">E810*F810</f>
        <v>0</v>
      </c>
      <c r="H810" s="306" t="s">
        <v>126</v>
      </c>
      <c r="I810" s="113" t="s">
        <v>696</v>
      </c>
      <c r="J810" s="113" t="str">
        <f>VLOOKUP(I810,Presupuesto!$B$11:$C$566,2,0)</f>
        <v>SERVICIOS DE CAPACITACION.</v>
      </c>
      <c r="K810" s="307" t="s">
        <v>469</v>
      </c>
      <c r="L810" s="113" t="s">
        <v>391</v>
      </c>
    </row>
    <row r="811" spans="3:12" ht="15.75" thickBot="1" x14ac:dyDescent="0.3">
      <c r="C811" s="96" t="s">
        <v>48</v>
      </c>
      <c r="D811" s="766"/>
      <c r="E811" s="197">
        <v>0</v>
      </c>
      <c r="F811" s="97">
        <v>50</v>
      </c>
      <c r="G811" s="94">
        <f t="shared" si="48"/>
        <v>0</v>
      </c>
      <c r="H811" s="306" t="s">
        <v>126</v>
      </c>
      <c r="I811" s="95" t="s">
        <v>714</v>
      </c>
      <c r="J811" s="95" t="str">
        <f>VLOOKUP(I811,Presupuesto!$B$11:$C$566,2,0)</f>
        <v>SERVICIOS DE IMPRENTA PUBLIC.Y REPRODUCCION</v>
      </c>
      <c r="K811" s="307" t="s">
        <v>469</v>
      </c>
      <c r="L811" s="95" t="s">
        <v>409</v>
      </c>
    </row>
    <row r="812" spans="3:12" ht="15.75" thickBot="1" x14ac:dyDescent="0.3">
      <c r="C812" s="96" t="s">
        <v>49</v>
      </c>
      <c r="D812" s="766"/>
      <c r="E812" s="197">
        <v>100</v>
      </c>
      <c r="F812" s="97">
        <v>100</v>
      </c>
      <c r="G812" s="94">
        <f t="shared" si="48"/>
        <v>10000</v>
      </c>
      <c r="H812" s="306" t="s">
        <v>126</v>
      </c>
      <c r="I812" s="95" t="s">
        <v>789</v>
      </c>
      <c r="J812" s="95" t="str">
        <f>VLOOKUP(I812,Presupuesto!$B$11:$C$566,2,0)</f>
        <v>ALIMENTOS B EBIDAS PARA PERSONAS</v>
      </c>
      <c r="K812" s="307" t="s">
        <v>469</v>
      </c>
      <c r="L812" s="95" t="s">
        <v>393</v>
      </c>
    </row>
    <row r="813" spans="3:12" ht="15.75" thickBot="1" x14ac:dyDescent="0.3">
      <c r="C813" s="96" t="s">
        <v>50</v>
      </c>
      <c r="D813" s="766"/>
      <c r="E813" s="148">
        <v>0</v>
      </c>
      <c r="F813" s="115">
        <v>10000</v>
      </c>
      <c r="G813" s="94">
        <f t="shared" si="48"/>
        <v>0</v>
      </c>
      <c r="H813" s="306" t="s">
        <v>126</v>
      </c>
      <c r="I813" s="300" t="s">
        <v>297</v>
      </c>
      <c r="J813" s="95" t="str">
        <f>VLOOKUP(I813,Presupuesto!$B$11:$C$566,2,0)</f>
        <v>PASAJES (26100-00)</v>
      </c>
      <c r="K813" s="307" t="s">
        <v>469</v>
      </c>
      <c r="L813" s="95" t="s">
        <v>409</v>
      </c>
    </row>
    <row r="814" spans="3:12" ht="15.75" thickBot="1" x14ac:dyDescent="0.3">
      <c r="C814" s="96" t="s">
        <v>414</v>
      </c>
      <c r="D814" s="766"/>
      <c r="E814" s="148">
        <v>0</v>
      </c>
      <c r="F814" s="115">
        <v>250</v>
      </c>
      <c r="G814" s="94">
        <f t="shared" si="48"/>
        <v>0</v>
      </c>
      <c r="H814" s="306" t="s">
        <v>126</v>
      </c>
      <c r="I814" s="95" t="s">
        <v>818</v>
      </c>
      <c r="J814" s="95" t="str">
        <f>VLOOKUP(I814,Presupuesto!$B$11:$C$566,2,0)</f>
        <v>PRODUCTOS PAPEL Y CARTON</v>
      </c>
      <c r="K814" s="307" t="s">
        <v>469</v>
      </c>
      <c r="L814" s="95" t="s">
        <v>409</v>
      </c>
    </row>
    <row r="815" spans="3:12" ht="15.75" thickBot="1" x14ac:dyDescent="0.3">
      <c r="C815" s="96" t="s">
        <v>51</v>
      </c>
      <c r="D815" s="766"/>
      <c r="E815" s="197">
        <v>0</v>
      </c>
      <c r="F815" s="97">
        <v>85</v>
      </c>
      <c r="G815" s="94">
        <f t="shared" si="48"/>
        <v>0</v>
      </c>
      <c r="H815" s="306" t="s">
        <v>126</v>
      </c>
      <c r="I815" s="95" t="s">
        <v>818</v>
      </c>
      <c r="J815" s="95" t="str">
        <f>VLOOKUP(I815,Presupuesto!$B$11:$C$566,2,0)</f>
        <v>PRODUCTOS PAPEL Y CARTON</v>
      </c>
      <c r="K815" s="307" t="s">
        <v>469</v>
      </c>
      <c r="L815" s="95" t="s">
        <v>409</v>
      </c>
    </row>
    <row r="816" spans="3:12" ht="15.75" thickBot="1" x14ac:dyDescent="0.3">
      <c r="C816" s="96" t="s">
        <v>120</v>
      </c>
      <c r="D816" s="766"/>
      <c r="E816" s="197">
        <v>0</v>
      </c>
      <c r="F816" s="97">
        <v>36</v>
      </c>
      <c r="G816" s="94">
        <f t="shared" si="48"/>
        <v>0</v>
      </c>
      <c r="H816" s="306" t="s">
        <v>126</v>
      </c>
      <c r="I816" s="95" t="s">
        <v>939</v>
      </c>
      <c r="J816" s="95" t="str">
        <f>VLOOKUP(I816,Presupuesto!$B$11:$C$566,2,0)</f>
        <v>UTILES DE ESCRITORIO, OFICINA Y ENSE¥ANZA</v>
      </c>
      <c r="K816" s="307" t="s">
        <v>469</v>
      </c>
      <c r="L816" s="95" t="s">
        <v>409</v>
      </c>
    </row>
    <row r="817" spans="3:12" ht="15.75" thickBot="1" x14ac:dyDescent="0.3">
      <c r="C817" s="96" t="s">
        <v>34</v>
      </c>
      <c r="D817" s="766"/>
      <c r="E817" s="197">
        <v>0</v>
      </c>
      <c r="F817" s="97">
        <v>80</v>
      </c>
      <c r="G817" s="94">
        <f t="shared" si="48"/>
        <v>0</v>
      </c>
      <c r="H817" s="306" t="s">
        <v>126</v>
      </c>
      <c r="I817" s="95" t="s">
        <v>939</v>
      </c>
      <c r="J817" s="95" t="str">
        <f>VLOOKUP(I817,Presupuesto!$B$11:$C$566,2,0)</f>
        <v>UTILES DE ESCRITORIO, OFICINA Y ENSE¥ANZA</v>
      </c>
      <c r="K817" s="307" t="s">
        <v>469</v>
      </c>
      <c r="L817" s="95" t="s">
        <v>409</v>
      </c>
    </row>
    <row r="818" spans="3:12" ht="15.75" thickBot="1" x14ac:dyDescent="0.3">
      <c r="C818" s="106" t="s">
        <v>52</v>
      </c>
      <c r="D818" s="766"/>
      <c r="E818" s="206">
        <v>0</v>
      </c>
      <c r="F818" s="116">
        <v>25</v>
      </c>
      <c r="G818" s="94">
        <f t="shared" si="48"/>
        <v>0</v>
      </c>
      <c r="H818" s="306" t="s">
        <v>126</v>
      </c>
      <c r="I818" s="95" t="s">
        <v>939</v>
      </c>
      <c r="J818" s="95" t="str">
        <f>VLOOKUP(I818,Presupuesto!$B$11:$C$566,2,0)</f>
        <v>UTILES DE ESCRITORIO, OFICINA Y ENSE¥ANZA</v>
      </c>
      <c r="K818" s="307" t="s">
        <v>469</v>
      </c>
      <c r="L818" s="95" t="s">
        <v>409</v>
      </c>
    </row>
    <row r="819" spans="3:12" ht="15.75" thickBot="1" x14ac:dyDescent="0.3">
      <c r="C819" s="210" t="s">
        <v>425</v>
      </c>
      <c r="D819" s="211">
        <v>11</v>
      </c>
      <c r="E819" s="308">
        <v>3</v>
      </c>
      <c r="F819" s="101">
        <f>HLOOKUP(C819,$AH$2:$BU$3,2,0)</f>
        <v>2000</v>
      </c>
      <c r="G819" s="102">
        <f>D819*E819*F819</f>
        <v>66000</v>
      </c>
      <c r="H819" s="306" t="s">
        <v>126</v>
      </c>
      <c r="I819" s="310" t="s">
        <v>298</v>
      </c>
      <c r="J819" s="103" t="str">
        <f>VLOOKUP(I819,Presupuesto!$B$11:$C$566,2,0)</f>
        <v>VIATICOS (26200-00)</v>
      </c>
      <c r="K819" s="307" t="s">
        <v>469</v>
      </c>
      <c r="L819" s="311" t="s">
        <v>409</v>
      </c>
    </row>
    <row r="821" spans="3:12" ht="15.75" thickBot="1" x14ac:dyDescent="0.3"/>
    <row r="822" spans="3:12" s="404" customFormat="1" ht="15.75" thickBot="1" x14ac:dyDescent="0.3">
      <c r="C822" s="29" t="s">
        <v>43</v>
      </c>
      <c r="D822" s="30">
        <f>SUM(G829:G838)</f>
        <v>15000</v>
      </c>
      <c r="E822" s="90"/>
      <c r="F822" s="90"/>
      <c r="G822" s="90"/>
      <c r="H822" s="73"/>
      <c r="I822" s="73"/>
      <c r="J822" s="73"/>
      <c r="K822" s="109"/>
    </row>
    <row r="823" spans="3:12" s="404" customFormat="1" x14ac:dyDescent="0.25">
      <c r="C823" s="70"/>
      <c r="D823" s="31"/>
      <c r="E823" s="90"/>
      <c r="F823" s="90"/>
      <c r="G823" s="90"/>
      <c r="H823" s="73"/>
      <c r="I823" s="73"/>
      <c r="J823" s="73"/>
      <c r="K823" s="109"/>
    </row>
    <row r="824" spans="3:12" s="404" customFormat="1" x14ac:dyDescent="0.25">
      <c r="C824" s="70"/>
      <c r="D824" s="31"/>
      <c r="E824" s="90"/>
      <c r="F824" s="90"/>
      <c r="G824" s="90"/>
      <c r="H824" s="73"/>
      <c r="I824" s="73"/>
      <c r="J824" s="73"/>
      <c r="K824" s="109"/>
    </row>
    <row r="825" spans="3:12" s="404" customFormat="1" ht="15.75" x14ac:dyDescent="0.25">
      <c r="C825" s="199" t="s">
        <v>389</v>
      </c>
      <c r="D825" s="327" t="s">
        <v>2341</v>
      </c>
      <c r="E825" s="90"/>
      <c r="F825" s="90"/>
      <c r="G825" s="90"/>
      <c r="H825" s="73"/>
      <c r="I825" s="73"/>
      <c r="J825" s="73"/>
      <c r="K825" s="109"/>
    </row>
    <row r="826" spans="3:12" s="404" customFormat="1" ht="18.75" x14ac:dyDescent="0.25">
      <c r="C826" s="204" t="str">
        <f>IFERROR(VLOOKUP(D825,'1. Desarrollo e Innov. Curricu.'!$E:$F,2,FALSE),IFERROR(VLOOKUP(D825,'2. Investigación Científica'!$E:$F,2,FALSE),IFERROR(VLOOKUP(D825,'3. Vinculación Univ. Sociedad'!$E:$F,2,FALSE),IFERROR(VLOOKUP(D825,'4. Docencia y Profesorado Univ.'!$E:$F,2,FALSE),IFERROR(VLOOKUP(D825,'5. Estudiantes y Graduados'!$E:$F,2,FALSE),IFERROR(VLOOKUP(D825,'11. Gestion Administrativa'!$E:$F,2,FALSE),IFERROR(VLOOKUP(D825,'13. Gestión Académica'!$E:$F,2,FALSE),IFERROR(VLOOKUP(D825,'8. Asegura. de la Calid. y M'!$E:$F,2,FALSE),IFERROR(VLOOKUP(D825,'6. Gestión del Conocimiento'!$E:$F,2,FALSE),IFERROR(VLOOKUP(D825,'15. Gobernabilidad y Proceso...'!$E:$F,2,FALSE),IFERROR(VLOOKUP(D825,'12. Gestión del Talento Humano'!$E:$F,2,FALSE),IFERROR(VLOOKUP(D825,'14. Internacional... de la E.S.'!$E:$F,2,FALSE),IFERROR(VLOOKUP(D825,'10. Posgrado'!$E:$F,2,FALSE),IFERROR(VLOOKUP(D825,'17. Gestión TIC'!$E:$F,2,FALSE),IFERROR(VLOOKUP(D825,'16. Desa. del Sistema Educ.Sup.'!$E:$F,2,FALSE),IFERROR(VLOOKUP(D825,'9. Cultura de Inno. Insti...'!$E:$F,2,FALSE),VLOOKUP(D825,'7. Lo Esencial de la Reforma U.'!$E:$F,2,0)))))))))))))))))</f>
        <v>convocatorias. Realización de Reuniones. Talleres y jornadas de trabajo</v>
      </c>
      <c r="D826" s="31"/>
      <c r="E826" s="90"/>
      <c r="F826" s="90"/>
      <c r="G826" s="90"/>
      <c r="H826" s="73"/>
      <c r="I826" s="73"/>
      <c r="J826" s="73"/>
      <c r="K826" s="109"/>
    </row>
    <row r="827" spans="3:12" s="404" customFormat="1" ht="15.75" thickBot="1" x14ac:dyDescent="0.3">
      <c r="C827" s="70"/>
      <c r="D827" s="31"/>
      <c r="E827" s="90"/>
      <c r="F827" s="90"/>
      <c r="G827" s="90"/>
      <c r="H827" s="73"/>
      <c r="I827" s="73"/>
      <c r="J827" s="73"/>
      <c r="K827" s="109"/>
    </row>
    <row r="828" spans="3:12" s="404" customFormat="1" ht="30.75" thickBot="1" x14ac:dyDescent="0.3">
      <c r="C828" s="123" t="s">
        <v>44</v>
      </c>
      <c r="D828" s="126" t="s">
        <v>45</v>
      </c>
      <c r="E828" s="125" t="s">
        <v>55</v>
      </c>
      <c r="F828" s="125" t="s">
        <v>57</v>
      </c>
      <c r="G828" s="124" t="s">
        <v>27</v>
      </c>
      <c r="H828" s="130" t="s">
        <v>128</v>
      </c>
      <c r="I828" s="125" t="s">
        <v>46</v>
      </c>
      <c r="J828" s="125" t="s">
        <v>129</v>
      </c>
      <c r="K828" s="125" t="s">
        <v>407</v>
      </c>
      <c r="L828" s="125" t="s">
        <v>408</v>
      </c>
    </row>
    <row r="829" spans="3:12" s="404" customFormat="1" ht="15.75" thickBot="1" x14ac:dyDescent="0.3">
      <c r="C829" s="303" t="s">
        <v>47</v>
      </c>
      <c r="D829" s="765">
        <v>200</v>
      </c>
      <c r="E829" s="304"/>
      <c r="F829" s="112">
        <v>30000</v>
      </c>
      <c r="G829" s="305">
        <f t="shared" ref="G829:G837" si="49">E829*F829</f>
        <v>0</v>
      </c>
      <c r="H829" s="306" t="s">
        <v>126</v>
      </c>
      <c r="I829" s="113" t="s">
        <v>696</v>
      </c>
      <c r="J829" s="113" t="str">
        <f>VLOOKUP(I829,Presupuesto!$B$11:$C$566,2,0)</f>
        <v>SERVICIOS DE CAPACITACION.</v>
      </c>
      <c r="K829" s="307" t="s">
        <v>1363</v>
      </c>
      <c r="L829" s="113" t="s">
        <v>391</v>
      </c>
    </row>
    <row r="830" spans="3:12" s="404" customFormat="1" ht="15.75" thickBot="1" x14ac:dyDescent="0.3">
      <c r="C830" s="96" t="s">
        <v>48</v>
      </c>
      <c r="D830" s="766"/>
      <c r="E830" s="197">
        <v>0</v>
      </c>
      <c r="F830" s="97">
        <v>50</v>
      </c>
      <c r="G830" s="94">
        <f t="shared" si="49"/>
        <v>0</v>
      </c>
      <c r="H830" s="306" t="s">
        <v>126</v>
      </c>
      <c r="I830" s="95" t="s">
        <v>714</v>
      </c>
      <c r="J830" s="95" t="str">
        <f>VLOOKUP(I830,Presupuesto!$B$11:$C$566,2,0)</f>
        <v>SERVICIOS DE IMPRENTA PUBLIC.Y REPRODUCCION</v>
      </c>
      <c r="K830" s="307" t="s">
        <v>1363</v>
      </c>
      <c r="L830" s="95" t="s">
        <v>409</v>
      </c>
    </row>
    <row r="831" spans="3:12" s="404" customFormat="1" ht="15.75" thickBot="1" x14ac:dyDescent="0.3">
      <c r="C831" s="96" t="s">
        <v>49</v>
      </c>
      <c r="D831" s="766"/>
      <c r="E831" s="197">
        <v>200</v>
      </c>
      <c r="F831" s="97">
        <v>75</v>
      </c>
      <c r="G831" s="94">
        <f t="shared" si="49"/>
        <v>15000</v>
      </c>
      <c r="H831" s="306" t="s">
        <v>126</v>
      </c>
      <c r="I831" s="95" t="s">
        <v>789</v>
      </c>
      <c r="J831" s="95" t="str">
        <f>VLOOKUP(I831,Presupuesto!$B$11:$C$566,2,0)</f>
        <v>ALIMENTOS B EBIDAS PARA PERSONAS</v>
      </c>
      <c r="K831" s="307" t="s">
        <v>1363</v>
      </c>
      <c r="L831" s="95" t="s">
        <v>393</v>
      </c>
    </row>
    <row r="832" spans="3:12" s="404" customFormat="1" ht="15.75" thickBot="1" x14ac:dyDescent="0.3">
      <c r="C832" s="96" t="s">
        <v>50</v>
      </c>
      <c r="D832" s="766"/>
      <c r="E832" s="148">
        <v>0</v>
      </c>
      <c r="F832" s="115">
        <v>10000</v>
      </c>
      <c r="G832" s="94">
        <f t="shared" si="49"/>
        <v>0</v>
      </c>
      <c r="H832" s="306" t="s">
        <v>126</v>
      </c>
      <c r="I832" s="300" t="s">
        <v>297</v>
      </c>
      <c r="J832" s="95" t="str">
        <f>VLOOKUP(I832,Presupuesto!$B$11:$C$566,2,0)</f>
        <v>PASAJES (26100-00)</v>
      </c>
      <c r="K832" s="307" t="s">
        <v>1363</v>
      </c>
      <c r="L832" s="95" t="s">
        <v>409</v>
      </c>
    </row>
    <row r="833" spans="3:12" s="404" customFormat="1" ht="15.75" thickBot="1" x14ac:dyDescent="0.3">
      <c r="C833" s="96" t="s">
        <v>414</v>
      </c>
      <c r="D833" s="766"/>
      <c r="E833" s="148">
        <v>0</v>
      </c>
      <c r="F833" s="115">
        <v>250</v>
      </c>
      <c r="G833" s="94">
        <f t="shared" si="49"/>
        <v>0</v>
      </c>
      <c r="H833" s="306" t="s">
        <v>126</v>
      </c>
      <c r="I833" s="95" t="s">
        <v>818</v>
      </c>
      <c r="J833" s="95" t="str">
        <f>VLOOKUP(I833,Presupuesto!$B$11:$C$566,2,0)</f>
        <v>PRODUCTOS PAPEL Y CARTON</v>
      </c>
      <c r="K833" s="307" t="s">
        <v>1363</v>
      </c>
      <c r="L833" s="95" t="s">
        <v>409</v>
      </c>
    </row>
    <row r="834" spans="3:12" s="404" customFormat="1" ht="15.75" thickBot="1" x14ac:dyDescent="0.3">
      <c r="C834" s="96" t="s">
        <v>51</v>
      </c>
      <c r="D834" s="766"/>
      <c r="E834" s="197">
        <v>0</v>
      </c>
      <c r="F834" s="97">
        <v>85</v>
      </c>
      <c r="G834" s="94">
        <f t="shared" si="49"/>
        <v>0</v>
      </c>
      <c r="H834" s="306" t="s">
        <v>126</v>
      </c>
      <c r="I834" s="95" t="s">
        <v>818</v>
      </c>
      <c r="J834" s="95" t="str">
        <f>VLOOKUP(I834,Presupuesto!$B$11:$C$566,2,0)</f>
        <v>PRODUCTOS PAPEL Y CARTON</v>
      </c>
      <c r="K834" s="307" t="s">
        <v>1363</v>
      </c>
      <c r="L834" s="95" t="s">
        <v>409</v>
      </c>
    </row>
    <row r="835" spans="3:12" s="404" customFormat="1" ht="15.75" thickBot="1" x14ac:dyDescent="0.3">
      <c r="C835" s="96" t="s">
        <v>120</v>
      </c>
      <c r="D835" s="766"/>
      <c r="E835" s="197">
        <v>0</v>
      </c>
      <c r="F835" s="97">
        <v>36</v>
      </c>
      <c r="G835" s="94">
        <f t="shared" si="49"/>
        <v>0</v>
      </c>
      <c r="H835" s="306" t="s">
        <v>126</v>
      </c>
      <c r="I835" s="95" t="s">
        <v>939</v>
      </c>
      <c r="J835" s="95" t="str">
        <f>VLOOKUP(I835,Presupuesto!$B$11:$C$566,2,0)</f>
        <v>UTILES DE ESCRITORIO, OFICINA Y ENSE¥ANZA</v>
      </c>
      <c r="K835" s="307" t="s">
        <v>1363</v>
      </c>
      <c r="L835" s="95" t="s">
        <v>409</v>
      </c>
    </row>
    <row r="836" spans="3:12" s="404" customFormat="1" ht="15.75" thickBot="1" x14ac:dyDescent="0.3">
      <c r="C836" s="96" t="s">
        <v>34</v>
      </c>
      <c r="D836" s="766"/>
      <c r="E836" s="197">
        <v>0</v>
      </c>
      <c r="F836" s="97">
        <v>80</v>
      </c>
      <c r="G836" s="94">
        <f t="shared" si="49"/>
        <v>0</v>
      </c>
      <c r="H836" s="306" t="s">
        <v>126</v>
      </c>
      <c r="I836" s="95" t="s">
        <v>939</v>
      </c>
      <c r="J836" s="95" t="str">
        <f>VLOOKUP(I836,Presupuesto!$B$11:$C$566,2,0)</f>
        <v>UTILES DE ESCRITORIO, OFICINA Y ENSE¥ANZA</v>
      </c>
      <c r="K836" s="307" t="s">
        <v>1363</v>
      </c>
      <c r="L836" s="95" t="s">
        <v>409</v>
      </c>
    </row>
    <row r="837" spans="3:12" s="404" customFormat="1" ht="15.75" thickBot="1" x14ac:dyDescent="0.3">
      <c r="C837" s="106" t="s">
        <v>52</v>
      </c>
      <c r="D837" s="766"/>
      <c r="E837" s="206">
        <v>0</v>
      </c>
      <c r="F837" s="116">
        <v>25</v>
      </c>
      <c r="G837" s="94">
        <f t="shared" si="49"/>
        <v>0</v>
      </c>
      <c r="H837" s="306" t="s">
        <v>126</v>
      </c>
      <c r="I837" s="95" t="s">
        <v>939</v>
      </c>
      <c r="J837" s="95" t="str">
        <f>VLOOKUP(I837,Presupuesto!$B$11:$C$566,2,0)</f>
        <v>UTILES DE ESCRITORIO, OFICINA Y ENSE¥ANZA</v>
      </c>
      <c r="K837" s="307" t="s">
        <v>1363</v>
      </c>
      <c r="L837" s="95" t="s">
        <v>409</v>
      </c>
    </row>
    <row r="838" spans="3:12" s="404" customFormat="1" ht="15.75" thickBot="1" x14ac:dyDescent="0.3">
      <c r="C838" s="210" t="s">
        <v>425</v>
      </c>
      <c r="D838" s="211">
        <v>0</v>
      </c>
      <c r="E838" s="308">
        <v>0</v>
      </c>
      <c r="F838" s="101">
        <f>HLOOKUP(C838,$AH$2:$BU$3,2,0)</f>
        <v>2000</v>
      </c>
      <c r="G838" s="102">
        <f>D838*E838*F838</f>
        <v>0</v>
      </c>
      <c r="H838" s="306" t="s">
        <v>126</v>
      </c>
      <c r="I838" s="310" t="s">
        <v>298</v>
      </c>
      <c r="J838" s="103" t="str">
        <f>VLOOKUP(I838,Presupuesto!$B$11:$C$566,2,0)</f>
        <v>VIATICOS (26200-00)</v>
      </c>
      <c r="L838" s="311" t="s">
        <v>409</v>
      </c>
    </row>
    <row r="840" spans="3:12" ht="15.75" thickBot="1" x14ac:dyDescent="0.3"/>
    <row r="841" spans="3:12" s="404" customFormat="1" ht="15.75" thickBot="1" x14ac:dyDescent="0.3">
      <c r="C841" s="29" t="s">
        <v>43</v>
      </c>
      <c r="D841" s="30">
        <f>SUM(G848:G857)</f>
        <v>200000</v>
      </c>
      <c r="E841" s="90"/>
      <c r="F841" s="90"/>
      <c r="G841" s="90"/>
      <c r="H841" s="73"/>
      <c r="I841" s="73"/>
      <c r="J841" s="73"/>
      <c r="K841" s="109"/>
    </row>
    <row r="842" spans="3:12" s="404" customFormat="1" x14ac:dyDescent="0.25">
      <c r="C842" s="70"/>
      <c r="D842" s="31"/>
      <c r="E842" s="90"/>
      <c r="F842" s="90"/>
      <c r="G842" s="90"/>
      <c r="H842" s="73"/>
      <c r="I842" s="73"/>
      <c r="J842" s="73"/>
      <c r="K842" s="109"/>
    </row>
    <row r="843" spans="3:12" s="404" customFormat="1" x14ac:dyDescent="0.25">
      <c r="C843" s="70"/>
      <c r="D843" s="31"/>
      <c r="E843" s="90"/>
      <c r="F843" s="90"/>
      <c r="G843" s="90"/>
      <c r="H843" s="73"/>
      <c r="I843" s="73"/>
      <c r="J843" s="73"/>
      <c r="K843" s="109"/>
    </row>
    <row r="844" spans="3:12" s="404" customFormat="1" ht="15.75" x14ac:dyDescent="0.25">
      <c r="C844" s="199" t="s">
        <v>389</v>
      </c>
      <c r="D844" s="327" t="s">
        <v>2352</v>
      </c>
      <c r="E844" s="90"/>
      <c r="F844" s="90"/>
      <c r="G844" s="90"/>
      <c r="H844" s="73"/>
      <c r="I844" s="73"/>
      <c r="J844" s="73"/>
      <c r="K844" s="109"/>
    </row>
    <row r="845" spans="3:12" s="404" customFormat="1" ht="18.75" x14ac:dyDescent="0.25">
      <c r="C845" s="204" t="str">
        <f>IFERROR(VLOOKUP(D844,'1. Desarrollo e Innov. Curricu.'!$E:$F,2,FALSE),IFERROR(VLOOKUP(D844,'2. Investigación Científica'!$E:$F,2,FALSE),IFERROR(VLOOKUP(D844,'3. Vinculación Univ. Sociedad'!$E:$F,2,FALSE),IFERROR(VLOOKUP(D844,'4. Docencia y Profesorado Univ.'!$E:$F,2,FALSE),IFERROR(VLOOKUP(D844,'5. Estudiantes y Graduados'!$E:$F,2,FALSE),IFERROR(VLOOKUP(D844,'11. Gestion Administrativa'!$E:$F,2,FALSE),IFERROR(VLOOKUP(D844,'13. Gestión Académica'!$E:$F,2,FALSE),IFERROR(VLOOKUP(D844,'8. Asegura. de la Calid. y M'!$E:$F,2,FALSE),IFERROR(VLOOKUP(D844,'6. Gestión del Conocimiento'!$E:$F,2,FALSE),IFERROR(VLOOKUP(D844,'15. Gobernabilidad y Proceso...'!$E:$F,2,FALSE),IFERROR(VLOOKUP(D844,'12. Gestión del Talento Humano'!$E:$F,2,FALSE),IFERROR(VLOOKUP(D844,'14. Internacional... de la E.S.'!$E:$F,2,FALSE),IFERROR(VLOOKUP(D844,'10. Posgrado'!$E:$F,2,FALSE),IFERROR(VLOOKUP(D844,'17. Gestión TIC'!$E:$F,2,FALSE),IFERROR(VLOOKUP(D844,'16. Desa. del Sistema Educ.Sup.'!$E:$F,2,FALSE),IFERROR(VLOOKUP(D844,'9. Cultura de Inno. Insti...'!$E:$F,2,FALSE),VLOOKUP(D844,'7. Lo Esencial de la Reforma U.'!$E:$F,2,0)))))))))))))))))</f>
        <v>Jornadas de planificación y acondicionamiento físico de instalaciones</v>
      </c>
      <c r="D845" s="31"/>
      <c r="E845" s="90"/>
      <c r="F845" s="90"/>
      <c r="G845" s="90"/>
      <c r="H845" s="73"/>
      <c r="I845" s="73"/>
      <c r="J845" s="73"/>
      <c r="K845" s="109"/>
    </row>
    <row r="846" spans="3:12" s="404" customFormat="1" ht="15.75" thickBot="1" x14ac:dyDescent="0.3">
      <c r="C846" s="70"/>
      <c r="D846" s="31"/>
      <c r="E846" s="90"/>
      <c r="F846" s="90"/>
      <c r="G846" s="90"/>
      <c r="H846" s="73"/>
      <c r="I846" s="73"/>
      <c r="J846" s="73"/>
      <c r="K846" s="109"/>
    </row>
    <row r="847" spans="3:12" s="404" customFormat="1" ht="30.75" thickBot="1" x14ac:dyDescent="0.3">
      <c r="C847" s="123" t="s">
        <v>44</v>
      </c>
      <c r="D847" s="126" t="s">
        <v>45</v>
      </c>
      <c r="E847" s="125" t="s">
        <v>55</v>
      </c>
      <c r="F847" s="125" t="s">
        <v>57</v>
      </c>
      <c r="G847" s="124" t="s">
        <v>27</v>
      </c>
      <c r="H847" s="130" t="s">
        <v>128</v>
      </c>
      <c r="I847" s="125" t="s">
        <v>46</v>
      </c>
      <c r="J847" s="125" t="s">
        <v>129</v>
      </c>
      <c r="K847" s="125" t="s">
        <v>407</v>
      </c>
      <c r="L847" s="125" t="s">
        <v>408</v>
      </c>
    </row>
    <row r="848" spans="3:12" s="404" customFormat="1" ht="15.75" thickBot="1" x14ac:dyDescent="0.3">
      <c r="C848" s="303" t="s">
        <v>47</v>
      </c>
      <c r="D848" s="765">
        <v>1000</v>
      </c>
      <c r="E848" s="304">
        <v>10</v>
      </c>
      <c r="F848" s="112">
        <v>10000</v>
      </c>
      <c r="G848" s="305">
        <f t="shared" ref="G848:G856" si="50">E848*F848</f>
        <v>100000</v>
      </c>
      <c r="H848" s="306" t="s">
        <v>126</v>
      </c>
      <c r="I848" s="113" t="s">
        <v>696</v>
      </c>
      <c r="J848" s="113" t="str">
        <f>VLOOKUP(I848,Presupuesto!$B$11:$C$566,2,0)</f>
        <v>SERVICIOS DE CAPACITACION.</v>
      </c>
      <c r="K848" s="307" t="s">
        <v>1444</v>
      </c>
      <c r="L848" s="113" t="s">
        <v>391</v>
      </c>
    </row>
    <row r="849" spans="3:12" s="404" customFormat="1" ht="15.75" thickBot="1" x14ac:dyDescent="0.3">
      <c r="C849" s="96" t="s">
        <v>48</v>
      </c>
      <c r="D849" s="766"/>
      <c r="E849" s="197"/>
      <c r="F849" s="97">
        <v>10</v>
      </c>
      <c r="G849" s="94">
        <f t="shared" si="50"/>
        <v>0</v>
      </c>
      <c r="H849" s="306" t="s">
        <v>126</v>
      </c>
      <c r="I849" s="95" t="s">
        <v>714</v>
      </c>
      <c r="J849" s="95" t="str">
        <f>VLOOKUP(I849,Presupuesto!$B$11:$C$566,2,0)</f>
        <v>SERVICIOS DE IMPRENTA PUBLIC.Y REPRODUCCION</v>
      </c>
      <c r="K849" s="307" t="s">
        <v>1444</v>
      </c>
      <c r="L849" s="95" t="s">
        <v>409</v>
      </c>
    </row>
    <row r="850" spans="3:12" s="404" customFormat="1" ht="15.75" thickBot="1" x14ac:dyDescent="0.3">
      <c r="C850" s="96" t="s">
        <v>49</v>
      </c>
      <c r="D850" s="766"/>
      <c r="E850" s="197">
        <v>1000</v>
      </c>
      <c r="F850" s="97">
        <v>100</v>
      </c>
      <c r="G850" s="94">
        <f t="shared" si="50"/>
        <v>100000</v>
      </c>
      <c r="H850" s="306" t="s">
        <v>126</v>
      </c>
      <c r="I850" s="95" t="s">
        <v>789</v>
      </c>
      <c r="J850" s="95" t="str">
        <f>VLOOKUP(I850,Presupuesto!$B$11:$C$566,2,0)</f>
        <v>ALIMENTOS B EBIDAS PARA PERSONAS</v>
      </c>
      <c r="K850" s="307" t="s">
        <v>1444</v>
      </c>
      <c r="L850" s="95" t="s">
        <v>393</v>
      </c>
    </row>
    <row r="851" spans="3:12" s="404" customFormat="1" ht="15.75" thickBot="1" x14ac:dyDescent="0.3">
      <c r="C851" s="96" t="s">
        <v>50</v>
      </c>
      <c r="D851" s="766"/>
      <c r="E851" s="148"/>
      <c r="F851" s="115">
        <v>16000</v>
      </c>
      <c r="G851" s="94">
        <f t="shared" si="50"/>
        <v>0</v>
      </c>
      <c r="H851" s="306" t="s">
        <v>126</v>
      </c>
      <c r="I851" s="300" t="s">
        <v>297</v>
      </c>
      <c r="J851" s="95" t="str">
        <f>VLOOKUP(I851,Presupuesto!$B$11:$C$566,2,0)</f>
        <v>PASAJES (26100-00)</v>
      </c>
      <c r="K851" s="307" t="s">
        <v>1444</v>
      </c>
      <c r="L851" s="95" t="s">
        <v>409</v>
      </c>
    </row>
    <row r="852" spans="3:12" s="404" customFormat="1" ht="15.75" thickBot="1" x14ac:dyDescent="0.3">
      <c r="C852" s="96" t="s">
        <v>414</v>
      </c>
      <c r="D852" s="766"/>
      <c r="E852" s="148"/>
      <c r="F852" s="115">
        <v>250</v>
      </c>
      <c r="G852" s="94">
        <f t="shared" si="50"/>
        <v>0</v>
      </c>
      <c r="H852" s="306" t="s">
        <v>126</v>
      </c>
      <c r="I852" s="95" t="s">
        <v>818</v>
      </c>
      <c r="J852" s="95" t="str">
        <f>VLOOKUP(I852,Presupuesto!$B$11:$C$566,2,0)</f>
        <v>PRODUCTOS PAPEL Y CARTON</v>
      </c>
      <c r="K852" s="307" t="s">
        <v>1444</v>
      </c>
      <c r="L852" s="95" t="s">
        <v>409</v>
      </c>
    </row>
    <row r="853" spans="3:12" s="404" customFormat="1" ht="15.75" thickBot="1" x14ac:dyDescent="0.3">
      <c r="C853" s="96" t="s">
        <v>51</v>
      </c>
      <c r="D853" s="766"/>
      <c r="E853" s="197"/>
      <c r="F853" s="97">
        <v>85</v>
      </c>
      <c r="G853" s="94">
        <f t="shared" si="50"/>
        <v>0</v>
      </c>
      <c r="H853" s="306" t="s">
        <v>126</v>
      </c>
      <c r="I853" s="95" t="s">
        <v>818</v>
      </c>
      <c r="J853" s="95" t="str">
        <f>VLOOKUP(I853,Presupuesto!$B$11:$C$566,2,0)</f>
        <v>PRODUCTOS PAPEL Y CARTON</v>
      </c>
      <c r="K853" s="307" t="s">
        <v>1444</v>
      </c>
      <c r="L853" s="95" t="s">
        <v>409</v>
      </c>
    </row>
    <row r="854" spans="3:12" s="404" customFormat="1" ht="15.75" thickBot="1" x14ac:dyDescent="0.3">
      <c r="C854" s="96" t="s">
        <v>120</v>
      </c>
      <c r="D854" s="766"/>
      <c r="E854" s="197"/>
      <c r="F854" s="97">
        <v>36</v>
      </c>
      <c r="G854" s="94">
        <f t="shared" si="50"/>
        <v>0</v>
      </c>
      <c r="H854" s="306" t="s">
        <v>126</v>
      </c>
      <c r="I854" s="95" t="s">
        <v>939</v>
      </c>
      <c r="J854" s="95" t="str">
        <f>VLOOKUP(I854,Presupuesto!$B$11:$C$566,2,0)</f>
        <v>UTILES DE ESCRITORIO, OFICINA Y ENSE¥ANZA</v>
      </c>
      <c r="K854" s="307" t="s">
        <v>1444</v>
      </c>
      <c r="L854" s="95" t="s">
        <v>409</v>
      </c>
    </row>
    <row r="855" spans="3:12" s="404" customFormat="1" ht="15.75" thickBot="1" x14ac:dyDescent="0.3">
      <c r="C855" s="96" t="s">
        <v>34</v>
      </c>
      <c r="D855" s="766"/>
      <c r="E855" s="197"/>
      <c r="F855" s="97">
        <v>80</v>
      </c>
      <c r="G855" s="94">
        <f t="shared" si="50"/>
        <v>0</v>
      </c>
      <c r="H855" s="306" t="s">
        <v>126</v>
      </c>
      <c r="I855" s="95" t="s">
        <v>939</v>
      </c>
      <c r="J855" s="95" t="str">
        <f>VLOOKUP(I855,Presupuesto!$B$11:$C$566,2,0)</f>
        <v>UTILES DE ESCRITORIO, OFICINA Y ENSE¥ANZA</v>
      </c>
      <c r="K855" s="307" t="s">
        <v>1444</v>
      </c>
      <c r="L855" s="95" t="s">
        <v>409</v>
      </c>
    </row>
    <row r="856" spans="3:12" s="404" customFormat="1" ht="15.75" thickBot="1" x14ac:dyDescent="0.3">
      <c r="C856" s="106" t="s">
        <v>52</v>
      </c>
      <c r="D856" s="766"/>
      <c r="E856" s="206"/>
      <c r="F856" s="116">
        <v>25</v>
      </c>
      <c r="G856" s="94">
        <f t="shared" si="50"/>
        <v>0</v>
      </c>
      <c r="H856" s="306" t="s">
        <v>126</v>
      </c>
      <c r="I856" s="95" t="s">
        <v>939</v>
      </c>
      <c r="J856" s="95" t="str">
        <f>VLOOKUP(I856,Presupuesto!$B$11:$C$566,2,0)</f>
        <v>UTILES DE ESCRITORIO, OFICINA Y ENSE¥ANZA</v>
      </c>
      <c r="K856" s="307" t="s">
        <v>1444</v>
      </c>
      <c r="L856" s="95" t="s">
        <v>409</v>
      </c>
    </row>
    <row r="857" spans="3:12" s="404" customFormat="1" ht="15.75" thickBot="1" x14ac:dyDescent="0.3">
      <c r="C857" s="210" t="s">
        <v>442</v>
      </c>
      <c r="D857" s="211">
        <v>0</v>
      </c>
      <c r="E857" s="308">
        <v>0</v>
      </c>
      <c r="F857" s="101">
        <f>HLOOKUP(C857,$AH$2:$BU$3,2,0)</f>
        <v>4506.1665000000003</v>
      </c>
      <c r="G857" s="102">
        <f>D857*E857*F857</f>
        <v>0</v>
      </c>
      <c r="H857" s="306" t="s">
        <v>126</v>
      </c>
      <c r="I857" s="310" t="s">
        <v>298</v>
      </c>
      <c r="J857" s="103" t="str">
        <f>VLOOKUP(I857,Presupuesto!$B$11:$C$566,2,0)</f>
        <v>VIATICOS (26200-00)</v>
      </c>
      <c r="K857" s="307" t="s">
        <v>1444</v>
      </c>
      <c r="L857" s="311" t="s">
        <v>409</v>
      </c>
    </row>
    <row r="859" spans="3:12" ht="15.75" thickBot="1" x14ac:dyDescent="0.3"/>
    <row r="860" spans="3:12" s="404" customFormat="1" ht="15.75" thickBot="1" x14ac:dyDescent="0.3">
      <c r="C860" s="29" t="s">
        <v>43</v>
      </c>
      <c r="D860" s="30">
        <f>SUM(G867:G876)</f>
        <v>30000</v>
      </c>
      <c r="E860" s="90"/>
      <c r="F860" s="90"/>
      <c r="G860" s="90"/>
      <c r="H860" s="73"/>
      <c r="I860" s="73"/>
      <c r="J860" s="73"/>
      <c r="K860" s="109"/>
    </row>
    <row r="861" spans="3:12" s="404" customFormat="1" x14ac:dyDescent="0.25">
      <c r="C861" s="70"/>
      <c r="D861" s="31"/>
      <c r="E861" s="90"/>
      <c r="F861" s="90"/>
      <c r="G861" s="90"/>
      <c r="H861" s="73"/>
      <c r="I861" s="73"/>
      <c r="J861" s="73"/>
      <c r="K861" s="109"/>
    </row>
    <row r="862" spans="3:12" s="404" customFormat="1" x14ac:dyDescent="0.25">
      <c r="C862" s="70"/>
      <c r="D862" s="31"/>
      <c r="E862" s="90"/>
      <c r="F862" s="90"/>
      <c r="G862" s="90"/>
      <c r="H862" s="73"/>
      <c r="I862" s="73"/>
      <c r="J862" s="73"/>
      <c r="K862" s="109"/>
    </row>
    <row r="863" spans="3:12" s="404" customFormat="1" ht="15.75" x14ac:dyDescent="0.25">
      <c r="C863" s="199" t="s">
        <v>389</v>
      </c>
      <c r="D863" s="327" t="s">
        <v>2091</v>
      </c>
      <c r="E863" s="90"/>
      <c r="F863" s="90"/>
      <c r="G863" s="90"/>
      <c r="H863" s="73"/>
      <c r="I863" s="73"/>
      <c r="J863" s="73"/>
      <c r="K863" s="109"/>
    </row>
    <row r="864" spans="3:12" s="404" customFormat="1" ht="18.75" x14ac:dyDescent="0.25">
      <c r="C864" s="204" t="str">
        <f>IFERROR(VLOOKUP(D863,'1. Desarrollo e Innov. Curricu.'!$E:$F,2,FALSE),IFERROR(VLOOKUP(D863,'2. Investigación Científica'!$E:$F,2,FALSE),IFERROR(VLOOKUP(D863,'3. Vinculación Univ. Sociedad'!$E:$F,2,FALSE),IFERROR(VLOOKUP(D863,'4. Docencia y Profesorado Univ.'!$E:$F,2,FALSE),IFERROR(VLOOKUP(D863,'5. Estudiantes y Graduados'!$E:$F,2,FALSE),IFERROR(VLOOKUP(D863,'11. Gestion Administrativa'!$E:$F,2,FALSE),IFERROR(VLOOKUP(D863,'13. Gestión Académica'!$E:$F,2,FALSE),IFERROR(VLOOKUP(D863,'8. Asegura. de la Calid. y M'!$E:$F,2,FALSE),IFERROR(VLOOKUP(D863,'6. Gestión del Conocimiento'!$E:$F,2,FALSE),IFERROR(VLOOKUP(D863,'15. Gobernabilidad y Proceso...'!$E:$F,2,FALSE),IFERROR(VLOOKUP(D863,'12. Gestión del Talento Humano'!$E:$F,2,FALSE),IFERROR(VLOOKUP(D863,'14. Internacional... de la E.S.'!$E:$F,2,FALSE),IFERROR(VLOOKUP(D863,'10. Posgrado'!$E:$F,2,FALSE),IFERROR(VLOOKUP(D863,'17. Gestión TIC'!$E:$F,2,FALSE),IFERROR(VLOOKUP(D863,'16. Desa. del Sistema Educ.Sup.'!$E:$F,2,FALSE),IFERROR(VLOOKUP(D863,'9. Cultura de Inno. Insti...'!$E:$F,2,FALSE),VLOOKUP(D863,'7. Lo Esencial de la Reforma U.'!$E:$F,2,0)))))))))))))))))</f>
        <v>1. Elaboración de cronograma y jornalización de capacitaciones.    2.  Realización de gestiones de coordinación con la DIYP.   3. Elaboración de listado de tutores de capacitación.   3. Solicitudes de apoyo en administración para el desarrollo de la formación y capacitación.</v>
      </c>
      <c r="D864" s="31"/>
      <c r="E864" s="90"/>
      <c r="F864" s="90"/>
      <c r="G864" s="90"/>
      <c r="H864" s="73"/>
      <c r="I864" s="73"/>
      <c r="J864" s="73"/>
      <c r="K864" s="109"/>
    </row>
    <row r="865" spans="3:12" s="404" customFormat="1" ht="15.75" thickBot="1" x14ac:dyDescent="0.3">
      <c r="C865" s="70"/>
      <c r="D865" s="31"/>
      <c r="E865" s="90"/>
      <c r="F865" s="90"/>
      <c r="G865" s="90"/>
      <c r="H865" s="73"/>
      <c r="I865" s="73"/>
      <c r="J865" s="73"/>
      <c r="K865" s="109"/>
    </row>
    <row r="866" spans="3:12" s="404" customFormat="1" ht="30.75" thickBot="1" x14ac:dyDescent="0.3">
      <c r="C866" s="123" t="s">
        <v>44</v>
      </c>
      <c r="D866" s="126" t="s">
        <v>45</v>
      </c>
      <c r="E866" s="125" t="s">
        <v>55</v>
      </c>
      <c r="F866" s="125" t="s">
        <v>57</v>
      </c>
      <c r="G866" s="124" t="s">
        <v>27</v>
      </c>
      <c r="H866" s="130" t="s">
        <v>128</v>
      </c>
      <c r="I866" s="125" t="s">
        <v>46</v>
      </c>
      <c r="J866" s="125" t="s">
        <v>129</v>
      </c>
      <c r="K866" s="125" t="s">
        <v>407</v>
      </c>
      <c r="L866" s="125" t="s">
        <v>408</v>
      </c>
    </row>
    <row r="867" spans="3:12" s="404" customFormat="1" ht="15.75" thickBot="1" x14ac:dyDescent="0.3">
      <c r="C867" s="303" t="s">
        <v>47</v>
      </c>
      <c r="D867" s="765">
        <v>200</v>
      </c>
      <c r="E867" s="304">
        <v>1</v>
      </c>
      <c r="F867" s="112">
        <v>10000</v>
      </c>
      <c r="G867" s="305">
        <f t="shared" ref="G867:G875" si="51">E867*F867</f>
        <v>10000</v>
      </c>
      <c r="H867" s="306" t="s">
        <v>126</v>
      </c>
      <c r="I867" s="113" t="s">
        <v>696</v>
      </c>
      <c r="J867" s="113" t="str">
        <f>VLOOKUP(I867,Presupuesto!$B$11:$C$566,2,0)</f>
        <v>SERVICIOS DE CAPACITACION.</v>
      </c>
      <c r="K867" s="307" t="s">
        <v>1444</v>
      </c>
      <c r="L867" s="113" t="s">
        <v>391</v>
      </c>
    </row>
    <row r="868" spans="3:12" s="404" customFormat="1" ht="15.75" thickBot="1" x14ac:dyDescent="0.3">
      <c r="C868" s="96" t="s">
        <v>48</v>
      </c>
      <c r="D868" s="766"/>
      <c r="E868" s="197">
        <v>0</v>
      </c>
      <c r="F868" s="97">
        <v>10</v>
      </c>
      <c r="G868" s="94">
        <f t="shared" si="51"/>
        <v>0</v>
      </c>
      <c r="H868" s="306" t="s">
        <v>126</v>
      </c>
      <c r="I868" s="95" t="s">
        <v>714</v>
      </c>
      <c r="J868" s="95" t="str">
        <f>VLOOKUP(I868,Presupuesto!$B$11:$C$566,2,0)</f>
        <v>SERVICIOS DE IMPRENTA PUBLIC.Y REPRODUCCION</v>
      </c>
      <c r="K868" s="307" t="s">
        <v>1444</v>
      </c>
      <c r="L868" s="95" t="s">
        <v>409</v>
      </c>
    </row>
    <row r="869" spans="3:12" s="404" customFormat="1" ht="15.75" thickBot="1" x14ac:dyDescent="0.3">
      <c r="C869" s="96" t="s">
        <v>49</v>
      </c>
      <c r="D869" s="766"/>
      <c r="E869" s="197">
        <v>200</v>
      </c>
      <c r="F869" s="97">
        <v>100</v>
      </c>
      <c r="G869" s="94">
        <f t="shared" si="51"/>
        <v>20000</v>
      </c>
      <c r="H869" s="306" t="s">
        <v>126</v>
      </c>
      <c r="I869" s="95" t="s">
        <v>789</v>
      </c>
      <c r="J869" s="95" t="str">
        <f>VLOOKUP(I869,Presupuesto!$B$11:$C$566,2,0)</f>
        <v>ALIMENTOS B EBIDAS PARA PERSONAS</v>
      </c>
      <c r="K869" s="307" t="s">
        <v>1444</v>
      </c>
      <c r="L869" s="95" t="s">
        <v>393</v>
      </c>
    </row>
    <row r="870" spans="3:12" s="404" customFormat="1" ht="15.75" thickBot="1" x14ac:dyDescent="0.3">
      <c r="C870" s="96" t="s">
        <v>50</v>
      </c>
      <c r="D870" s="766"/>
      <c r="E870" s="148"/>
      <c r="F870" s="115">
        <v>16000</v>
      </c>
      <c r="G870" s="94">
        <f t="shared" si="51"/>
        <v>0</v>
      </c>
      <c r="H870" s="306" t="s">
        <v>126</v>
      </c>
      <c r="I870" s="300" t="s">
        <v>297</v>
      </c>
      <c r="J870" s="95" t="str">
        <f>VLOOKUP(I870,Presupuesto!$B$11:$C$566,2,0)</f>
        <v>PASAJES (26100-00)</v>
      </c>
      <c r="K870" s="307" t="s">
        <v>1444</v>
      </c>
      <c r="L870" s="95" t="s">
        <v>409</v>
      </c>
    </row>
    <row r="871" spans="3:12" s="404" customFormat="1" ht="15.75" thickBot="1" x14ac:dyDescent="0.3">
      <c r="C871" s="96" t="s">
        <v>414</v>
      </c>
      <c r="D871" s="766"/>
      <c r="E871" s="148"/>
      <c r="F871" s="115">
        <v>250</v>
      </c>
      <c r="G871" s="94">
        <f t="shared" si="51"/>
        <v>0</v>
      </c>
      <c r="H871" s="306" t="s">
        <v>126</v>
      </c>
      <c r="I871" s="95" t="s">
        <v>818</v>
      </c>
      <c r="J871" s="95" t="str">
        <f>VLOOKUP(I871,Presupuesto!$B$11:$C$566,2,0)</f>
        <v>PRODUCTOS PAPEL Y CARTON</v>
      </c>
      <c r="K871" s="307" t="s">
        <v>1444</v>
      </c>
      <c r="L871" s="95" t="s">
        <v>409</v>
      </c>
    </row>
    <row r="872" spans="3:12" s="404" customFormat="1" ht="15.75" thickBot="1" x14ac:dyDescent="0.3">
      <c r="C872" s="96" t="s">
        <v>51</v>
      </c>
      <c r="D872" s="766"/>
      <c r="E872" s="197"/>
      <c r="F872" s="97">
        <v>85</v>
      </c>
      <c r="G872" s="94">
        <f t="shared" si="51"/>
        <v>0</v>
      </c>
      <c r="H872" s="306" t="s">
        <v>126</v>
      </c>
      <c r="I872" s="95" t="s">
        <v>818</v>
      </c>
      <c r="J872" s="95" t="str">
        <f>VLOOKUP(I872,Presupuesto!$B$11:$C$566,2,0)</f>
        <v>PRODUCTOS PAPEL Y CARTON</v>
      </c>
      <c r="K872" s="307" t="s">
        <v>1444</v>
      </c>
      <c r="L872" s="95" t="s">
        <v>409</v>
      </c>
    </row>
    <row r="873" spans="3:12" s="404" customFormat="1" ht="15.75" thickBot="1" x14ac:dyDescent="0.3">
      <c r="C873" s="96" t="s">
        <v>120</v>
      </c>
      <c r="D873" s="766"/>
      <c r="E873" s="197"/>
      <c r="F873" s="97">
        <v>36</v>
      </c>
      <c r="G873" s="94">
        <f t="shared" si="51"/>
        <v>0</v>
      </c>
      <c r="H873" s="306" t="s">
        <v>126</v>
      </c>
      <c r="I873" s="95" t="s">
        <v>939</v>
      </c>
      <c r="J873" s="95" t="str">
        <f>VLOOKUP(I873,Presupuesto!$B$11:$C$566,2,0)</f>
        <v>UTILES DE ESCRITORIO, OFICINA Y ENSE¥ANZA</v>
      </c>
      <c r="K873" s="307" t="s">
        <v>1444</v>
      </c>
      <c r="L873" s="95" t="s">
        <v>409</v>
      </c>
    </row>
    <row r="874" spans="3:12" s="404" customFormat="1" ht="15.75" thickBot="1" x14ac:dyDescent="0.3">
      <c r="C874" s="96" t="s">
        <v>34</v>
      </c>
      <c r="D874" s="766"/>
      <c r="E874" s="197"/>
      <c r="F874" s="97">
        <v>80</v>
      </c>
      <c r="G874" s="94">
        <f t="shared" si="51"/>
        <v>0</v>
      </c>
      <c r="H874" s="306" t="s">
        <v>126</v>
      </c>
      <c r="I874" s="95" t="s">
        <v>939</v>
      </c>
      <c r="J874" s="95" t="str">
        <f>VLOOKUP(I874,Presupuesto!$B$11:$C$566,2,0)</f>
        <v>UTILES DE ESCRITORIO, OFICINA Y ENSE¥ANZA</v>
      </c>
      <c r="K874" s="307" t="s">
        <v>1444</v>
      </c>
      <c r="L874" s="95" t="s">
        <v>409</v>
      </c>
    </row>
    <row r="875" spans="3:12" s="404" customFormat="1" ht="15.75" thickBot="1" x14ac:dyDescent="0.3">
      <c r="C875" s="106" t="s">
        <v>52</v>
      </c>
      <c r="D875" s="766"/>
      <c r="E875" s="206"/>
      <c r="F875" s="116">
        <v>25</v>
      </c>
      <c r="G875" s="94">
        <f t="shared" si="51"/>
        <v>0</v>
      </c>
      <c r="H875" s="306" t="s">
        <v>126</v>
      </c>
      <c r="I875" s="95" t="s">
        <v>939</v>
      </c>
      <c r="J875" s="95" t="str">
        <f>VLOOKUP(I875,Presupuesto!$B$11:$C$566,2,0)</f>
        <v>UTILES DE ESCRITORIO, OFICINA Y ENSE¥ANZA</v>
      </c>
      <c r="K875" s="307" t="s">
        <v>1444</v>
      </c>
      <c r="L875" s="95" t="s">
        <v>409</v>
      </c>
    </row>
    <row r="876" spans="3:12" s="404" customFormat="1" ht="15.75" thickBot="1" x14ac:dyDescent="0.3">
      <c r="C876" s="210" t="s">
        <v>442</v>
      </c>
      <c r="D876" s="211">
        <v>0</v>
      </c>
      <c r="E876" s="308">
        <v>0</v>
      </c>
      <c r="F876" s="101">
        <f>HLOOKUP(C876,$AH$2:$BU$3,2,0)</f>
        <v>4506.1665000000003</v>
      </c>
      <c r="G876" s="102">
        <f>D876*E876*F876</f>
        <v>0</v>
      </c>
      <c r="H876" s="306" t="s">
        <v>126</v>
      </c>
      <c r="I876" s="310" t="s">
        <v>298</v>
      </c>
      <c r="J876" s="103" t="str">
        <f>VLOOKUP(I876,Presupuesto!$B$11:$C$566,2,0)</f>
        <v>VIATICOS (26200-00)</v>
      </c>
      <c r="K876" s="307" t="s">
        <v>1444</v>
      </c>
      <c r="L876" s="311" t="s">
        <v>409</v>
      </c>
    </row>
    <row r="878" spans="3:12" ht="15.75" thickBot="1" x14ac:dyDescent="0.3"/>
    <row r="879" spans="3:12" s="404" customFormat="1" ht="15.75" thickBot="1" x14ac:dyDescent="0.3">
      <c r="C879" s="29" t="s">
        <v>43</v>
      </c>
      <c r="D879" s="30">
        <f>SUM(G886:G895)</f>
        <v>30000</v>
      </c>
      <c r="E879" s="90"/>
      <c r="F879" s="90"/>
      <c r="G879" s="90"/>
      <c r="H879" s="73"/>
      <c r="I879" s="73"/>
      <c r="J879" s="73"/>
      <c r="K879" s="109"/>
    </row>
    <row r="880" spans="3:12" s="404" customFormat="1" x14ac:dyDescent="0.25">
      <c r="C880" s="70"/>
      <c r="D880" s="31"/>
      <c r="E880" s="90"/>
      <c r="F880" s="90"/>
      <c r="G880" s="90"/>
      <c r="H880" s="73"/>
      <c r="I880" s="73"/>
      <c r="J880" s="73"/>
      <c r="K880" s="109"/>
    </row>
    <row r="881" spans="3:12" s="404" customFormat="1" x14ac:dyDescent="0.25">
      <c r="C881" s="70"/>
      <c r="D881" s="31"/>
      <c r="E881" s="90"/>
      <c r="F881" s="90"/>
      <c r="G881" s="90"/>
      <c r="H881" s="73"/>
      <c r="I881" s="73"/>
      <c r="J881" s="73"/>
      <c r="K881" s="109"/>
    </row>
    <row r="882" spans="3:12" s="404" customFormat="1" ht="15.75" x14ac:dyDescent="0.25">
      <c r="C882" s="199" t="s">
        <v>389</v>
      </c>
      <c r="D882" s="327" t="s">
        <v>2092</v>
      </c>
      <c r="E882" s="90"/>
      <c r="F882" s="90"/>
      <c r="G882" s="90"/>
      <c r="H882" s="73"/>
      <c r="I882" s="73"/>
      <c r="J882" s="73"/>
      <c r="K882" s="109"/>
    </row>
    <row r="883" spans="3:12" s="404" customFormat="1" ht="18.75" x14ac:dyDescent="0.25">
      <c r="C883" s="204" t="str">
        <f>IFERROR(VLOOKUP(D882,'1. Desarrollo e Innov. Curricu.'!$E:$F,2,FALSE),IFERROR(VLOOKUP(D882,'2. Investigación Científica'!$E:$F,2,FALSE),IFERROR(VLOOKUP(D882,'3. Vinculación Univ. Sociedad'!$E:$F,2,FALSE),IFERROR(VLOOKUP(D882,'4. Docencia y Profesorado Univ.'!$E:$F,2,FALSE),IFERROR(VLOOKUP(D882,'5. Estudiantes y Graduados'!$E:$F,2,FALSE),IFERROR(VLOOKUP(D882,'11. Gestion Administrativa'!$E:$F,2,FALSE),IFERROR(VLOOKUP(D882,'13. Gestión Académica'!$E:$F,2,FALSE),IFERROR(VLOOKUP(D882,'8. Asegura. de la Calid. y M'!$E:$F,2,FALSE),IFERROR(VLOOKUP(D882,'6. Gestión del Conocimiento'!$E:$F,2,FALSE),IFERROR(VLOOKUP(D882,'15. Gobernabilidad y Proceso...'!$E:$F,2,FALSE),IFERROR(VLOOKUP(D882,'12. Gestión del Talento Humano'!$E:$F,2,FALSE),IFERROR(VLOOKUP(D882,'14. Internacional... de la E.S.'!$E:$F,2,FALSE),IFERROR(VLOOKUP(D882,'10. Posgrado'!$E:$F,2,FALSE),IFERROR(VLOOKUP(D882,'17. Gestión TIC'!$E:$F,2,FALSE),IFERROR(VLOOKUP(D882,'16. Desa. del Sistema Educ.Sup.'!$E:$F,2,FALSE),IFERROR(VLOOKUP(D882,'9. Cultura de Inno. Insti...'!$E:$F,2,FALSE),VLOOKUP(D882,'7. Lo Esencial de la Reforma U.'!$E:$F,2,0)))))))))))))))))</f>
        <v>1. Solicitud para gestores de atención en los posgrados.   2.  Elaboración de listado de candidatos a formación y capacitación.</v>
      </c>
      <c r="D883" s="31"/>
      <c r="E883" s="90"/>
      <c r="F883" s="90"/>
      <c r="G883" s="90"/>
      <c r="H883" s="73"/>
      <c r="I883" s="73"/>
      <c r="J883" s="73"/>
      <c r="K883" s="109"/>
    </row>
    <row r="884" spans="3:12" s="404" customFormat="1" ht="15.75" thickBot="1" x14ac:dyDescent="0.3">
      <c r="C884" s="70"/>
      <c r="D884" s="31"/>
      <c r="E884" s="90"/>
      <c r="F884" s="90"/>
      <c r="G884" s="90"/>
      <c r="H884" s="73"/>
      <c r="I884" s="73"/>
      <c r="J884" s="73"/>
      <c r="K884" s="109"/>
    </row>
    <row r="885" spans="3:12" s="404" customFormat="1" ht="30.75" thickBot="1" x14ac:dyDescent="0.3">
      <c r="C885" s="123" t="s">
        <v>44</v>
      </c>
      <c r="D885" s="126" t="s">
        <v>45</v>
      </c>
      <c r="E885" s="125" t="s">
        <v>55</v>
      </c>
      <c r="F885" s="125" t="s">
        <v>57</v>
      </c>
      <c r="G885" s="124" t="s">
        <v>27</v>
      </c>
      <c r="H885" s="130" t="s">
        <v>128</v>
      </c>
      <c r="I885" s="125" t="s">
        <v>46</v>
      </c>
      <c r="J885" s="125" t="s">
        <v>129</v>
      </c>
      <c r="K885" s="125" t="s">
        <v>407</v>
      </c>
      <c r="L885" s="125" t="s">
        <v>408</v>
      </c>
    </row>
    <row r="886" spans="3:12" s="404" customFormat="1" ht="15.75" thickBot="1" x14ac:dyDescent="0.3">
      <c r="C886" s="303" t="s">
        <v>47</v>
      </c>
      <c r="D886" s="765">
        <v>200</v>
      </c>
      <c r="E886" s="304">
        <v>1</v>
      </c>
      <c r="F886" s="112">
        <v>10000</v>
      </c>
      <c r="G886" s="305">
        <f t="shared" ref="G886:G894" si="52">E886*F886</f>
        <v>10000</v>
      </c>
      <c r="H886" s="306" t="s">
        <v>126</v>
      </c>
      <c r="I886" s="113" t="s">
        <v>696</v>
      </c>
      <c r="J886" s="113" t="str">
        <f>VLOOKUP(I886,Presupuesto!$B$11:$C$566,2,0)</f>
        <v>SERVICIOS DE CAPACITACION.</v>
      </c>
      <c r="K886" s="307" t="s">
        <v>1444</v>
      </c>
      <c r="L886" s="113" t="s">
        <v>391</v>
      </c>
    </row>
    <row r="887" spans="3:12" s="404" customFormat="1" ht="15.75" thickBot="1" x14ac:dyDescent="0.3">
      <c r="C887" s="96" t="s">
        <v>48</v>
      </c>
      <c r="D887" s="766"/>
      <c r="E887" s="197">
        <v>0</v>
      </c>
      <c r="F887" s="97">
        <v>10</v>
      </c>
      <c r="G887" s="94">
        <f t="shared" si="52"/>
        <v>0</v>
      </c>
      <c r="H887" s="306" t="s">
        <v>126</v>
      </c>
      <c r="I887" s="95" t="s">
        <v>714</v>
      </c>
      <c r="J887" s="95" t="str">
        <f>VLOOKUP(I887,Presupuesto!$B$11:$C$566,2,0)</f>
        <v>SERVICIOS DE IMPRENTA PUBLIC.Y REPRODUCCION</v>
      </c>
      <c r="K887" s="307" t="s">
        <v>1444</v>
      </c>
      <c r="L887" s="95" t="s">
        <v>409</v>
      </c>
    </row>
    <row r="888" spans="3:12" s="404" customFormat="1" ht="15.75" thickBot="1" x14ac:dyDescent="0.3">
      <c r="C888" s="96" t="s">
        <v>49</v>
      </c>
      <c r="D888" s="766"/>
      <c r="E888" s="197">
        <v>200</v>
      </c>
      <c r="F888" s="97">
        <v>100</v>
      </c>
      <c r="G888" s="94">
        <f t="shared" si="52"/>
        <v>20000</v>
      </c>
      <c r="H888" s="306" t="s">
        <v>126</v>
      </c>
      <c r="I888" s="95" t="s">
        <v>789</v>
      </c>
      <c r="J888" s="95" t="str">
        <f>VLOOKUP(I888,Presupuesto!$B$11:$C$566,2,0)</f>
        <v>ALIMENTOS B EBIDAS PARA PERSONAS</v>
      </c>
      <c r="K888" s="307" t="s">
        <v>1444</v>
      </c>
      <c r="L888" s="95" t="s">
        <v>393</v>
      </c>
    </row>
    <row r="889" spans="3:12" s="404" customFormat="1" ht="15.75" thickBot="1" x14ac:dyDescent="0.3">
      <c r="C889" s="96" t="s">
        <v>50</v>
      </c>
      <c r="D889" s="766"/>
      <c r="E889" s="148"/>
      <c r="F889" s="115">
        <v>16000</v>
      </c>
      <c r="G889" s="94">
        <f t="shared" si="52"/>
        <v>0</v>
      </c>
      <c r="H889" s="306" t="s">
        <v>126</v>
      </c>
      <c r="I889" s="300" t="s">
        <v>297</v>
      </c>
      <c r="J889" s="95" t="str">
        <f>VLOOKUP(I889,Presupuesto!$B$11:$C$566,2,0)</f>
        <v>PASAJES (26100-00)</v>
      </c>
      <c r="K889" s="307" t="s">
        <v>1444</v>
      </c>
      <c r="L889" s="95" t="s">
        <v>409</v>
      </c>
    </row>
    <row r="890" spans="3:12" s="404" customFormat="1" ht="15.75" thickBot="1" x14ac:dyDescent="0.3">
      <c r="C890" s="96" t="s">
        <v>414</v>
      </c>
      <c r="D890" s="766"/>
      <c r="E890" s="148"/>
      <c r="F890" s="115">
        <v>250</v>
      </c>
      <c r="G890" s="94">
        <f t="shared" si="52"/>
        <v>0</v>
      </c>
      <c r="H890" s="306" t="s">
        <v>126</v>
      </c>
      <c r="I890" s="95" t="s">
        <v>818</v>
      </c>
      <c r="J890" s="95" t="str">
        <f>VLOOKUP(I890,Presupuesto!$B$11:$C$566,2,0)</f>
        <v>PRODUCTOS PAPEL Y CARTON</v>
      </c>
      <c r="K890" s="307" t="s">
        <v>1444</v>
      </c>
      <c r="L890" s="95" t="s">
        <v>409</v>
      </c>
    </row>
    <row r="891" spans="3:12" s="404" customFormat="1" ht="15.75" thickBot="1" x14ac:dyDescent="0.3">
      <c r="C891" s="96" t="s">
        <v>51</v>
      </c>
      <c r="D891" s="766"/>
      <c r="E891" s="197"/>
      <c r="F891" s="97">
        <v>85</v>
      </c>
      <c r="G891" s="94">
        <f t="shared" si="52"/>
        <v>0</v>
      </c>
      <c r="H891" s="306" t="s">
        <v>126</v>
      </c>
      <c r="I891" s="95" t="s">
        <v>818</v>
      </c>
      <c r="J891" s="95" t="str">
        <f>VLOOKUP(I891,Presupuesto!$B$11:$C$566,2,0)</f>
        <v>PRODUCTOS PAPEL Y CARTON</v>
      </c>
      <c r="K891" s="307" t="s">
        <v>1444</v>
      </c>
      <c r="L891" s="95" t="s">
        <v>409</v>
      </c>
    </row>
    <row r="892" spans="3:12" s="404" customFormat="1" ht="15.75" thickBot="1" x14ac:dyDescent="0.3">
      <c r="C892" s="96" t="s">
        <v>120</v>
      </c>
      <c r="D892" s="766"/>
      <c r="E892" s="197"/>
      <c r="F892" s="97">
        <v>36</v>
      </c>
      <c r="G892" s="94">
        <f t="shared" si="52"/>
        <v>0</v>
      </c>
      <c r="H892" s="306" t="s">
        <v>126</v>
      </c>
      <c r="I892" s="95" t="s">
        <v>939</v>
      </c>
      <c r="J892" s="95" t="str">
        <f>VLOOKUP(I892,Presupuesto!$B$11:$C$566,2,0)</f>
        <v>UTILES DE ESCRITORIO, OFICINA Y ENSE¥ANZA</v>
      </c>
      <c r="K892" s="307" t="s">
        <v>1444</v>
      </c>
      <c r="L892" s="95" t="s">
        <v>409</v>
      </c>
    </row>
    <row r="893" spans="3:12" s="404" customFormat="1" ht="15.75" thickBot="1" x14ac:dyDescent="0.3">
      <c r="C893" s="96" t="s">
        <v>34</v>
      </c>
      <c r="D893" s="766"/>
      <c r="E893" s="197"/>
      <c r="F893" s="97">
        <v>80</v>
      </c>
      <c r="G893" s="94">
        <f t="shared" si="52"/>
        <v>0</v>
      </c>
      <c r="H893" s="306" t="s">
        <v>126</v>
      </c>
      <c r="I893" s="95" t="s">
        <v>939</v>
      </c>
      <c r="J893" s="95" t="str">
        <f>VLOOKUP(I893,Presupuesto!$B$11:$C$566,2,0)</f>
        <v>UTILES DE ESCRITORIO, OFICINA Y ENSE¥ANZA</v>
      </c>
      <c r="K893" s="307" t="s">
        <v>1444</v>
      </c>
      <c r="L893" s="95" t="s">
        <v>409</v>
      </c>
    </row>
    <row r="894" spans="3:12" s="404" customFormat="1" ht="15.75" thickBot="1" x14ac:dyDescent="0.3">
      <c r="C894" s="106" t="s">
        <v>52</v>
      </c>
      <c r="D894" s="766"/>
      <c r="E894" s="206"/>
      <c r="F894" s="116">
        <v>25</v>
      </c>
      <c r="G894" s="94">
        <f t="shared" si="52"/>
        <v>0</v>
      </c>
      <c r="H894" s="306" t="s">
        <v>126</v>
      </c>
      <c r="I894" s="95" t="s">
        <v>939</v>
      </c>
      <c r="J894" s="95" t="str">
        <f>VLOOKUP(I894,Presupuesto!$B$11:$C$566,2,0)</f>
        <v>UTILES DE ESCRITORIO, OFICINA Y ENSE¥ANZA</v>
      </c>
      <c r="K894" s="307" t="s">
        <v>1444</v>
      </c>
      <c r="L894" s="95" t="s">
        <v>409</v>
      </c>
    </row>
    <row r="895" spans="3:12" s="404" customFormat="1" ht="15.75" thickBot="1" x14ac:dyDescent="0.3">
      <c r="C895" s="210" t="s">
        <v>442</v>
      </c>
      <c r="D895" s="211">
        <v>0</v>
      </c>
      <c r="E895" s="308">
        <v>0</v>
      </c>
      <c r="F895" s="101">
        <f>HLOOKUP(C895,$AH$2:$BU$3,2,0)</f>
        <v>4506.1665000000003</v>
      </c>
      <c r="G895" s="102">
        <f>D895*E895*F895</f>
        <v>0</v>
      </c>
      <c r="H895" s="306" t="s">
        <v>126</v>
      </c>
      <c r="I895" s="310" t="s">
        <v>298</v>
      </c>
      <c r="J895" s="103" t="str">
        <f>VLOOKUP(I895,Presupuesto!$B$11:$C$566,2,0)</f>
        <v>VIATICOS (26200-00)</v>
      </c>
      <c r="K895" s="307" t="s">
        <v>1444</v>
      </c>
      <c r="L895" s="311" t="s">
        <v>409</v>
      </c>
    </row>
    <row r="897" spans="3:12" ht="15.75" thickBot="1" x14ac:dyDescent="0.3"/>
    <row r="898" spans="3:12" s="404" customFormat="1" ht="15.75" thickBot="1" x14ac:dyDescent="0.3">
      <c r="C898" s="29" t="s">
        <v>43</v>
      </c>
      <c r="D898" s="30">
        <f>SUM(G905:G914)</f>
        <v>10000</v>
      </c>
      <c r="E898" s="90"/>
      <c r="F898" s="90"/>
      <c r="G898" s="90"/>
      <c r="H898" s="73"/>
      <c r="I898" s="73"/>
      <c r="J898" s="73"/>
      <c r="K898" s="109"/>
    </row>
    <row r="899" spans="3:12" s="404" customFormat="1" x14ac:dyDescent="0.25">
      <c r="C899" s="70"/>
      <c r="D899" s="31"/>
      <c r="E899" s="90"/>
      <c r="F899" s="90"/>
      <c r="G899" s="90"/>
      <c r="H899" s="73"/>
      <c r="I899" s="73"/>
      <c r="J899" s="73"/>
      <c r="K899" s="109"/>
    </row>
    <row r="900" spans="3:12" s="404" customFormat="1" x14ac:dyDescent="0.25">
      <c r="C900" s="70"/>
      <c r="D900" s="31"/>
      <c r="E900" s="90"/>
      <c r="F900" s="90"/>
      <c r="G900" s="90"/>
      <c r="H900" s="73"/>
      <c r="I900" s="73"/>
      <c r="J900" s="73"/>
      <c r="K900" s="109"/>
    </row>
    <row r="901" spans="3:12" s="404" customFormat="1" ht="15.75" x14ac:dyDescent="0.25">
      <c r="C901" s="199" t="s">
        <v>389</v>
      </c>
      <c r="D901" s="327" t="s">
        <v>2502</v>
      </c>
      <c r="E901" s="90"/>
      <c r="F901" s="90"/>
      <c r="G901" s="90"/>
      <c r="H901" s="73"/>
      <c r="I901" s="73"/>
      <c r="J901" s="73"/>
      <c r="K901" s="109"/>
    </row>
    <row r="902" spans="3:12" s="404" customFormat="1" ht="18.75" x14ac:dyDescent="0.25">
      <c r="C902" s="204" t="str">
        <f>IFERROR(VLOOKUP(D901,'1. Desarrollo e Innov. Curricu.'!$E:$F,2,FALSE),IFERROR(VLOOKUP(D901,'2. Investigación Científica'!$E:$F,2,FALSE),IFERROR(VLOOKUP(D901,'3. Vinculación Univ. Sociedad'!$E:$F,2,FALSE),IFERROR(VLOOKUP(D901,'4. Docencia y Profesorado Univ.'!$E:$F,2,FALSE),IFERROR(VLOOKUP(D901,'5. Estudiantes y Graduados'!$E:$F,2,FALSE),IFERROR(VLOOKUP(D901,'11. Gestion Administrativa'!$E:$F,2,FALSE),IFERROR(VLOOKUP(D901,'13. Gestión Académica'!$E:$F,2,FALSE),IFERROR(VLOOKUP(D901,'8. Asegura. de la Calid. y M'!$E:$F,2,FALSE),IFERROR(VLOOKUP(D901,'6. Gestión del Conocimiento'!$E:$F,2,FALSE),IFERROR(VLOOKUP(D901,'15. Gobernabilidad y Proceso...'!$E:$F,2,FALSE),IFERROR(VLOOKUP(D901,'12. Gestión del Talento Humano'!$E:$F,2,FALSE),IFERROR(VLOOKUP(D901,'14. Internacional... de la E.S.'!$E:$F,2,FALSE),IFERROR(VLOOKUP(D901,'10. Posgrado'!$E:$F,2,FALSE),IFERROR(VLOOKUP(D901,'17. Gestión TIC'!$E:$F,2,FALSE),IFERROR(VLOOKUP(D901,'16. Desa. del Sistema Educ.Sup.'!$E:$F,2,FALSE),IFERROR(VLOOKUP(D901,'9. Cultura de Inno. Insti...'!$E:$F,2,FALSE),VLOOKUP(D901,'7. Lo Esencial de la Reforma U.'!$E:$F,2,0)))))))))))))))))</f>
        <v>Reunion con Jefe y Coordinadores de departamento, docentes, administrativos y servicio</v>
      </c>
      <c r="D902" s="31"/>
      <c r="E902" s="90"/>
      <c r="F902" s="90"/>
      <c r="G902" s="90"/>
      <c r="H902" s="73"/>
      <c r="I902" s="73"/>
      <c r="J902" s="73"/>
      <c r="K902" s="109"/>
    </row>
    <row r="903" spans="3:12" s="404" customFormat="1" ht="15.75" thickBot="1" x14ac:dyDescent="0.3">
      <c r="C903" s="70"/>
      <c r="D903" s="31"/>
      <c r="E903" s="90"/>
      <c r="F903" s="90"/>
      <c r="G903" s="90"/>
      <c r="H903" s="73"/>
      <c r="I903" s="73"/>
      <c r="J903" s="73"/>
      <c r="K903" s="109"/>
    </row>
    <row r="904" spans="3:12" s="404" customFormat="1" ht="30.75" thickBot="1" x14ac:dyDescent="0.3">
      <c r="C904" s="123" t="s">
        <v>44</v>
      </c>
      <c r="D904" s="126" t="s">
        <v>45</v>
      </c>
      <c r="E904" s="125" t="s">
        <v>55</v>
      </c>
      <c r="F904" s="125" t="s">
        <v>57</v>
      </c>
      <c r="G904" s="124" t="s">
        <v>27</v>
      </c>
      <c r="H904" s="130" t="s">
        <v>128</v>
      </c>
      <c r="I904" s="125" t="s">
        <v>46</v>
      </c>
      <c r="J904" s="125" t="s">
        <v>129</v>
      </c>
      <c r="K904" s="125" t="s">
        <v>407</v>
      </c>
      <c r="L904" s="125" t="s">
        <v>408</v>
      </c>
    </row>
    <row r="905" spans="3:12" s="404" customFormat="1" ht="15.75" thickBot="1" x14ac:dyDescent="0.3">
      <c r="C905" s="303" t="s">
        <v>47</v>
      </c>
      <c r="D905" s="765">
        <v>100</v>
      </c>
      <c r="E905" s="304"/>
      <c r="F905" s="112">
        <v>30000</v>
      </c>
      <c r="G905" s="305">
        <f t="shared" ref="G905:G913" si="53">E905*F905</f>
        <v>0</v>
      </c>
      <c r="H905" s="306" t="s">
        <v>126</v>
      </c>
      <c r="I905" s="113" t="s">
        <v>696</v>
      </c>
      <c r="J905" s="113" t="str">
        <f>VLOOKUP(I905,Presupuesto!$B$11:$C$566,2,0)</f>
        <v>SERVICIOS DE CAPACITACION.</v>
      </c>
      <c r="K905" s="307" t="s">
        <v>1362</v>
      </c>
      <c r="L905" s="113" t="s">
        <v>391</v>
      </c>
    </row>
    <row r="906" spans="3:12" s="404" customFormat="1" ht="15.75" thickBot="1" x14ac:dyDescent="0.3">
      <c r="C906" s="96" t="s">
        <v>48</v>
      </c>
      <c r="D906" s="766"/>
      <c r="E906" s="197">
        <v>0</v>
      </c>
      <c r="F906" s="97">
        <v>50</v>
      </c>
      <c r="G906" s="94">
        <f t="shared" si="53"/>
        <v>0</v>
      </c>
      <c r="H906" s="306" t="s">
        <v>126</v>
      </c>
      <c r="I906" s="95" t="s">
        <v>714</v>
      </c>
      <c r="J906" s="95" t="str">
        <f>VLOOKUP(I906,Presupuesto!$B$11:$C$566,2,0)</f>
        <v>SERVICIOS DE IMPRENTA PUBLIC.Y REPRODUCCION</v>
      </c>
      <c r="K906" s="307" t="s">
        <v>1362</v>
      </c>
      <c r="L906" s="95" t="s">
        <v>409</v>
      </c>
    </row>
    <row r="907" spans="3:12" s="404" customFormat="1" ht="15.75" thickBot="1" x14ac:dyDescent="0.3">
      <c r="C907" s="96" t="s">
        <v>49</v>
      </c>
      <c r="D907" s="766"/>
      <c r="E907" s="197">
        <v>100</v>
      </c>
      <c r="F907" s="97">
        <v>100</v>
      </c>
      <c r="G907" s="94">
        <f t="shared" si="53"/>
        <v>10000</v>
      </c>
      <c r="H907" s="306" t="s">
        <v>126</v>
      </c>
      <c r="I907" s="95" t="s">
        <v>789</v>
      </c>
      <c r="J907" s="95" t="str">
        <f>VLOOKUP(I907,Presupuesto!$B$11:$C$566,2,0)</f>
        <v>ALIMENTOS B EBIDAS PARA PERSONAS</v>
      </c>
      <c r="K907" s="307" t="s">
        <v>1362</v>
      </c>
      <c r="L907" s="95" t="s">
        <v>393</v>
      </c>
    </row>
    <row r="908" spans="3:12" s="404" customFormat="1" ht="15.75" thickBot="1" x14ac:dyDescent="0.3">
      <c r="C908" s="96" t="s">
        <v>50</v>
      </c>
      <c r="D908" s="766"/>
      <c r="E908" s="148">
        <v>0</v>
      </c>
      <c r="F908" s="115">
        <v>10000</v>
      </c>
      <c r="G908" s="94">
        <f t="shared" si="53"/>
        <v>0</v>
      </c>
      <c r="H908" s="306" t="s">
        <v>126</v>
      </c>
      <c r="I908" s="300" t="s">
        <v>297</v>
      </c>
      <c r="J908" s="95" t="str">
        <f>VLOOKUP(I908,Presupuesto!$B$11:$C$566,2,0)</f>
        <v>PASAJES (26100-00)</v>
      </c>
      <c r="K908" s="307" t="s">
        <v>1362</v>
      </c>
      <c r="L908" s="95" t="s">
        <v>409</v>
      </c>
    </row>
    <row r="909" spans="3:12" s="404" customFormat="1" ht="15.75" thickBot="1" x14ac:dyDescent="0.3">
      <c r="C909" s="96" t="s">
        <v>414</v>
      </c>
      <c r="D909" s="766"/>
      <c r="E909" s="148">
        <v>0</v>
      </c>
      <c r="F909" s="115">
        <v>250</v>
      </c>
      <c r="G909" s="94">
        <f t="shared" si="53"/>
        <v>0</v>
      </c>
      <c r="H909" s="306" t="s">
        <v>126</v>
      </c>
      <c r="I909" s="95" t="s">
        <v>818</v>
      </c>
      <c r="J909" s="95" t="str">
        <f>VLOOKUP(I909,Presupuesto!$B$11:$C$566,2,0)</f>
        <v>PRODUCTOS PAPEL Y CARTON</v>
      </c>
      <c r="K909" s="307" t="s">
        <v>1362</v>
      </c>
      <c r="L909" s="95" t="s">
        <v>409</v>
      </c>
    </row>
    <row r="910" spans="3:12" s="404" customFormat="1" ht="15.75" thickBot="1" x14ac:dyDescent="0.3">
      <c r="C910" s="96" t="s">
        <v>51</v>
      </c>
      <c r="D910" s="766"/>
      <c r="E910" s="197">
        <v>0</v>
      </c>
      <c r="F910" s="97">
        <v>85</v>
      </c>
      <c r="G910" s="94">
        <f t="shared" si="53"/>
        <v>0</v>
      </c>
      <c r="H910" s="306" t="s">
        <v>126</v>
      </c>
      <c r="I910" s="95" t="s">
        <v>818</v>
      </c>
      <c r="J910" s="95" t="str">
        <f>VLOOKUP(I910,Presupuesto!$B$11:$C$566,2,0)</f>
        <v>PRODUCTOS PAPEL Y CARTON</v>
      </c>
      <c r="K910" s="307" t="s">
        <v>1362</v>
      </c>
      <c r="L910" s="95" t="s">
        <v>409</v>
      </c>
    </row>
    <row r="911" spans="3:12" s="404" customFormat="1" ht="15.75" thickBot="1" x14ac:dyDescent="0.3">
      <c r="C911" s="96" t="s">
        <v>120</v>
      </c>
      <c r="D911" s="766"/>
      <c r="E911" s="197">
        <v>0</v>
      </c>
      <c r="F911" s="97">
        <v>36</v>
      </c>
      <c r="G911" s="94">
        <f t="shared" si="53"/>
        <v>0</v>
      </c>
      <c r="H911" s="306" t="s">
        <v>126</v>
      </c>
      <c r="I911" s="95" t="s">
        <v>939</v>
      </c>
      <c r="J911" s="95" t="str">
        <f>VLOOKUP(I911,Presupuesto!$B$11:$C$566,2,0)</f>
        <v>UTILES DE ESCRITORIO, OFICINA Y ENSE¥ANZA</v>
      </c>
      <c r="K911" s="307" t="s">
        <v>1362</v>
      </c>
      <c r="L911" s="95" t="s">
        <v>409</v>
      </c>
    </row>
    <row r="912" spans="3:12" s="404" customFormat="1" ht="15.75" thickBot="1" x14ac:dyDescent="0.3">
      <c r="C912" s="96" t="s">
        <v>34</v>
      </c>
      <c r="D912" s="766"/>
      <c r="E912" s="197">
        <v>0</v>
      </c>
      <c r="F912" s="97">
        <v>80</v>
      </c>
      <c r="G912" s="94">
        <f t="shared" si="53"/>
        <v>0</v>
      </c>
      <c r="H912" s="306" t="s">
        <v>126</v>
      </c>
      <c r="I912" s="95" t="s">
        <v>939</v>
      </c>
      <c r="J912" s="95" t="str">
        <f>VLOOKUP(I912,Presupuesto!$B$11:$C$566,2,0)</f>
        <v>UTILES DE ESCRITORIO, OFICINA Y ENSE¥ANZA</v>
      </c>
      <c r="K912" s="307" t="s">
        <v>1362</v>
      </c>
      <c r="L912" s="95" t="s">
        <v>409</v>
      </c>
    </row>
    <row r="913" spans="3:12" s="404" customFormat="1" ht="15.75" thickBot="1" x14ac:dyDescent="0.3">
      <c r="C913" s="106" t="s">
        <v>52</v>
      </c>
      <c r="D913" s="766"/>
      <c r="E913" s="206">
        <v>0</v>
      </c>
      <c r="F913" s="116">
        <v>25</v>
      </c>
      <c r="G913" s="94">
        <f t="shared" si="53"/>
        <v>0</v>
      </c>
      <c r="H913" s="306" t="s">
        <v>126</v>
      </c>
      <c r="I913" s="95" t="s">
        <v>939</v>
      </c>
      <c r="J913" s="95" t="str">
        <f>VLOOKUP(I913,Presupuesto!$B$11:$C$566,2,0)</f>
        <v>UTILES DE ESCRITORIO, OFICINA Y ENSE¥ANZA</v>
      </c>
      <c r="K913" s="307" t="s">
        <v>1362</v>
      </c>
      <c r="L913" s="95" t="s">
        <v>409</v>
      </c>
    </row>
    <row r="914" spans="3:12" s="404" customFormat="1" ht="15.75" thickBot="1" x14ac:dyDescent="0.3">
      <c r="C914" s="210" t="s">
        <v>427</v>
      </c>
      <c r="D914" s="211">
        <v>0</v>
      </c>
      <c r="E914" s="308">
        <v>0</v>
      </c>
      <c r="F914" s="101">
        <f>HLOOKUP(C914,$AH$2:$BU$3,2,0)</f>
        <v>1150</v>
      </c>
      <c r="G914" s="102">
        <f>D914*E914*F914</f>
        <v>0</v>
      </c>
      <c r="H914" s="306" t="s">
        <v>126</v>
      </c>
      <c r="I914" s="310" t="s">
        <v>298</v>
      </c>
      <c r="J914" s="103" t="str">
        <f>VLOOKUP(I914,Presupuesto!$B$11:$C$566,2,0)</f>
        <v>VIATICOS (26200-00)</v>
      </c>
      <c r="K914" s="307" t="s">
        <v>1362</v>
      </c>
      <c r="L914" s="311" t="s">
        <v>409</v>
      </c>
    </row>
    <row r="915" spans="3:12" ht="15.75" thickBot="1" x14ac:dyDescent="0.3"/>
    <row r="916" spans="3:12" s="404" customFormat="1" ht="15.75" thickBot="1" x14ac:dyDescent="0.3">
      <c r="C916" s="29" t="s">
        <v>43</v>
      </c>
      <c r="D916" s="30">
        <f>SUM(G923:G932)</f>
        <v>15000</v>
      </c>
      <c r="E916" s="90"/>
      <c r="F916" s="90"/>
      <c r="G916" s="90"/>
      <c r="H916" s="73"/>
      <c r="I916" s="73"/>
      <c r="J916" s="73"/>
      <c r="K916" s="109"/>
    </row>
    <row r="917" spans="3:12" s="404" customFormat="1" x14ac:dyDescent="0.25">
      <c r="C917" s="70"/>
      <c r="D917" s="31"/>
      <c r="E917" s="90"/>
      <c r="F917" s="90"/>
      <c r="G917" s="90"/>
      <c r="H917" s="73"/>
      <c r="I917" s="73"/>
      <c r="J917" s="73"/>
      <c r="K917" s="109"/>
    </row>
    <row r="918" spans="3:12" s="404" customFormat="1" x14ac:dyDescent="0.25">
      <c r="C918" s="70"/>
      <c r="D918" s="31"/>
      <c r="E918" s="90"/>
      <c r="F918" s="90"/>
      <c r="G918" s="90"/>
      <c r="H918" s="73"/>
      <c r="I918" s="73"/>
      <c r="J918" s="73"/>
      <c r="K918" s="109"/>
    </row>
    <row r="919" spans="3:12" s="404" customFormat="1" ht="15.75" x14ac:dyDescent="0.25">
      <c r="C919" s="199" t="s">
        <v>389</v>
      </c>
      <c r="D919" s="327" t="s">
        <v>2507</v>
      </c>
      <c r="E919" s="90"/>
      <c r="F919" s="90"/>
      <c r="G919" s="90"/>
      <c r="H919" s="73"/>
      <c r="I919" s="73"/>
      <c r="J919" s="73"/>
      <c r="K919" s="109"/>
    </row>
    <row r="920" spans="3:12" s="404" customFormat="1" ht="18.75" x14ac:dyDescent="0.25">
      <c r="C920" s="204" t="str">
        <f>IFERROR(VLOOKUP(D919,'1. Desarrollo e Innov. Curricu.'!$E:$F,2,FALSE),IFERROR(VLOOKUP(D919,'2. Investigación Científica'!$E:$F,2,FALSE),IFERROR(VLOOKUP(D919,'3. Vinculación Univ. Sociedad'!$E:$F,2,FALSE),IFERROR(VLOOKUP(D919,'4. Docencia y Profesorado Univ.'!$E:$F,2,FALSE),IFERROR(VLOOKUP(D919,'5. Estudiantes y Graduados'!$E:$F,2,FALSE),IFERROR(VLOOKUP(D919,'11. Gestion Administrativa'!$E:$F,2,FALSE),IFERROR(VLOOKUP(D919,'13. Gestión Académica'!$E:$F,2,FALSE),IFERROR(VLOOKUP(D919,'8. Asegura. de la Calid. y M'!$E:$F,2,FALSE),IFERROR(VLOOKUP(D919,'6. Gestión del Conocimiento'!$E:$F,2,FALSE),IFERROR(VLOOKUP(D919,'15. Gobernabilidad y Proceso...'!$E:$F,2,FALSE),IFERROR(VLOOKUP(D919,'12. Gestión del Talento Humano'!$E:$F,2,FALSE),IFERROR(VLOOKUP(D919,'14. Internacional... de la E.S.'!$E:$F,2,FALSE),IFERROR(VLOOKUP(D919,'10. Posgrado'!$E:$F,2,FALSE),IFERROR(VLOOKUP(D919,'17. Gestión TIC'!$E:$F,2,FALSE),IFERROR(VLOOKUP(D919,'16. Desa. del Sistema Educ.Sup.'!$E:$F,2,FALSE),IFERROR(VLOOKUP(D919,'9. Cultura de Inno. Insti...'!$E:$F,2,FALSE),VLOOKUP(D919,'7. Lo Esencial de la Reforma U.'!$E:$F,2,0)))))))))))))))))</f>
        <v>Taller de Ejercicios Ergonomicos</v>
      </c>
      <c r="D920" s="31"/>
      <c r="E920" s="90"/>
      <c r="F920" s="90"/>
      <c r="G920" s="90"/>
      <c r="H920" s="73"/>
      <c r="I920" s="73"/>
      <c r="J920" s="73"/>
      <c r="K920" s="109"/>
    </row>
    <row r="921" spans="3:12" s="404" customFormat="1" ht="15.75" thickBot="1" x14ac:dyDescent="0.3">
      <c r="C921" s="70"/>
      <c r="D921" s="31"/>
      <c r="E921" s="90"/>
      <c r="F921" s="90"/>
      <c r="G921" s="90"/>
      <c r="H921" s="73"/>
      <c r="I921" s="73"/>
      <c r="J921" s="73"/>
      <c r="K921" s="109"/>
    </row>
    <row r="922" spans="3:12" s="404" customFormat="1" ht="30.75" thickBot="1" x14ac:dyDescent="0.3">
      <c r="C922" s="123" t="s">
        <v>44</v>
      </c>
      <c r="D922" s="126" t="s">
        <v>45</v>
      </c>
      <c r="E922" s="125" t="s">
        <v>55</v>
      </c>
      <c r="F922" s="125" t="s">
        <v>57</v>
      </c>
      <c r="G922" s="124" t="s">
        <v>27</v>
      </c>
      <c r="H922" s="130" t="s">
        <v>128</v>
      </c>
      <c r="I922" s="125" t="s">
        <v>46</v>
      </c>
      <c r="J922" s="125" t="s">
        <v>129</v>
      </c>
      <c r="K922" s="125" t="s">
        <v>407</v>
      </c>
      <c r="L922" s="125" t="s">
        <v>408</v>
      </c>
    </row>
    <row r="923" spans="3:12" s="404" customFormat="1" ht="15.75" thickBot="1" x14ac:dyDescent="0.3">
      <c r="C923" s="303" t="s">
        <v>47</v>
      </c>
      <c r="D923" s="765">
        <v>150</v>
      </c>
      <c r="E923" s="304"/>
      <c r="F923" s="112">
        <v>30000</v>
      </c>
      <c r="G923" s="305">
        <f t="shared" ref="G923:G931" si="54">E923*F923</f>
        <v>0</v>
      </c>
      <c r="H923" s="306" t="s">
        <v>126</v>
      </c>
      <c r="I923" s="113" t="s">
        <v>696</v>
      </c>
      <c r="J923" s="113" t="str">
        <f>VLOOKUP(I923,Presupuesto!$B$11:$C$566,2,0)</f>
        <v>SERVICIOS DE CAPACITACION.</v>
      </c>
      <c r="K923" s="307" t="s">
        <v>1362</v>
      </c>
      <c r="L923" s="113" t="s">
        <v>391</v>
      </c>
    </row>
    <row r="924" spans="3:12" s="404" customFormat="1" ht="15.75" thickBot="1" x14ac:dyDescent="0.3">
      <c r="C924" s="96" t="s">
        <v>48</v>
      </c>
      <c r="D924" s="766"/>
      <c r="E924" s="197">
        <v>0</v>
      </c>
      <c r="F924" s="97">
        <v>50</v>
      </c>
      <c r="G924" s="94">
        <f t="shared" si="54"/>
        <v>0</v>
      </c>
      <c r="H924" s="306" t="s">
        <v>126</v>
      </c>
      <c r="I924" s="95" t="s">
        <v>714</v>
      </c>
      <c r="J924" s="95" t="str">
        <f>VLOOKUP(I924,Presupuesto!$B$11:$C$566,2,0)</f>
        <v>SERVICIOS DE IMPRENTA PUBLIC.Y REPRODUCCION</v>
      </c>
      <c r="K924" s="307" t="s">
        <v>1362</v>
      </c>
      <c r="L924" s="95" t="s">
        <v>409</v>
      </c>
    </row>
    <row r="925" spans="3:12" s="404" customFormat="1" ht="15.75" thickBot="1" x14ac:dyDescent="0.3">
      <c r="C925" s="96" t="s">
        <v>49</v>
      </c>
      <c r="D925" s="766"/>
      <c r="E925" s="197">
        <v>150</v>
      </c>
      <c r="F925" s="97">
        <v>100</v>
      </c>
      <c r="G925" s="94">
        <f t="shared" si="54"/>
        <v>15000</v>
      </c>
      <c r="H925" s="306" t="s">
        <v>126</v>
      </c>
      <c r="I925" s="95" t="s">
        <v>789</v>
      </c>
      <c r="J925" s="95" t="str">
        <f>VLOOKUP(I925,Presupuesto!$B$11:$C$566,2,0)</f>
        <v>ALIMENTOS B EBIDAS PARA PERSONAS</v>
      </c>
      <c r="K925" s="307" t="s">
        <v>1362</v>
      </c>
      <c r="L925" s="95" t="s">
        <v>393</v>
      </c>
    </row>
    <row r="926" spans="3:12" s="404" customFormat="1" ht="15.75" thickBot="1" x14ac:dyDescent="0.3">
      <c r="C926" s="96" t="s">
        <v>50</v>
      </c>
      <c r="D926" s="766"/>
      <c r="E926" s="148">
        <v>0</v>
      </c>
      <c r="F926" s="115">
        <v>10000</v>
      </c>
      <c r="G926" s="94">
        <f t="shared" si="54"/>
        <v>0</v>
      </c>
      <c r="H926" s="306" t="s">
        <v>126</v>
      </c>
      <c r="I926" s="300" t="s">
        <v>297</v>
      </c>
      <c r="J926" s="95" t="str">
        <f>VLOOKUP(I926,Presupuesto!$B$11:$C$566,2,0)</f>
        <v>PASAJES (26100-00)</v>
      </c>
      <c r="K926" s="307" t="s">
        <v>1362</v>
      </c>
      <c r="L926" s="95" t="s">
        <v>409</v>
      </c>
    </row>
    <row r="927" spans="3:12" s="404" customFormat="1" ht="15.75" thickBot="1" x14ac:dyDescent="0.3">
      <c r="C927" s="96" t="s">
        <v>414</v>
      </c>
      <c r="D927" s="766"/>
      <c r="E927" s="148">
        <v>0</v>
      </c>
      <c r="F927" s="115">
        <v>250</v>
      </c>
      <c r="G927" s="94">
        <f t="shared" si="54"/>
        <v>0</v>
      </c>
      <c r="H927" s="306" t="s">
        <v>126</v>
      </c>
      <c r="I927" s="95" t="s">
        <v>818</v>
      </c>
      <c r="J927" s="95" t="str">
        <f>VLOOKUP(I927,Presupuesto!$B$11:$C$566,2,0)</f>
        <v>PRODUCTOS PAPEL Y CARTON</v>
      </c>
      <c r="K927" s="307" t="s">
        <v>1362</v>
      </c>
      <c r="L927" s="95" t="s">
        <v>409</v>
      </c>
    </row>
    <row r="928" spans="3:12" s="404" customFormat="1" ht="15.75" thickBot="1" x14ac:dyDescent="0.3">
      <c r="C928" s="96" t="s">
        <v>51</v>
      </c>
      <c r="D928" s="766"/>
      <c r="E928" s="197">
        <v>0</v>
      </c>
      <c r="F928" s="97">
        <v>85</v>
      </c>
      <c r="G928" s="94">
        <f t="shared" si="54"/>
        <v>0</v>
      </c>
      <c r="H928" s="306" t="s">
        <v>126</v>
      </c>
      <c r="I928" s="95" t="s">
        <v>818</v>
      </c>
      <c r="J928" s="95" t="str">
        <f>VLOOKUP(I928,Presupuesto!$B$11:$C$566,2,0)</f>
        <v>PRODUCTOS PAPEL Y CARTON</v>
      </c>
      <c r="K928" s="307" t="s">
        <v>1362</v>
      </c>
      <c r="L928" s="95" t="s">
        <v>409</v>
      </c>
    </row>
    <row r="929" spans="3:12" s="404" customFormat="1" ht="15.75" thickBot="1" x14ac:dyDescent="0.3">
      <c r="C929" s="96" t="s">
        <v>120</v>
      </c>
      <c r="D929" s="766"/>
      <c r="E929" s="197">
        <v>0</v>
      </c>
      <c r="F929" s="97">
        <v>36</v>
      </c>
      <c r="G929" s="94">
        <f t="shared" si="54"/>
        <v>0</v>
      </c>
      <c r="H929" s="306" t="s">
        <v>126</v>
      </c>
      <c r="I929" s="95" t="s">
        <v>939</v>
      </c>
      <c r="J929" s="95" t="str">
        <f>VLOOKUP(I929,Presupuesto!$B$11:$C$566,2,0)</f>
        <v>UTILES DE ESCRITORIO, OFICINA Y ENSE¥ANZA</v>
      </c>
      <c r="K929" s="307" t="s">
        <v>1362</v>
      </c>
      <c r="L929" s="95" t="s">
        <v>409</v>
      </c>
    </row>
    <row r="930" spans="3:12" s="404" customFormat="1" ht="15.75" thickBot="1" x14ac:dyDescent="0.3">
      <c r="C930" s="96" t="s">
        <v>34</v>
      </c>
      <c r="D930" s="766"/>
      <c r="E930" s="197">
        <v>0</v>
      </c>
      <c r="F930" s="97">
        <v>80</v>
      </c>
      <c r="G930" s="94">
        <f t="shared" si="54"/>
        <v>0</v>
      </c>
      <c r="H930" s="306" t="s">
        <v>126</v>
      </c>
      <c r="I930" s="95" t="s">
        <v>939</v>
      </c>
      <c r="J930" s="95" t="str">
        <f>VLOOKUP(I930,Presupuesto!$B$11:$C$566,2,0)</f>
        <v>UTILES DE ESCRITORIO, OFICINA Y ENSE¥ANZA</v>
      </c>
      <c r="K930" s="307" t="s">
        <v>1362</v>
      </c>
      <c r="L930" s="95" t="s">
        <v>409</v>
      </c>
    </row>
    <row r="931" spans="3:12" s="404" customFormat="1" ht="15.75" thickBot="1" x14ac:dyDescent="0.3">
      <c r="C931" s="106" t="s">
        <v>52</v>
      </c>
      <c r="D931" s="766"/>
      <c r="E931" s="206">
        <v>0</v>
      </c>
      <c r="F931" s="116">
        <v>25</v>
      </c>
      <c r="G931" s="94">
        <f t="shared" si="54"/>
        <v>0</v>
      </c>
      <c r="H931" s="306" t="s">
        <v>126</v>
      </c>
      <c r="I931" s="95" t="s">
        <v>939</v>
      </c>
      <c r="J931" s="95" t="str">
        <f>VLOOKUP(I931,Presupuesto!$B$11:$C$566,2,0)</f>
        <v>UTILES DE ESCRITORIO, OFICINA Y ENSE¥ANZA</v>
      </c>
      <c r="K931" s="307" t="s">
        <v>1362</v>
      </c>
      <c r="L931" s="95" t="s">
        <v>409</v>
      </c>
    </row>
    <row r="932" spans="3:12" s="404" customFormat="1" ht="15.75" thickBot="1" x14ac:dyDescent="0.3">
      <c r="C932" s="210" t="s">
        <v>427</v>
      </c>
      <c r="D932" s="211">
        <v>0</v>
      </c>
      <c r="E932" s="308">
        <v>0</v>
      </c>
      <c r="F932" s="101">
        <f>HLOOKUP(C932,$AH$2:$BU$3,2,0)</f>
        <v>1150</v>
      </c>
      <c r="G932" s="102">
        <f>D932*E932*F932</f>
        <v>0</v>
      </c>
      <c r="H932" s="306" t="s">
        <v>126</v>
      </c>
      <c r="I932" s="310" t="s">
        <v>298</v>
      </c>
      <c r="J932" s="103" t="str">
        <f>VLOOKUP(I932,Presupuesto!$B$11:$C$566,2,0)</f>
        <v>VIATICOS (26200-00)</v>
      </c>
      <c r="K932" s="307" t="s">
        <v>1362</v>
      </c>
      <c r="L932" s="311" t="s">
        <v>409</v>
      </c>
    </row>
    <row r="934" spans="3:12" ht="15.75" thickBot="1" x14ac:dyDescent="0.3"/>
    <row r="935" spans="3:12" s="404" customFormat="1" ht="15.75" thickBot="1" x14ac:dyDescent="0.3">
      <c r="C935" s="29" t="s">
        <v>43</v>
      </c>
      <c r="D935" s="30">
        <f>SUM(G942:G951)</f>
        <v>5000</v>
      </c>
      <c r="E935" s="90"/>
      <c r="F935" s="90"/>
      <c r="G935" s="90"/>
      <c r="H935" s="73"/>
      <c r="I935" s="73"/>
      <c r="J935" s="73"/>
      <c r="K935" s="109"/>
    </row>
    <row r="936" spans="3:12" s="404" customFormat="1" x14ac:dyDescent="0.25">
      <c r="C936" s="70"/>
      <c r="D936" s="31"/>
      <c r="E936" s="90"/>
      <c r="F936" s="90"/>
      <c r="G936" s="90"/>
      <c r="H936" s="73"/>
      <c r="I936" s="73"/>
      <c r="J936" s="73"/>
      <c r="K936" s="109"/>
    </row>
    <row r="937" spans="3:12" s="404" customFormat="1" x14ac:dyDescent="0.25">
      <c r="C937" s="70"/>
      <c r="D937" s="31"/>
      <c r="E937" s="90"/>
      <c r="F937" s="90"/>
      <c r="G937" s="90"/>
      <c r="H937" s="73"/>
      <c r="I937" s="73"/>
      <c r="J937" s="73"/>
      <c r="K937" s="109"/>
    </row>
    <row r="938" spans="3:12" s="404" customFormat="1" ht="15.75" x14ac:dyDescent="0.25">
      <c r="C938" s="199" t="s">
        <v>389</v>
      </c>
      <c r="D938" s="327" t="s">
        <v>2511</v>
      </c>
      <c r="E938" s="90"/>
      <c r="F938" s="90"/>
      <c r="G938" s="90"/>
      <c r="H938" s="73"/>
      <c r="I938" s="73"/>
      <c r="J938" s="73"/>
      <c r="K938" s="109"/>
    </row>
    <row r="939" spans="3:12" s="404" customFormat="1" ht="18.75" x14ac:dyDescent="0.25">
      <c r="C939" s="204" t="str">
        <f>IFERROR(VLOOKUP(D938,'1. Desarrollo e Innov. Curricu.'!$E:$F,2,FALSE),IFERROR(VLOOKUP(D938,'2. Investigación Científica'!$E:$F,2,FALSE),IFERROR(VLOOKUP(D938,'3. Vinculación Univ. Sociedad'!$E:$F,2,FALSE),IFERROR(VLOOKUP(D938,'4. Docencia y Profesorado Univ.'!$E:$F,2,FALSE),IFERROR(VLOOKUP(D938,'5. Estudiantes y Graduados'!$E:$F,2,FALSE),IFERROR(VLOOKUP(D938,'11. Gestion Administrativa'!$E:$F,2,FALSE),IFERROR(VLOOKUP(D938,'13. Gestión Académica'!$E:$F,2,FALSE),IFERROR(VLOOKUP(D938,'8. Asegura. de la Calid. y M'!$E:$F,2,FALSE),IFERROR(VLOOKUP(D938,'6. Gestión del Conocimiento'!$E:$F,2,FALSE),IFERROR(VLOOKUP(D938,'15. Gobernabilidad y Proceso...'!$E:$F,2,FALSE),IFERROR(VLOOKUP(D938,'12. Gestión del Talento Humano'!$E:$F,2,FALSE),IFERROR(VLOOKUP(D938,'14. Internacional... de la E.S.'!$E:$F,2,FALSE),IFERROR(VLOOKUP(D938,'10. Posgrado'!$E:$F,2,FALSE),IFERROR(VLOOKUP(D938,'17. Gestión TIC'!$E:$F,2,FALSE),IFERROR(VLOOKUP(D938,'16. Desa. del Sistema Educ.Sup.'!$E:$F,2,FALSE),IFERROR(VLOOKUP(D938,'9. Cultura de Inno. Insti...'!$E:$F,2,FALSE),VLOOKUP(D938,'7. Lo Esencial de la Reforma U.'!$E:$F,2,0)))))))))))))))))</f>
        <v>Seccion Odontologica, Medica, Psicologica, Enfermería</v>
      </c>
      <c r="D939" s="31"/>
      <c r="E939" s="90"/>
      <c r="F939" s="90"/>
      <c r="G939" s="90"/>
      <c r="H939" s="73"/>
      <c r="I939" s="73"/>
      <c r="J939" s="73"/>
      <c r="K939" s="109"/>
    </row>
    <row r="940" spans="3:12" s="404" customFormat="1" ht="15.75" thickBot="1" x14ac:dyDescent="0.3">
      <c r="C940" s="70"/>
      <c r="D940" s="31"/>
      <c r="E940" s="90"/>
      <c r="F940" s="90"/>
      <c r="G940" s="90"/>
      <c r="H940" s="73"/>
      <c r="I940" s="73"/>
      <c r="J940" s="73"/>
      <c r="K940" s="109"/>
    </row>
    <row r="941" spans="3:12" s="404" customFormat="1" ht="30.75" thickBot="1" x14ac:dyDescent="0.3">
      <c r="C941" s="123" t="s">
        <v>44</v>
      </c>
      <c r="D941" s="126" t="s">
        <v>45</v>
      </c>
      <c r="E941" s="125" t="s">
        <v>55</v>
      </c>
      <c r="F941" s="125" t="s">
        <v>57</v>
      </c>
      <c r="G941" s="124" t="s">
        <v>27</v>
      </c>
      <c r="H941" s="130" t="s">
        <v>128</v>
      </c>
      <c r="I941" s="125" t="s">
        <v>46</v>
      </c>
      <c r="J941" s="125" t="s">
        <v>129</v>
      </c>
      <c r="K941" s="125" t="s">
        <v>407</v>
      </c>
      <c r="L941" s="125" t="s">
        <v>408</v>
      </c>
    </row>
    <row r="942" spans="3:12" s="404" customFormat="1" ht="15.75" thickBot="1" x14ac:dyDescent="0.3">
      <c r="C942" s="303" t="s">
        <v>47</v>
      </c>
      <c r="D942" s="765">
        <v>50</v>
      </c>
      <c r="E942" s="304"/>
      <c r="F942" s="112">
        <v>30000</v>
      </c>
      <c r="G942" s="305">
        <f t="shared" ref="G942:G950" si="55">E942*F942</f>
        <v>0</v>
      </c>
      <c r="H942" s="306" t="s">
        <v>126</v>
      </c>
      <c r="I942" s="113" t="s">
        <v>696</v>
      </c>
      <c r="J942" s="113" t="str">
        <f>VLOOKUP(I942,Presupuesto!$B$11:$C$566,2,0)</f>
        <v>SERVICIOS DE CAPACITACION.</v>
      </c>
      <c r="K942" s="307" t="s">
        <v>1362</v>
      </c>
      <c r="L942" s="113" t="s">
        <v>391</v>
      </c>
    </row>
    <row r="943" spans="3:12" s="404" customFormat="1" ht="15.75" thickBot="1" x14ac:dyDescent="0.3">
      <c r="C943" s="96" t="s">
        <v>48</v>
      </c>
      <c r="D943" s="766"/>
      <c r="E943" s="197">
        <v>0</v>
      </c>
      <c r="F943" s="97">
        <v>50</v>
      </c>
      <c r="G943" s="94">
        <f t="shared" si="55"/>
        <v>0</v>
      </c>
      <c r="H943" s="306" t="s">
        <v>126</v>
      </c>
      <c r="I943" s="95" t="s">
        <v>714</v>
      </c>
      <c r="J943" s="95" t="str">
        <f>VLOOKUP(I943,Presupuesto!$B$11:$C$566,2,0)</f>
        <v>SERVICIOS DE IMPRENTA PUBLIC.Y REPRODUCCION</v>
      </c>
      <c r="K943" s="307" t="s">
        <v>1362</v>
      </c>
      <c r="L943" s="95" t="s">
        <v>409</v>
      </c>
    </row>
    <row r="944" spans="3:12" s="404" customFormat="1" ht="15.75" thickBot="1" x14ac:dyDescent="0.3">
      <c r="C944" s="96" t="s">
        <v>49</v>
      </c>
      <c r="D944" s="766"/>
      <c r="E944" s="197">
        <v>50</v>
      </c>
      <c r="F944" s="97">
        <v>100</v>
      </c>
      <c r="G944" s="94">
        <f t="shared" si="55"/>
        <v>5000</v>
      </c>
      <c r="H944" s="306" t="s">
        <v>126</v>
      </c>
      <c r="I944" s="95" t="s">
        <v>789</v>
      </c>
      <c r="J944" s="95" t="str">
        <f>VLOOKUP(I944,Presupuesto!$B$11:$C$566,2,0)</f>
        <v>ALIMENTOS B EBIDAS PARA PERSONAS</v>
      </c>
      <c r="K944" s="307" t="s">
        <v>1362</v>
      </c>
      <c r="L944" s="95" t="s">
        <v>393</v>
      </c>
    </row>
    <row r="945" spans="3:12" s="404" customFormat="1" ht="15.75" thickBot="1" x14ac:dyDescent="0.3">
      <c r="C945" s="96" t="s">
        <v>50</v>
      </c>
      <c r="D945" s="766"/>
      <c r="E945" s="148">
        <v>0</v>
      </c>
      <c r="F945" s="115">
        <v>10000</v>
      </c>
      <c r="G945" s="94">
        <f t="shared" si="55"/>
        <v>0</v>
      </c>
      <c r="H945" s="306" t="s">
        <v>126</v>
      </c>
      <c r="I945" s="300" t="s">
        <v>297</v>
      </c>
      <c r="J945" s="95" t="str">
        <f>VLOOKUP(I945,Presupuesto!$B$11:$C$566,2,0)</f>
        <v>PASAJES (26100-00)</v>
      </c>
      <c r="K945" s="307" t="s">
        <v>1362</v>
      </c>
      <c r="L945" s="95" t="s">
        <v>409</v>
      </c>
    </row>
    <row r="946" spans="3:12" s="404" customFormat="1" ht="15.75" thickBot="1" x14ac:dyDescent="0.3">
      <c r="C946" s="96" t="s">
        <v>414</v>
      </c>
      <c r="D946" s="766"/>
      <c r="E946" s="148">
        <v>0</v>
      </c>
      <c r="F946" s="115">
        <v>250</v>
      </c>
      <c r="G946" s="94">
        <f t="shared" si="55"/>
        <v>0</v>
      </c>
      <c r="H946" s="306" t="s">
        <v>126</v>
      </c>
      <c r="I946" s="95" t="s">
        <v>818</v>
      </c>
      <c r="J946" s="95" t="str">
        <f>VLOOKUP(I946,Presupuesto!$B$11:$C$566,2,0)</f>
        <v>PRODUCTOS PAPEL Y CARTON</v>
      </c>
      <c r="K946" s="307" t="s">
        <v>1362</v>
      </c>
      <c r="L946" s="95" t="s">
        <v>409</v>
      </c>
    </row>
    <row r="947" spans="3:12" s="404" customFormat="1" ht="15.75" thickBot="1" x14ac:dyDescent="0.3">
      <c r="C947" s="96" t="s">
        <v>51</v>
      </c>
      <c r="D947" s="766"/>
      <c r="E947" s="197">
        <v>0</v>
      </c>
      <c r="F947" s="97">
        <v>85</v>
      </c>
      <c r="G947" s="94">
        <f t="shared" si="55"/>
        <v>0</v>
      </c>
      <c r="H947" s="306" t="s">
        <v>126</v>
      </c>
      <c r="I947" s="95" t="s">
        <v>818</v>
      </c>
      <c r="J947" s="95" t="str">
        <f>VLOOKUP(I947,Presupuesto!$B$11:$C$566,2,0)</f>
        <v>PRODUCTOS PAPEL Y CARTON</v>
      </c>
      <c r="K947" s="307" t="s">
        <v>1362</v>
      </c>
      <c r="L947" s="95" t="s">
        <v>409</v>
      </c>
    </row>
    <row r="948" spans="3:12" s="404" customFormat="1" ht="15.75" thickBot="1" x14ac:dyDescent="0.3">
      <c r="C948" s="96" t="s">
        <v>120</v>
      </c>
      <c r="D948" s="766"/>
      <c r="E948" s="197">
        <v>0</v>
      </c>
      <c r="F948" s="97">
        <v>36</v>
      </c>
      <c r="G948" s="94">
        <f t="shared" si="55"/>
        <v>0</v>
      </c>
      <c r="H948" s="306" t="s">
        <v>126</v>
      </c>
      <c r="I948" s="95" t="s">
        <v>939</v>
      </c>
      <c r="J948" s="95" t="str">
        <f>VLOOKUP(I948,Presupuesto!$B$11:$C$566,2,0)</f>
        <v>UTILES DE ESCRITORIO, OFICINA Y ENSE¥ANZA</v>
      </c>
      <c r="K948" s="307" t="s">
        <v>1362</v>
      </c>
      <c r="L948" s="95" t="s">
        <v>409</v>
      </c>
    </row>
    <row r="949" spans="3:12" s="404" customFormat="1" ht="15.75" thickBot="1" x14ac:dyDescent="0.3">
      <c r="C949" s="96" t="s">
        <v>34</v>
      </c>
      <c r="D949" s="766"/>
      <c r="E949" s="197">
        <v>0</v>
      </c>
      <c r="F949" s="97">
        <v>80</v>
      </c>
      <c r="G949" s="94">
        <f t="shared" si="55"/>
        <v>0</v>
      </c>
      <c r="H949" s="306" t="s">
        <v>126</v>
      </c>
      <c r="I949" s="95" t="s">
        <v>939</v>
      </c>
      <c r="J949" s="95" t="str">
        <f>VLOOKUP(I949,Presupuesto!$B$11:$C$566,2,0)</f>
        <v>UTILES DE ESCRITORIO, OFICINA Y ENSE¥ANZA</v>
      </c>
      <c r="K949" s="307" t="s">
        <v>1362</v>
      </c>
      <c r="L949" s="95" t="s">
        <v>409</v>
      </c>
    </row>
    <row r="950" spans="3:12" s="404" customFormat="1" ht="15.75" thickBot="1" x14ac:dyDescent="0.3">
      <c r="C950" s="106" t="s">
        <v>52</v>
      </c>
      <c r="D950" s="766"/>
      <c r="E950" s="206">
        <v>0</v>
      </c>
      <c r="F950" s="116">
        <v>25</v>
      </c>
      <c r="G950" s="94">
        <f t="shared" si="55"/>
        <v>0</v>
      </c>
      <c r="H950" s="306" t="s">
        <v>126</v>
      </c>
      <c r="I950" s="95" t="s">
        <v>939</v>
      </c>
      <c r="J950" s="95" t="str">
        <f>VLOOKUP(I950,Presupuesto!$B$11:$C$566,2,0)</f>
        <v>UTILES DE ESCRITORIO, OFICINA Y ENSE¥ANZA</v>
      </c>
      <c r="K950" s="307" t="s">
        <v>1362</v>
      </c>
      <c r="L950" s="95" t="s">
        <v>409</v>
      </c>
    </row>
    <row r="951" spans="3:12" s="404" customFormat="1" ht="15.75" thickBot="1" x14ac:dyDescent="0.3">
      <c r="C951" s="210" t="s">
        <v>427</v>
      </c>
      <c r="D951" s="211">
        <v>0</v>
      </c>
      <c r="E951" s="308">
        <v>0</v>
      </c>
      <c r="F951" s="101">
        <f>HLOOKUP(C951,$AH$2:$BU$3,2,0)</f>
        <v>1150</v>
      </c>
      <c r="G951" s="102">
        <f>D951*E951*F951</f>
        <v>0</v>
      </c>
      <c r="H951" s="306" t="s">
        <v>126</v>
      </c>
      <c r="I951" s="310" t="s">
        <v>298</v>
      </c>
      <c r="J951" s="103" t="str">
        <f>VLOOKUP(I951,Presupuesto!$B$11:$C$566,2,0)</f>
        <v>VIATICOS (26200-00)</v>
      </c>
      <c r="K951" s="307" t="s">
        <v>1362</v>
      </c>
      <c r="L951" s="311" t="s">
        <v>409</v>
      </c>
    </row>
    <row r="952" spans="3:12" s="404" customFormat="1" ht="15.75" thickBot="1" x14ac:dyDescent="0.3">
      <c r="H952" s="391"/>
    </row>
    <row r="953" spans="3:12" s="404" customFormat="1" ht="15.75" thickBot="1" x14ac:dyDescent="0.3">
      <c r="C953" s="29" t="s">
        <v>43</v>
      </c>
      <c r="D953" s="30">
        <f>SUM(G960:G969)</f>
        <v>7000</v>
      </c>
      <c r="E953" s="90"/>
      <c r="F953" s="90"/>
      <c r="G953" s="90"/>
      <c r="H953" s="73"/>
      <c r="I953" s="73"/>
      <c r="J953" s="73"/>
      <c r="K953" s="109"/>
    </row>
    <row r="954" spans="3:12" s="404" customFormat="1" x14ac:dyDescent="0.25">
      <c r="C954" s="70"/>
      <c r="D954" s="31"/>
      <c r="E954" s="90"/>
      <c r="F954" s="90"/>
      <c r="G954" s="90"/>
      <c r="H954" s="73"/>
      <c r="I954" s="73"/>
      <c r="J954" s="73"/>
      <c r="K954" s="109"/>
    </row>
    <row r="955" spans="3:12" s="404" customFormat="1" x14ac:dyDescent="0.25">
      <c r="C955" s="70"/>
      <c r="D955" s="31"/>
      <c r="E955" s="90"/>
      <c r="F955" s="90"/>
      <c r="G955" s="90"/>
      <c r="H955" s="73"/>
      <c r="I955" s="73"/>
      <c r="J955" s="73"/>
      <c r="K955" s="109"/>
    </row>
    <row r="956" spans="3:12" s="404" customFormat="1" ht="15.75" x14ac:dyDescent="0.25">
      <c r="C956" s="199" t="s">
        <v>389</v>
      </c>
      <c r="D956" s="327" t="s">
        <v>2540</v>
      </c>
      <c r="E956" s="90"/>
      <c r="F956" s="90"/>
      <c r="G956" s="90"/>
      <c r="H956" s="73"/>
      <c r="I956" s="73"/>
      <c r="J956" s="73"/>
      <c r="K956" s="109"/>
    </row>
    <row r="957" spans="3:12" s="404" customFormat="1" ht="18.75" x14ac:dyDescent="0.25">
      <c r="C957" s="204" t="str">
        <f>IFERROR(VLOOKUP(D956,'1. Desarrollo e Innov. Curricu.'!$E:$F,2,FALSE),IFERROR(VLOOKUP(D956,'2. Investigación Científica'!$E:$F,2,FALSE),IFERROR(VLOOKUP(D956,'3. Vinculación Univ. Sociedad'!$E:$F,2,FALSE),IFERROR(VLOOKUP(D956,'4. Docencia y Profesorado Univ.'!$E:$F,2,FALSE),IFERROR(VLOOKUP(D956,'5. Estudiantes y Graduados'!$E:$F,2,FALSE),IFERROR(VLOOKUP(D956,'11. Gestion Administrativa'!$E:$F,2,FALSE),IFERROR(VLOOKUP(D956,'13. Gestión Académica'!$E:$F,2,FALSE),IFERROR(VLOOKUP(D956,'8. Asegura. de la Calid. y M'!$E:$F,2,FALSE),IFERROR(VLOOKUP(D956,'6. Gestión del Conocimiento'!$E:$F,2,FALSE),IFERROR(VLOOKUP(D956,'15. Gobernabilidad y Proceso...'!$E:$F,2,FALSE),IFERROR(VLOOKUP(D956,'12. Gestión del Talento Humano'!$E:$F,2,FALSE),IFERROR(VLOOKUP(D956,'14. Internacional... de la E.S.'!$E:$F,2,FALSE),IFERROR(VLOOKUP(D956,'10. Posgrado'!$E:$F,2,FALSE),IFERROR(VLOOKUP(D956,'17. Gestión TIC'!$E:$F,2,FALSE),IFERROR(VLOOKUP(D956,'16. Desa. del Sistema Educ.Sup.'!$E:$F,2,FALSE),IFERROR(VLOOKUP(D956,'9. Cultura de Inno. Insti...'!$E:$F,2,FALSE),VLOOKUP(D956,'7. Lo Esencial de la Reforma U.'!$E:$F,2,0)))))))))))))))))</f>
        <v>Reunion con Jefes y Asistentes Operativos</v>
      </c>
      <c r="D957" s="31"/>
      <c r="E957" s="90"/>
      <c r="F957" s="90"/>
      <c r="G957" s="90"/>
      <c r="H957" s="73"/>
      <c r="I957" s="73"/>
      <c r="J957" s="73"/>
      <c r="K957" s="109"/>
    </row>
    <row r="958" spans="3:12" s="404" customFormat="1" ht="15.75" thickBot="1" x14ac:dyDescent="0.3">
      <c r="C958" s="70"/>
      <c r="D958" s="31"/>
      <c r="E958" s="90"/>
      <c r="F958" s="90"/>
      <c r="G958" s="90"/>
      <c r="H958" s="73"/>
      <c r="I958" s="73"/>
      <c r="J958" s="73"/>
      <c r="K958" s="109"/>
    </row>
    <row r="959" spans="3:12" s="404" customFormat="1" ht="30.75" thickBot="1" x14ac:dyDescent="0.3">
      <c r="C959" s="123" t="s">
        <v>44</v>
      </c>
      <c r="D959" s="126" t="s">
        <v>45</v>
      </c>
      <c r="E959" s="125" t="s">
        <v>55</v>
      </c>
      <c r="F959" s="125" t="s">
        <v>57</v>
      </c>
      <c r="G959" s="124" t="s">
        <v>27</v>
      </c>
      <c r="H959" s="130" t="s">
        <v>128</v>
      </c>
      <c r="I959" s="125" t="s">
        <v>46</v>
      </c>
      <c r="J959" s="125" t="s">
        <v>129</v>
      </c>
      <c r="K959" s="125" t="s">
        <v>407</v>
      </c>
      <c r="L959" s="125" t="s">
        <v>408</v>
      </c>
    </row>
    <row r="960" spans="3:12" s="404" customFormat="1" ht="15.75" thickBot="1" x14ac:dyDescent="0.3">
      <c r="C960" s="303" t="s">
        <v>47</v>
      </c>
      <c r="D960" s="765">
        <v>70</v>
      </c>
      <c r="E960" s="304"/>
      <c r="F960" s="112">
        <v>30000</v>
      </c>
      <c r="G960" s="305">
        <f t="shared" ref="G960:G968" si="56">E960*F960</f>
        <v>0</v>
      </c>
      <c r="H960" s="306" t="s">
        <v>1494</v>
      </c>
      <c r="I960" s="113" t="s">
        <v>696</v>
      </c>
      <c r="J960" s="113" t="str">
        <f>VLOOKUP(I960,Presupuesto!$B$11:$C$566,2,0)</f>
        <v>SERVICIOS DE CAPACITACION.</v>
      </c>
      <c r="K960" s="307" t="s">
        <v>1362</v>
      </c>
      <c r="L960" s="113" t="s">
        <v>391</v>
      </c>
    </row>
    <row r="961" spans="3:12" s="404" customFormat="1" ht="15.75" thickBot="1" x14ac:dyDescent="0.3">
      <c r="C961" s="96" t="s">
        <v>48</v>
      </c>
      <c r="D961" s="766"/>
      <c r="E961" s="197">
        <v>0</v>
      </c>
      <c r="F961" s="97">
        <v>50</v>
      </c>
      <c r="G961" s="94">
        <f t="shared" si="56"/>
        <v>0</v>
      </c>
      <c r="H961" s="306" t="s">
        <v>1494</v>
      </c>
      <c r="I961" s="95" t="s">
        <v>714</v>
      </c>
      <c r="J961" s="95" t="str">
        <f>VLOOKUP(I961,Presupuesto!$B$11:$C$566,2,0)</f>
        <v>SERVICIOS DE IMPRENTA PUBLIC.Y REPRODUCCION</v>
      </c>
      <c r="K961" s="307" t="s">
        <v>1362</v>
      </c>
      <c r="L961" s="95" t="s">
        <v>409</v>
      </c>
    </row>
    <row r="962" spans="3:12" s="404" customFormat="1" ht="15.75" thickBot="1" x14ac:dyDescent="0.3">
      <c r="C962" s="96" t="s">
        <v>49</v>
      </c>
      <c r="D962" s="766"/>
      <c r="E962" s="197">
        <v>70</v>
      </c>
      <c r="F962" s="97">
        <v>100</v>
      </c>
      <c r="G962" s="94">
        <f t="shared" si="56"/>
        <v>7000</v>
      </c>
      <c r="H962" s="306" t="s">
        <v>1494</v>
      </c>
      <c r="I962" s="95" t="s">
        <v>789</v>
      </c>
      <c r="J962" s="95" t="str">
        <f>VLOOKUP(I962,Presupuesto!$B$11:$C$566,2,0)</f>
        <v>ALIMENTOS B EBIDAS PARA PERSONAS</v>
      </c>
      <c r="K962" s="307" t="s">
        <v>1362</v>
      </c>
      <c r="L962" s="95" t="s">
        <v>393</v>
      </c>
    </row>
    <row r="963" spans="3:12" s="404" customFormat="1" ht="15.75" thickBot="1" x14ac:dyDescent="0.3">
      <c r="C963" s="96" t="s">
        <v>50</v>
      </c>
      <c r="D963" s="766"/>
      <c r="E963" s="148">
        <v>0</v>
      </c>
      <c r="F963" s="115">
        <v>10000</v>
      </c>
      <c r="G963" s="94">
        <f t="shared" si="56"/>
        <v>0</v>
      </c>
      <c r="H963" s="306" t="s">
        <v>1494</v>
      </c>
      <c r="I963" s="300" t="s">
        <v>297</v>
      </c>
      <c r="J963" s="95" t="str">
        <f>VLOOKUP(I963,Presupuesto!$B$11:$C$566,2,0)</f>
        <v>PASAJES (26100-00)</v>
      </c>
      <c r="K963" s="307" t="s">
        <v>1362</v>
      </c>
      <c r="L963" s="95" t="s">
        <v>409</v>
      </c>
    </row>
    <row r="964" spans="3:12" s="404" customFormat="1" ht="15.75" thickBot="1" x14ac:dyDescent="0.3">
      <c r="C964" s="96" t="s">
        <v>414</v>
      </c>
      <c r="D964" s="766"/>
      <c r="E964" s="148">
        <v>0</v>
      </c>
      <c r="F964" s="115">
        <v>250</v>
      </c>
      <c r="G964" s="94">
        <f t="shared" si="56"/>
        <v>0</v>
      </c>
      <c r="H964" s="306" t="s">
        <v>1494</v>
      </c>
      <c r="I964" s="95" t="s">
        <v>818</v>
      </c>
      <c r="J964" s="95" t="str">
        <f>VLOOKUP(I964,Presupuesto!$B$11:$C$566,2,0)</f>
        <v>PRODUCTOS PAPEL Y CARTON</v>
      </c>
      <c r="K964" s="307" t="s">
        <v>1362</v>
      </c>
      <c r="L964" s="95" t="s">
        <v>409</v>
      </c>
    </row>
    <row r="965" spans="3:12" s="404" customFormat="1" ht="15.75" thickBot="1" x14ac:dyDescent="0.3">
      <c r="C965" s="96" t="s">
        <v>51</v>
      </c>
      <c r="D965" s="766"/>
      <c r="E965" s="197">
        <v>0</v>
      </c>
      <c r="F965" s="97">
        <v>85</v>
      </c>
      <c r="G965" s="94">
        <f t="shared" si="56"/>
        <v>0</v>
      </c>
      <c r="H965" s="306" t="s">
        <v>1494</v>
      </c>
      <c r="I965" s="95" t="s">
        <v>818</v>
      </c>
      <c r="J965" s="95" t="str">
        <f>VLOOKUP(I965,Presupuesto!$B$11:$C$566,2,0)</f>
        <v>PRODUCTOS PAPEL Y CARTON</v>
      </c>
      <c r="K965" s="307" t="s">
        <v>1362</v>
      </c>
      <c r="L965" s="95" t="s">
        <v>409</v>
      </c>
    </row>
    <row r="966" spans="3:12" s="404" customFormat="1" ht="15.75" thickBot="1" x14ac:dyDescent="0.3">
      <c r="C966" s="96" t="s">
        <v>120</v>
      </c>
      <c r="D966" s="766"/>
      <c r="E966" s="197">
        <v>0</v>
      </c>
      <c r="F966" s="97">
        <v>36</v>
      </c>
      <c r="G966" s="94">
        <f t="shared" si="56"/>
        <v>0</v>
      </c>
      <c r="H966" s="306" t="s">
        <v>1494</v>
      </c>
      <c r="I966" s="95" t="s">
        <v>939</v>
      </c>
      <c r="J966" s="95" t="str">
        <f>VLOOKUP(I966,Presupuesto!$B$11:$C$566,2,0)</f>
        <v>UTILES DE ESCRITORIO, OFICINA Y ENSE¥ANZA</v>
      </c>
      <c r="K966" s="307" t="s">
        <v>1362</v>
      </c>
      <c r="L966" s="95" t="s">
        <v>409</v>
      </c>
    </row>
    <row r="967" spans="3:12" s="404" customFormat="1" ht="15.75" thickBot="1" x14ac:dyDescent="0.3">
      <c r="C967" s="96" t="s">
        <v>34</v>
      </c>
      <c r="D967" s="766"/>
      <c r="E967" s="197">
        <v>0</v>
      </c>
      <c r="F967" s="97">
        <v>80</v>
      </c>
      <c r="G967" s="94">
        <f t="shared" si="56"/>
        <v>0</v>
      </c>
      <c r="H967" s="306" t="s">
        <v>1494</v>
      </c>
      <c r="I967" s="95" t="s">
        <v>939</v>
      </c>
      <c r="J967" s="95" t="str">
        <f>VLOOKUP(I967,Presupuesto!$B$11:$C$566,2,0)</f>
        <v>UTILES DE ESCRITORIO, OFICINA Y ENSE¥ANZA</v>
      </c>
      <c r="K967" s="307" t="s">
        <v>1362</v>
      </c>
      <c r="L967" s="95" t="s">
        <v>409</v>
      </c>
    </row>
    <row r="968" spans="3:12" s="404" customFormat="1" ht="15.75" thickBot="1" x14ac:dyDescent="0.3">
      <c r="C968" s="106" t="s">
        <v>52</v>
      </c>
      <c r="D968" s="766"/>
      <c r="E968" s="206">
        <v>0</v>
      </c>
      <c r="F968" s="116">
        <v>25</v>
      </c>
      <c r="G968" s="94">
        <f t="shared" si="56"/>
        <v>0</v>
      </c>
      <c r="H968" s="306" t="s">
        <v>1494</v>
      </c>
      <c r="I968" s="95" t="s">
        <v>939</v>
      </c>
      <c r="J968" s="95" t="str">
        <f>VLOOKUP(I968,Presupuesto!$B$11:$C$566,2,0)</f>
        <v>UTILES DE ESCRITORIO, OFICINA Y ENSE¥ANZA</v>
      </c>
      <c r="K968" s="307" t="s">
        <v>1362</v>
      </c>
      <c r="L968" s="95" t="s">
        <v>409</v>
      </c>
    </row>
    <row r="969" spans="3:12" s="404" customFormat="1" ht="15.75" thickBot="1" x14ac:dyDescent="0.3">
      <c r="C969" s="210" t="s">
        <v>427</v>
      </c>
      <c r="D969" s="211">
        <v>0</v>
      </c>
      <c r="E969" s="308">
        <v>0</v>
      </c>
      <c r="F969" s="101">
        <f>HLOOKUP(C969,$AH$2:$BU$3,2,0)</f>
        <v>1150</v>
      </c>
      <c r="G969" s="102">
        <f>D969*E969*F969</f>
        <v>0</v>
      </c>
      <c r="H969" s="306" t="s">
        <v>1494</v>
      </c>
      <c r="I969" s="310" t="s">
        <v>298</v>
      </c>
      <c r="J969" s="103" t="str">
        <f>VLOOKUP(I969,Presupuesto!$B$11:$C$566,2,0)</f>
        <v>VIATICOS (26200-00)</v>
      </c>
      <c r="K969" s="307" t="s">
        <v>1362</v>
      </c>
      <c r="L969" s="311" t="s">
        <v>409</v>
      </c>
    </row>
    <row r="971" spans="3:12" ht="15.75" thickBot="1" x14ac:dyDescent="0.3"/>
    <row r="972" spans="3:12" s="404" customFormat="1" ht="15.75" thickBot="1" x14ac:dyDescent="0.3">
      <c r="C972" s="29" t="s">
        <v>43</v>
      </c>
      <c r="D972" s="30">
        <f>SUM(G979:G988)</f>
        <v>15000</v>
      </c>
      <c r="E972" s="90"/>
      <c r="F972" s="90"/>
      <c r="G972" s="90"/>
      <c r="H972" s="73"/>
      <c r="I972" s="73"/>
      <c r="J972" s="73"/>
      <c r="K972" s="109"/>
    </row>
    <row r="973" spans="3:12" s="404" customFormat="1" x14ac:dyDescent="0.25">
      <c r="C973" s="70"/>
      <c r="D973" s="31"/>
      <c r="E973" s="90"/>
      <c r="F973" s="90"/>
      <c r="G973" s="90"/>
      <c r="H973" s="73"/>
      <c r="I973" s="73"/>
      <c r="J973" s="73"/>
      <c r="K973" s="109"/>
    </row>
    <row r="974" spans="3:12" s="404" customFormat="1" x14ac:dyDescent="0.25">
      <c r="C974" s="70"/>
      <c r="D974" s="31"/>
      <c r="E974" s="90"/>
      <c r="F974" s="90"/>
      <c r="G974" s="90"/>
      <c r="H974" s="73"/>
      <c r="I974" s="73"/>
      <c r="J974" s="73"/>
      <c r="K974" s="109"/>
    </row>
    <row r="975" spans="3:12" s="404" customFormat="1" ht="15.75" x14ac:dyDescent="0.25">
      <c r="C975" s="199" t="s">
        <v>389</v>
      </c>
      <c r="D975" s="327" t="s">
        <v>1603</v>
      </c>
      <c r="E975" s="90"/>
      <c r="F975" s="90"/>
      <c r="G975" s="90"/>
      <c r="H975" s="73"/>
      <c r="I975" s="73"/>
      <c r="J975" s="73"/>
      <c r="K975" s="109"/>
    </row>
    <row r="976" spans="3:12" s="404" customFormat="1" ht="18.75" x14ac:dyDescent="0.25">
      <c r="C976" s="204" t="str">
        <f>IFERROR(VLOOKUP(D975,'1. Desarrollo e Innov. Curricu.'!$E:$F,2,FALSE),IFERROR(VLOOKUP(D975,'2. Investigación Científica'!$E:$F,2,FALSE),IFERROR(VLOOKUP(D975,'3. Vinculación Univ. Sociedad'!$E:$F,2,FALSE),IFERROR(VLOOKUP(D975,'4. Docencia y Profesorado Univ.'!$E:$F,2,FALSE),IFERROR(VLOOKUP(D975,'5. Estudiantes y Graduados'!$E:$F,2,FALSE),IFERROR(VLOOKUP(D975,'11. Gestion Administrativa'!$E:$F,2,FALSE),IFERROR(VLOOKUP(D975,'13. Gestión Académica'!$E:$F,2,FALSE),IFERROR(VLOOKUP(D975,'8. Asegura. de la Calid. y M'!$E:$F,2,FALSE),IFERROR(VLOOKUP(D975,'6. Gestión del Conocimiento'!$E:$F,2,FALSE),IFERROR(VLOOKUP(D975,'15. Gobernabilidad y Proceso...'!$E:$F,2,FALSE),IFERROR(VLOOKUP(D975,'12. Gestión del Talento Humano'!$E:$F,2,FALSE),IFERROR(VLOOKUP(D975,'14. Internacional... de la E.S.'!$E:$F,2,FALSE),IFERROR(VLOOKUP(D975,'10. Posgrado'!$E:$F,2,FALSE),IFERROR(VLOOKUP(D975,'17. Gestión TIC'!$E:$F,2,FALSE),IFERROR(VLOOKUP(D975,'16. Desa. del Sistema Educ.Sup.'!$E:$F,2,FALSE),IFERROR(VLOOKUP(D975,'9. Cultura de Inno. Insti...'!$E:$F,2,FALSE),VLOOKUP(D975,'7. Lo Esencial de la Reforma U.'!$E:$F,2,0)))))))))))))))))</f>
        <v>Organizar capacitaciones para el debido fortalecimiento y empoderamiento del personal de la UVUS</v>
      </c>
      <c r="D976" s="31"/>
      <c r="E976" s="90"/>
      <c r="F976" s="90"/>
      <c r="G976" s="90"/>
      <c r="H976" s="73"/>
      <c r="I976" s="73"/>
      <c r="J976" s="73"/>
      <c r="K976" s="109"/>
    </row>
    <row r="977" spans="3:12" s="404" customFormat="1" ht="15.75" thickBot="1" x14ac:dyDescent="0.3">
      <c r="C977" s="70"/>
      <c r="D977" s="31"/>
      <c r="E977" s="90"/>
      <c r="F977" s="90"/>
      <c r="G977" s="90"/>
      <c r="H977" s="73"/>
      <c r="I977" s="73"/>
      <c r="J977" s="73"/>
      <c r="K977" s="109"/>
    </row>
    <row r="978" spans="3:12" s="404" customFormat="1" ht="30.75" thickBot="1" x14ac:dyDescent="0.3">
      <c r="C978" s="123" t="s">
        <v>44</v>
      </c>
      <c r="D978" s="126" t="s">
        <v>45</v>
      </c>
      <c r="E978" s="125" t="s">
        <v>55</v>
      </c>
      <c r="F978" s="125" t="s">
        <v>57</v>
      </c>
      <c r="G978" s="124" t="s">
        <v>27</v>
      </c>
      <c r="H978" s="130" t="s">
        <v>128</v>
      </c>
      <c r="I978" s="125" t="s">
        <v>46</v>
      </c>
      <c r="J978" s="125" t="s">
        <v>129</v>
      </c>
      <c r="K978" s="125" t="s">
        <v>407</v>
      </c>
      <c r="L978" s="125" t="s">
        <v>408</v>
      </c>
    </row>
    <row r="979" spans="3:12" s="404" customFormat="1" ht="15.75" thickBot="1" x14ac:dyDescent="0.3">
      <c r="C979" s="303" t="s">
        <v>47</v>
      </c>
      <c r="D979" s="765">
        <v>500</v>
      </c>
      <c r="E979" s="304"/>
      <c r="F979" s="112">
        <v>30000</v>
      </c>
      <c r="G979" s="305">
        <f t="shared" ref="G979:G987" si="57">E979*F979</f>
        <v>0</v>
      </c>
      <c r="H979" s="306" t="s">
        <v>126</v>
      </c>
      <c r="I979" s="113" t="s">
        <v>696</v>
      </c>
      <c r="J979" s="113" t="str">
        <f>VLOOKUP(I979,Presupuesto!$B$11:$C$566,2,0)</f>
        <v>SERVICIOS DE CAPACITACION.</v>
      </c>
      <c r="K979" s="307" t="s">
        <v>468</v>
      </c>
      <c r="L979" s="113" t="s">
        <v>391</v>
      </c>
    </row>
    <row r="980" spans="3:12" s="404" customFormat="1" ht="15.75" thickBot="1" x14ac:dyDescent="0.3">
      <c r="C980" s="96" t="s">
        <v>48</v>
      </c>
      <c r="D980" s="766"/>
      <c r="E980" s="197">
        <v>0</v>
      </c>
      <c r="F980" s="97">
        <v>50</v>
      </c>
      <c r="G980" s="94">
        <f t="shared" si="57"/>
        <v>0</v>
      </c>
      <c r="H980" s="306" t="s">
        <v>126</v>
      </c>
      <c r="I980" s="95" t="s">
        <v>714</v>
      </c>
      <c r="J980" s="95" t="str">
        <f>VLOOKUP(I980,Presupuesto!$B$11:$C$566,2,0)</f>
        <v>SERVICIOS DE IMPRENTA PUBLIC.Y REPRODUCCION</v>
      </c>
      <c r="K980" s="307" t="s">
        <v>468</v>
      </c>
      <c r="L980" s="95" t="s">
        <v>409</v>
      </c>
    </row>
    <row r="981" spans="3:12" s="404" customFormat="1" ht="15.75" thickBot="1" x14ac:dyDescent="0.3">
      <c r="C981" s="96" t="s">
        <v>49</v>
      </c>
      <c r="D981" s="766"/>
      <c r="E981" s="197">
        <v>500</v>
      </c>
      <c r="F981" s="97">
        <v>30</v>
      </c>
      <c r="G981" s="94">
        <f t="shared" si="57"/>
        <v>15000</v>
      </c>
      <c r="H981" s="306" t="s">
        <v>126</v>
      </c>
      <c r="I981" s="95" t="s">
        <v>789</v>
      </c>
      <c r="J981" s="95" t="str">
        <f>VLOOKUP(I981,Presupuesto!$B$11:$C$566,2,0)</f>
        <v>ALIMENTOS B EBIDAS PARA PERSONAS</v>
      </c>
      <c r="K981" s="307" t="s">
        <v>468</v>
      </c>
      <c r="L981" s="95" t="s">
        <v>393</v>
      </c>
    </row>
    <row r="982" spans="3:12" s="404" customFormat="1" ht="15.75" thickBot="1" x14ac:dyDescent="0.3">
      <c r="C982" s="96" t="s">
        <v>50</v>
      </c>
      <c r="D982" s="766"/>
      <c r="E982" s="148">
        <v>0</v>
      </c>
      <c r="F982" s="115">
        <v>10000</v>
      </c>
      <c r="G982" s="94">
        <f t="shared" si="57"/>
        <v>0</v>
      </c>
      <c r="H982" s="306" t="s">
        <v>126</v>
      </c>
      <c r="I982" s="300" t="s">
        <v>297</v>
      </c>
      <c r="J982" s="95" t="str">
        <f>VLOOKUP(I982,Presupuesto!$B$11:$C$566,2,0)</f>
        <v>PASAJES (26100-00)</v>
      </c>
      <c r="K982" s="307" t="s">
        <v>468</v>
      </c>
      <c r="L982" s="95" t="s">
        <v>409</v>
      </c>
    </row>
    <row r="983" spans="3:12" s="404" customFormat="1" ht="15.75" thickBot="1" x14ac:dyDescent="0.3">
      <c r="C983" s="96" t="s">
        <v>414</v>
      </c>
      <c r="D983" s="766"/>
      <c r="E983" s="148">
        <v>0</v>
      </c>
      <c r="F983" s="115">
        <v>250</v>
      </c>
      <c r="G983" s="94">
        <f t="shared" si="57"/>
        <v>0</v>
      </c>
      <c r="H983" s="306" t="s">
        <v>126</v>
      </c>
      <c r="I983" s="95" t="s">
        <v>818</v>
      </c>
      <c r="J983" s="95" t="str">
        <f>VLOOKUP(I983,Presupuesto!$B$11:$C$566,2,0)</f>
        <v>PRODUCTOS PAPEL Y CARTON</v>
      </c>
      <c r="K983" s="307" t="s">
        <v>468</v>
      </c>
      <c r="L983" s="95" t="s">
        <v>409</v>
      </c>
    </row>
    <row r="984" spans="3:12" s="404" customFormat="1" ht="15.75" thickBot="1" x14ac:dyDescent="0.3">
      <c r="C984" s="96" t="s">
        <v>51</v>
      </c>
      <c r="D984" s="766"/>
      <c r="E984" s="197">
        <v>0</v>
      </c>
      <c r="F984" s="97">
        <v>85</v>
      </c>
      <c r="G984" s="94">
        <f t="shared" si="57"/>
        <v>0</v>
      </c>
      <c r="H984" s="306" t="s">
        <v>126</v>
      </c>
      <c r="I984" s="95" t="s">
        <v>818</v>
      </c>
      <c r="J984" s="95" t="str">
        <f>VLOOKUP(I984,Presupuesto!$B$11:$C$566,2,0)</f>
        <v>PRODUCTOS PAPEL Y CARTON</v>
      </c>
      <c r="K984" s="307" t="s">
        <v>468</v>
      </c>
      <c r="L984" s="95" t="s">
        <v>409</v>
      </c>
    </row>
    <row r="985" spans="3:12" s="404" customFormat="1" ht="15.75" thickBot="1" x14ac:dyDescent="0.3">
      <c r="C985" s="96" t="s">
        <v>120</v>
      </c>
      <c r="D985" s="766"/>
      <c r="E985" s="197">
        <v>0</v>
      </c>
      <c r="F985" s="97">
        <v>36</v>
      </c>
      <c r="G985" s="94">
        <f t="shared" si="57"/>
        <v>0</v>
      </c>
      <c r="H985" s="306" t="s">
        <v>126</v>
      </c>
      <c r="I985" s="95" t="s">
        <v>939</v>
      </c>
      <c r="J985" s="95" t="str">
        <f>VLOOKUP(I985,Presupuesto!$B$11:$C$566,2,0)</f>
        <v>UTILES DE ESCRITORIO, OFICINA Y ENSE¥ANZA</v>
      </c>
      <c r="K985" s="307" t="s">
        <v>468</v>
      </c>
      <c r="L985" s="95" t="s">
        <v>409</v>
      </c>
    </row>
    <row r="986" spans="3:12" s="404" customFormat="1" ht="15.75" thickBot="1" x14ac:dyDescent="0.3">
      <c r="C986" s="96" t="s">
        <v>34</v>
      </c>
      <c r="D986" s="766"/>
      <c r="E986" s="197">
        <v>0</v>
      </c>
      <c r="F986" s="97">
        <v>80</v>
      </c>
      <c r="G986" s="94">
        <f t="shared" si="57"/>
        <v>0</v>
      </c>
      <c r="H986" s="306" t="s">
        <v>126</v>
      </c>
      <c r="I986" s="95" t="s">
        <v>939</v>
      </c>
      <c r="J986" s="95" t="str">
        <f>VLOOKUP(I986,Presupuesto!$B$11:$C$566,2,0)</f>
        <v>UTILES DE ESCRITORIO, OFICINA Y ENSE¥ANZA</v>
      </c>
      <c r="K986" s="307" t="s">
        <v>468</v>
      </c>
      <c r="L986" s="95" t="s">
        <v>409</v>
      </c>
    </row>
    <row r="987" spans="3:12" s="404" customFormat="1" ht="15.75" thickBot="1" x14ac:dyDescent="0.3">
      <c r="C987" s="106" t="s">
        <v>52</v>
      </c>
      <c r="D987" s="766"/>
      <c r="E987" s="206">
        <v>0</v>
      </c>
      <c r="F987" s="116">
        <v>25</v>
      </c>
      <c r="G987" s="94">
        <f t="shared" si="57"/>
        <v>0</v>
      </c>
      <c r="H987" s="306" t="s">
        <v>126</v>
      </c>
      <c r="I987" s="95" t="s">
        <v>939</v>
      </c>
      <c r="J987" s="95" t="str">
        <f>VLOOKUP(I987,Presupuesto!$B$11:$C$566,2,0)</f>
        <v>UTILES DE ESCRITORIO, OFICINA Y ENSE¥ANZA</v>
      </c>
      <c r="K987" s="307" t="s">
        <v>468</v>
      </c>
      <c r="L987" s="95" t="s">
        <v>409</v>
      </c>
    </row>
    <row r="988" spans="3:12" s="404" customFormat="1" ht="15.75" thickBot="1" x14ac:dyDescent="0.3">
      <c r="C988" s="210" t="s">
        <v>427</v>
      </c>
      <c r="D988" s="211">
        <v>0</v>
      </c>
      <c r="E988" s="308">
        <v>0</v>
      </c>
      <c r="F988" s="101">
        <f>HLOOKUP(C988,$AH$2:$BU$3,2,0)</f>
        <v>1150</v>
      </c>
      <c r="G988" s="102">
        <f>D988*E988*F988</f>
        <v>0</v>
      </c>
      <c r="H988" s="306" t="s">
        <v>126</v>
      </c>
      <c r="I988" s="310" t="s">
        <v>298</v>
      </c>
      <c r="J988" s="103" t="str">
        <f>VLOOKUP(I988,Presupuesto!$B$11:$C$566,2,0)</f>
        <v>VIATICOS (26200-00)</v>
      </c>
      <c r="K988" s="307" t="s">
        <v>468</v>
      </c>
      <c r="L988" s="311" t="s">
        <v>409</v>
      </c>
    </row>
    <row r="990" spans="3:12" ht="15.75" thickBot="1" x14ac:dyDescent="0.3"/>
    <row r="991" spans="3:12" s="404" customFormat="1" ht="15.75" thickBot="1" x14ac:dyDescent="0.3">
      <c r="C991" s="29" t="s">
        <v>43</v>
      </c>
      <c r="D991" s="30">
        <f>SUM(G998:G1007)</f>
        <v>15000</v>
      </c>
      <c r="E991" s="90"/>
      <c r="F991" s="90"/>
      <c r="G991" s="90"/>
      <c r="H991" s="73"/>
      <c r="I991" s="73"/>
      <c r="J991" s="73"/>
      <c r="K991" s="109"/>
    </row>
    <row r="992" spans="3:12" s="404" customFormat="1" x14ac:dyDescent="0.25">
      <c r="C992" s="70"/>
      <c r="D992" s="31"/>
      <c r="E992" s="90"/>
      <c r="F992" s="90"/>
      <c r="G992" s="90"/>
      <c r="H992" s="73"/>
      <c r="I992" s="73"/>
      <c r="J992" s="73"/>
      <c r="K992" s="109"/>
    </row>
    <row r="993" spans="3:12" s="404" customFormat="1" x14ac:dyDescent="0.25">
      <c r="C993" s="70"/>
      <c r="D993" s="31"/>
      <c r="E993" s="90"/>
      <c r="F993" s="90"/>
      <c r="G993" s="90"/>
      <c r="H993" s="73"/>
      <c r="I993" s="73"/>
      <c r="J993" s="73"/>
      <c r="K993" s="109"/>
    </row>
    <row r="994" spans="3:12" s="404" customFormat="1" ht="15.75" x14ac:dyDescent="0.25">
      <c r="C994" s="199" t="s">
        <v>389</v>
      </c>
      <c r="D994" s="327" t="s">
        <v>1805</v>
      </c>
      <c r="E994" s="90"/>
      <c r="F994" s="90"/>
      <c r="G994" s="90"/>
      <c r="H994" s="73"/>
      <c r="I994" s="73"/>
      <c r="J994" s="73"/>
      <c r="K994" s="109"/>
    </row>
    <row r="995" spans="3:12" s="404" customFormat="1" ht="18.75" x14ac:dyDescent="0.25">
      <c r="C995" s="204" t="str">
        <f>IFERROR(VLOOKUP(D994,'1. Desarrollo e Innov. Curricu.'!$E:$F,2,FALSE),IFERROR(VLOOKUP(D994,'2. Investigación Científica'!$E:$F,2,FALSE),IFERROR(VLOOKUP(D994,'3. Vinculación Univ. Sociedad'!$E:$F,2,FALSE),IFERROR(VLOOKUP(D994,'4. Docencia y Profesorado Univ.'!$E:$F,2,FALSE),IFERROR(VLOOKUP(D994,'5. Estudiantes y Graduados'!$E:$F,2,FALSE),IFERROR(VLOOKUP(D994,'11. Gestion Administrativa'!$E:$F,2,FALSE),IFERROR(VLOOKUP(D994,'13. Gestión Académica'!$E:$F,2,FALSE),IFERROR(VLOOKUP(D994,'8. Asegura. de la Calid. y M'!$E:$F,2,FALSE),IFERROR(VLOOKUP(D994,'6. Gestión del Conocimiento'!$E:$F,2,FALSE),IFERROR(VLOOKUP(D994,'15. Gobernabilidad y Proceso...'!$E:$F,2,FALSE),IFERROR(VLOOKUP(D994,'12. Gestión del Talento Humano'!$E:$F,2,FALSE),IFERROR(VLOOKUP(D994,'14. Internacional... de la E.S.'!$E:$F,2,FALSE),IFERROR(VLOOKUP(D994,'10. Posgrado'!$E:$F,2,FALSE),IFERROR(VLOOKUP(D994,'17. Gestión TIC'!$E:$F,2,FALSE),IFERROR(VLOOKUP(D994,'16. Desa. del Sistema Educ.Sup.'!$E:$F,2,FALSE),IFERROR(VLOOKUP(D994,'9. Cultura de Inno. Insti...'!$E:$F,2,FALSE),VLOOKUP(D994,'7. Lo Esencial de la Reforma U.'!$E:$F,2,0)))))))))))))))))</f>
        <v xml:space="preserve">1. Reuniones para socilaización del manual 2. Seguimiento a la aplicación del manual   </v>
      </c>
      <c r="D995" s="31"/>
      <c r="E995" s="90"/>
      <c r="F995" s="90"/>
      <c r="G995" s="90"/>
      <c r="H995" s="73"/>
      <c r="I995" s="73"/>
      <c r="J995" s="73"/>
      <c r="K995" s="109"/>
    </row>
    <row r="996" spans="3:12" s="404" customFormat="1" ht="15.75" thickBot="1" x14ac:dyDescent="0.3">
      <c r="C996" s="70"/>
      <c r="D996" s="31"/>
      <c r="E996" s="90"/>
      <c r="F996" s="90"/>
      <c r="G996" s="90"/>
      <c r="H996" s="73"/>
      <c r="I996" s="73"/>
      <c r="J996" s="73"/>
      <c r="K996" s="109"/>
    </row>
    <row r="997" spans="3:12" s="404" customFormat="1" ht="30.75" thickBot="1" x14ac:dyDescent="0.3">
      <c r="C997" s="123" t="s">
        <v>44</v>
      </c>
      <c r="D997" s="126" t="s">
        <v>45</v>
      </c>
      <c r="E997" s="125" t="s">
        <v>55</v>
      </c>
      <c r="F997" s="125" t="s">
        <v>57</v>
      </c>
      <c r="G997" s="124" t="s">
        <v>27</v>
      </c>
      <c r="H997" s="130" t="s">
        <v>128</v>
      </c>
      <c r="I997" s="125" t="s">
        <v>46</v>
      </c>
      <c r="J997" s="125" t="s">
        <v>129</v>
      </c>
      <c r="K997" s="125" t="s">
        <v>407</v>
      </c>
      <c r="L997" s="125" t="s">
        <v>408</v>
      </c>
    </row>
    <row r="998" spans="3:12" s="404" customFormat="1" ht="15.75" thickBot="1" x14ac:dyDescent="0.3">
      <c r="C998" s="303" t="s">
        <v>47</v>
      </c>
      <c r="D998" s="765">
        <v>150</v>
      </c>
      <c r="E998" s="304"/>
      <c r="F998" s="112">
        <v>30000</v>
      </c>
      <c r="G998" s="305">
        <f t="shared" ref="G998:G1006" si="58">E998*F998</f>
        <v>0</v>
      </c>
      <c r="H998" s="306" t="s">
        <v>126</v>
      </c>
      <c r="I998" s="113" t="s">
        <v>696</v>
      </c>
      <c r="J998" s="113" t="str">
        <f>VLOOKUP(I998,Presupuesto!$B$11:$C$566,2,0)</f>
        <v>SERVICIOS DE CAPACITACION.</v>
      </c>
      <c r="K998" s="307" t="s">
        <v>1362</v>
      </c>
      <c r="L998" s="113" t="s">
        <v>391</v>
      </c>
    </row>
    <row r="999" spans="3:12" s="404" customFormat="1" ht="15.75" thickBot="1" x14ac:dyDescent="0.3">
      <c r="C999" s="96" t="s">
        <v>48</v>
      </c>
      <c r="D999" s="766"/>
      <c r="E999" s="197">
        <v>0</v>
      </c>
      <c r="F999" s="97">
        <v>50</v>
      </c>
      <c r="G999" s="94">
        <f t="shared" si="58"/>
        <v>0</v>
      </c>
      <c r="H999" s="306" t="s">
        <v>126</v>
      </c>
      <c r="I999" s="95" t="s">
        <v>714</v>
      </c>
      <c r="J999" s="95" t="str">
        <f>VLOOKUP(I999,Presupuesto!$B$11:$C$566,2,0)</f>
        <v>SERVICIOS DE IMPRENTA PUBLIC.Y REPRODUCCION</v>
      </c>
      <c r="K999" s="307" t="s">
        <v>1362</v>
      </c>
      <c r="L999" s="95" t="s">
        <v>409</v>
      </c>
    </row>
    <row r="1000" spans="3:12" s="404" customFormat="1" ht="15.75" thickBot="1" x14ac:dyDescent="0.3">
      <c r="C1000" s="96" t="s">
        <v>49</v>
      </c>
      <c r="D1000" s="766"/>
      <c r="E1000" s="197">
        <v>150</v>
      </c>
      <c r="F1000" s="97">
        <v>100</v>
      </c>
      <c r="G1000" s="94">
        <f t="shared" si="58"/>
        <v>15000</v>
      </c>
      <c r="H1000" s="306" t="s">
        <v>126</v>
      </c>
      <c r="I1000" s="95" t="s">
        <v>789</v>
      </c>
      <c r="J1000" s="95" t="str">
        <f>VLOOKUP(I1000,Presupuesto!$B$11:$C$566,2,0)</f>
        <v>ALIMENTOS B EBIDAS PARA PERSONAS</v>
      </c>
      <c r="K1000" s="307" t="s">
        <v>1362</v>
      </c>
      <c r="L1000" s="95" t="s">
        <v>393</v>
      </c>
    </row>
    <row r="1001" spans="3:12" s="404" customFormat="1" ht="15.75" thickBot="1" x14ac:dyDescent="0.3">
      <c r="C1001" s="96" t="s">
        <v>50</v>
      </c>
      <c r="D1001" s="766"/>
      <c r="E1001" s="148">
        <v>0</v>
      </c>
      <c r="F1001" s="115">
        <v>10000</v>
      </c>
      <c r="G1001" s="94">
        <f t="shared" si="58"/>
        <v>0</v>
      </c>
      <c r="H1001" s="306" t="s">
        <v>126</v>
      </c>
      <c r="I1001" s="300" t="s">
        <v>297</v>
      </c>
      <c r="J1001" s="95" t="str">
        <f>VLOOKUP(I1001,Presupuesto!$B$11:$C$566,2,0)</f>
        <v>PASAJES (26100-00)</v>
      </c>
      <c r="K1001" s="307" t="s">
        <v>1362</v>
      </c>
      <c r="L1001" s="95" t="s">
        <v>409</v>
      </c>
    </row>
    <row r="1002" spans="3:12" s="404" customFormat="1" ht="15.75" thickBot="1" x14ac:dyDescent="0.3">
      <c r="C1002" s="96" t="s">
        <v>414</v>
      </c>
      <c r="D1002" s="766"/>
      <c r="E1002" s="148">
        <v>0</v>
      </c>
      <c r="F1002" s="115">
        <v>250</v>
      </c>
      <c r="G1002" s="94">
        <f t="shared" si="58"/>
        <v>0</v>
      </c>
      <c r="H1002" s="306" t="s">
        <v>126</v>
      </c>
      <c r="I1002" s="95" t="s">
        <v>818</v>
      </c>
      <c r="J1002" s="95" t="str">
        <f>VLOOKUP(I1002,Presupuesto!$B$11:$C$566,2,0)</f>
        <v>PRODUCTOS PAPEL Y CARTON</v>
      </c>
      <c r="K1002" s="307" t="s">
        <v>1362</v>
      </c>
      <c r="L1002" s="95" t="s">
        <v>409</v>
      </c>
    </row>
    <row r="1003" spans="3:12" s="404" customFormat="1" ht="15.75" thickBot="1" x14ac:dyDescent="0.3">
      <c r="C1003" s="96" t="s">
        <v>51</v>
      </c>
      <c r="D1003" s="766"/>
      <c r="E1003" s="197">
        <v>0</v>
      </c>
      <c r="F1003" s="97">
        <v>85</v>
      </c>
      <c r="G1003" s="94">
        <f t="shared" si="58"/>
        <v>0</v>
      </c>
      <c r="H1003" s="306" t="s">
        <v>126</v>
      </c>
      <c r="I1003" s="95" t="s">
        <v>818</v>
      </c>
      <c r="J1003" s="95" t="str">
        <f>VLOOKUP(I1003,Presupuesto!$B$11:$C$566,2,0)</f>
        <v>PRODUCTOS PAPEL Y CARTON</v>
      </c>
      <c r="K1003" s="307" t="s">
        <v>1362</v>
      </c>
      <c r="L1003" s="95" t="s">
        <v>409</v>
      </c>
    </row>
    <row r="1004" spans="3:12" s="404" customFormat="1" ht="15.75" thickBot="1" x14ac:dyDescent="0.3">
      <c r="C1004" s="96" t="s">
        <v>120</v>
      </c>
      <c r="D1004" s="766"/>
      <c r="E1004" s="197">
        <v>0</v>
      </c>
      <c r="F1004" s="97">
        <v>36</v>
      </c>
      <c r="G1004" s="94">
        <f t="shared" si="58"/>
        <v>0</v>
      </c>
      <c r="H1004" s="306" t="s">
        <v>126</v>
      </c>
      <c r="I1004" s="95" t="s">
        <v>939</v>
      </c>
      <c r="J1004" s="95" t="str">
        <f>VLOOKUP(I1004,Presupuesto!$B$11:$C$566,2,0)</f>
        <v>UTILES DE ESCRITORIO, OFICINA Y ENSE¥ANZA</v>
      </c>
      <c r="K1004" s="307" t="s">
        <v>1362</v>
      </c>
      <c r="L1004" s="95" t="s">
        <v>409</v>
      </c>
    </row>
    <row r="1005" spans="3:12" s="404" customFormat="1" ht="15.75" thickBot="1" x14ac:dyDescent="0.3">
      <c r="C1005" s="96" t="s">
        <v>34</v>
      </c>
      <c r="D1005" s="766"/>
      <c r="E1005" s="197">
        <v>0</v>
      </c>
      <c r="F1005" s="97">
        <v>80</v>
      </c>
      <c r="G1005" s="94">
        <f t="shared" si="58"/>
        <v>0</v>
      </c>
      <c r="H1005" s="306" t="s">
        <v>126</v>
      </c>
      <c r="I1005" s="95" t="s">
        <v>939</v>
      </c>
      <c r="J1005" s="95" t="str">
        <f>VLOOKUP(I1005,Presupuesto!$B$11:$C$566,2,0)</f>
        <v>UTILES DE ESCRITORIO, OFICINA Y ENSE¥ANZA</v>
      </c>
      <c r="K1005" s="307" t="s">
        <v>1362</v>
      </c>
      <c r="L1005" s="95" t="s">
        <v>409</v>
      </c>
    </row>
    <row r="1006" spans="3:12" s="404" customFormat="1" ht="15.75" thickBot="1" x14ac:dyDescent="0.3">
      <c r="C1006" s="106" t="s">
        <v>52</v>
      </c>
      <c r="D1006" s="766"/>
      <c r="E1006" s="206">
        <v>0</v>
      </c>
      <c r="F1006" s="116">
        <v>25</v>
      </c>
      <c r="G1006" s="94">
        <f t="shared" si="58"/>
        <v>0</v>
      </c>
      <c r="H1006" s="306" t="s">
        <v>126</v>
      </c>
      <c r="I1006" s="95" t="s">
        <v>939</v>
      </c>
      <c r="J1006" s="95" t="str">
        <f>VLOOKUP(I1006,Presupuesto!$B$11:$C$566,2,0)</f>
        <v>UTILES DE ESCRITORIO, OFICINA Y ENSE¥ANZA</v>
      </c>
      <c r="K1006" s="307" t="s">
        <v>1362</v>
      </c>
      <c r="L1006" s="95" t="s">
        <v>409</v>
      </c>
    </row>
    <row r="1007" spans="3:12" s="404" customFormat="1" ht="15.75" thickBot="1" x14ac:dyDescent="0.3">
      <c r="C1007" s="210" t="s">
        <v>427</v>
      </c>
      <c r="D1007" s="211">
        <v>0</v>
      </c>
      <c r="E1007" s="308">
        <v>0</v>
      </c>
      <c r="F1007" s="101">
        <f>HLOOKUP(C1007,$AH$2:$BU$3,2,0)</f>
        <v>1150</v>
      </c>
      <c r="G1007" s="102">
        <f>D1007*E1007*F1007</f>
        <v>0</v>
      </c>
      <c r="H1007" s="306" t="s">
        <v>126</v>
      </c>
      <c r="I1007" s="310" t="s">
        <v>298</v>
      </c>
      <c r="J1007" s="103" t="str">
        <f>VLOOKUP(I1007,Presupuesto!$B$11:$C$566,2,0)</f>
        <v>VIATICOS (26200-00)</v>
      </c>
      <c r="K1007" s="307" t="s">
        <v>1362</v>
      </c>
      <c r="L1007" s="311" t="s">
        <v>409</v>
      </c>
    </row>
  </sheetData>
  <protectedRanges>
    <protectedRange password="DE9D" sqref="D16:F26 H16:I26 K16:L26 K135 K658:K667 K36 K772:K781 K59 K78 K97 K116 K886:K895 K677:K686 K979:K988 K960:K969 K905:K914 K867:K876 K923:K932 K159:K168 K178:K187 K197:K206 K216:K225 K235:K244 K942:K951 K255:K264 K274:K283 K350:K359 K331:K340 K312:K321 K293:K302 K369:K378 K388:K397 K810:K819 K409:K418 K428:K437 K848:K857 K449:K458 K468:K477 K487:K496 K506:K515 K525:K534 K544:K553 K563:K572 K582:K591 K601:K610 K620:K629 K639:K648 K696:K705 K715:K724 K734:K743 K753:K762 K791:K800 K829:K837 K998:K1007 H36:H45" name="bloqueo"/>
  </protectedRanges>
  <mergeCells count="52">
    <mergeCell ref="D998:D1006"/>
    <mergeCell ref="D905:D913"/>
    <mergeCell ref="D923:D931"/>
    <mergeCell ref="D942:D950"/>
    <mergeCell ref="D960:D968"/>
    <mergeCell ref="D979:D987"/>
    <mergeCell ref="D829:D837"/>
    <mergeCell ref="D848:D856"/>
    <mergeCell ref="D867:D875"/>
    <mergeCell ref="D886:D894"/>
    <mergeCell ref="D791:D799"/>
    <mergeCell ref="D810:D818"/>
    <mergeCell ref="D715:D723"/>
    <mergeCell ref="D734:D742"/>
    <mergeCell ref="D753:D761"/>
    <mergeCell ref="D772:D780"/>
    <mergeCell ref="D639:D647"/>
    <mergeCell ref="D658:D666"/>
    <mergeCell ref="D677:D685"/>
    <mergeCell ref="D696:D704"/>
    <mergeCell ref="D544:D552"/>
    <mergeCell ref="D563:D571"/>
    <mergeCell ref="D582:D590"/>
    <mergeCell ref="D601:D609"/>
    <mergeCell ref="D620:D628"/>
    <mergeCell ref="D116:D124"/>
    <mergeCell ref="D135:D143"/>
    <mergeCell ref="D255:D263"/>
    <mergeCell ref="D274:D282"/>
    <mergeCell ref="D197:D205"/>
    <mergeCell ref="D216:D224"/>
    <mergeCell ref="D235:D243"/>
    <mergeCell ref="D178:D186"/>
    <mergeCell ref="D159:D167"/>
    <mergeCell ref="D17:D25"/>
    <mergeCell ref="D36:D44"/>
    <mergeCell ref="D59:D67"/>
    <mergeCell ref="D78:D86"/>
    <mergeCell ref="D97:D105"/>
    <mergeCell ref="D369:D377"/>
    <mergeCell ref="D293:D301"/>
    <mergeCell ref="D312:D320"/>
    <mergeCell ref="D331:D339"/>
    <mergeCell ref="D350:D358"/>
    <mergeCell ref="D487:D495"/>
    <mergeCell ref="D506:D514"/>
    <mergeCell ref="D525:D533"/>
    <mergeCell ref="D388:D396"/>
    <mergeCell ref="D409:D417"/>
    <mergeCell ref="D428:D436"/>
    <mergeCell ref="D449:D457"/>
    <mergeCell ref="D468:D476"/>
  </mergeCells>
  <dataValidations xWindow="892" yWindow="521" count="6">
    <dataValidation type="list" allowBlank="1" showInputMessage="1" showErrorMessage="1" sqref="C762 C895 C876 C857 C838 C819 C800 C781 C743 C724 C705 C686 C418 C437 C397 C378 C359 C340 C321 C302 C283 C264 C591 C667 C648 C629 C610 C572 C553 C534 C458 C515 C496 C477 C914 C932 C951 C969 C168 C187 C206 C225 C244 C988 C26 C45 C68 C87 C106 C125 C144 C1007">
      <formula1>$AH$2:$BU$2</formula1>
    </dataValidation>
    <dataValidation type="list" allowBlank="1" showInputMessage="1" showErrorMessage="1" errorTitle="¡Ingreso Inválido!" error="Seleccione una opción de la lista" promptTitle="Mes Requerido" prompt="Seleccione el mes en el que requiere el recurso." sqref="L886:L895 L867:L876 L848:L857 L829:L838 L810:L819 L791:L800 L772:L781 L753:L762 L734:L743 L715:L724 L696:L705 L677:L686 L449:L458 L409:L418 L428:L437 L388:L397 L369:L378 L350:L359 L331:L340 L312:L321 L293:L302 L274:L283 L255:L264 L658:L667 L639:L648 L620:L629 L601:L610 L582:L591 L563:L572 L544:L553 L525:L534 L506:L515 L487:L496 L468:L477 L905:L914 L923:L932 L942:L951 L960:L969 L159:L168 L178:L187 L197:L206 L216:L225 L235:L244 L979:L988 L17:L26 L36:L45 L59:L68 L78:L87 L97:L106 L116:L125 L135:L144 L998:L1007">
      <formula1>$U$2:$AF$2</formula1>
    </dataValidation>
    <dataValidation type="list" allowBlank="1" showInputMessage="1" showErrorMessage="1" errorTitle="¡Ingreso no valido!" error="Favor ingrese un elemento de la lista." promptTitle="Tipo de Presupuesto" prompt="Seleccione una opción de la lista." sqref="H886:H895 H867:H876 H848:H857 H829:H838 H810:H819 H791:H800 H772:H781 H753:H762 H734:H743 H715:H724 H696:H705 H677:H686 H449:H458 H409:H418 H428:H437 H388:H397 H369:H378 H350:H359 H331:H340 H312:H321 H293:H302 H274:H283 H255:H264 H658:H667 H639:H648 H620:H629 H601:H610 H582:H591 H563:H572 H544:H553 H525:H534 H506:H515 H487:H496 H468:H477 H905:H914 H923:H932 H942:H951 H36:H45 H159:H168 H178:H187 H197:H206 H216:H225 H235:H244 H979:H988 H17:H26 H998:H1007 H135:H144 H78:H87 H97:H106 H59:H68 H116:H125 H960:H969">
      <formula1>$S$2:$T$2</formula1>
    </dataValidation>
    <dataValidation type="list" allowBlank="1" showInputMessage="1" showErrorMessage="1" errorTitle="¡Ingreso Inválido!" error="Verifique el valor ingresado._x000a_" sqref="I886:I895 I867:I876 I848:I857 I829:I838 I810:I819 I791:I800 I772:I781 I753:I762 I734:I743 I715:I724 I696:I705 I677:I686 I449:I458 I409:I418 I428:I437 I388:I397 I369:I378 I350:I359 I331:I340 I312:I321 I293:I302 I274:I283 I255:I264 I658:I667 I639:I648 I620:I629 I601:I610 I582:I591 I563:I572 I544:I553 I525:I534 I506:I515 I487:I496 I468:I477 I905:I914 I923:I932 I942:I951 I960:I969 I159:I168 I178:I187 I197:I206 I216:I225 I235:I244 I979:I988 I17:I26 I36:I45 I59:I68 I78:I87 I97:I106 I116:I125 I135:I144 I998:I1007">
      <formula1>$A$1:$UI$1</formula1>
    </dataValidation>
    <dataValidation type="list" allowBlank="1" showInputMessage="1" showErrorMessage="1" errorTitle="¡Ingreso Inválido!" error="Seleccione una opción de la lista." promptTitle="Dimensión Estratégica" prompt="Seleccione una opción de la lista." sqref="K734:K743 K886:K895 K867:K876 K848:K857 K829:K837 K810:K819 K791:K800 K772:K781 K677:K686 K715:K724 K696:K705 K753:K762 K409:K418 K428:K437 K388:K397 K369:K378 K293:K302 K350:K359 K331:K340 K312:K321 K274:K283 K255:K264 K658:K667 K639:K648 K620:K629 K601:K610 K582:K591 K563:K572 K544:K553 K525:K534 K506:K515 K487:K496 K468:K477 K449:K458 K905:K914 K923:K932 K942:K951 K960:K969 K159:K168 K178:K187 K197:K206 K216:K225 K235:K244 K979:K988 K17 K36 K59 K78 K97 K135 K116 K998:K1007">
      <formula1>$A$2:$Q$2</formula1>
    </dataValidation>
    <dataValidation type="list" allowBlank="1" showInputMessage="1" showErrorMessage="1" sqref="K136:K144 K18:K26 K37:K45 K60:K68 K79:K87 K98:K106 K117:K125">
      <formula1>$A$2:$P$2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47"/>
  <sheetViews>
    <sheetView showGridLines="0" topLeftCell="A862" zoomScale="64" zoomScaleNormal="64" workbookViewId="0">
      <selection activeCell="D262" sqref="D262"/>
    </sheetView>
  </sheetViews>
  <sheetFormatPr baseColWidth="10" defaultColWidth="11.5703125" defaultRowHeight="15" x14ac:dyDescent="0.25"/>
  <cols>
    <col min="1" max="1" width="1.85546875" style="83" customWidth="1"/>
    <col min="2" max="2" width="7.85546875" style="83" customWidth="1"/>
    <col min="3" max="3" width="41.7109375" style="83" customWidth="1"/>
    <col min="4" max="4" width="29.28515625" style="74" customWidth="1"/>
    <col min="5" max="5" width="10.140625" style="83" customWidth="1"/>
    <col min="6" max="7" width="13.85546875" style="83" customWidth="1"/>
    <col min="8" max="8" width="13.85546875" style="74" customWidth="1"/>
    <col min="9" max="9" width="12.7109375" style="83" bestFit="1" customWidth="1"/>
    <col min="10" max="10" width="37.140625" style="83" bestFit="1" customWidth="1"/>
    <col min="11" max="11" width="24.42578125" style="83" customWidth="1"/>
    <col min="12" max="12" width="11.5703125" style="83"/>
    <col min="13" max="13" width="14.7109375" style="83" bestFit="1" customWidth="1"/>
    <col min="14" max="77" width="11.5703125" style="83"/>
    <col min="78" max="78" width="16.7109375" style="83" bestFit="1" customWidth="1"/>
    <col min="79" max="16384" width="11.5703125" style="83"/>
  </cols>
  <sheetData>
    <row r="1" spans="1:555" ht="26.25" hidden="1" x14ac:dyDescent="0.25">
      <c r="A1" s="184" t="s">
        <v>248</v>
      </c>
      <c r="B1" s="187" t="s">
        <v>249</v>
      </c>
      <c r="C1" s="178" t="s">
        <v>250</v>
      </c>
      <c r="D1" s="178" t="s">
        <v>493</v>
      </c>
      <c r="E1" s="178" t="s">
        <v>495</v>
      </c>
      <c r="F1" s="178" t="s">
        <v>497</v>
      </c>
      <c r="G1" s="178" t="s">
        <v>499</v>
      </c>
      <c r="H1" s="178" t="s">
        <v>501</v>
      </c>
      <c r="I1" s="178" t="s">
        <v>503</v>
      </c>
      <c r="J1" s="178" t="s">
        <v>251</v>
      </c>
      <c r="K1" s="178" t="s">
        <v>506</v>
      </c>
      <c r="L1" s="178" t="s">
        <v>252</v>
      </c>
      <c r="M1" s="178" t="s">
        <v>508</v>
      </c>
      <c r="N1" s="178" t="s">
        <v>510</v>
      </c>
      <c r="O1" s="178" t="s">
        <v>512</v>
      </c>
      <c r="P1" s="178" t="s">
        <v>253</v>
      </c>
      <c r="Q1" s="178" t="s">
        <v>513</v>
      </c>
      <c r="R1" s="178" t="s">
        <v>516</v>
      </c>
      <c r="S1" s="178" t="s">
        <v>254</v>
      </c>
      <c r="T1" s="178" t="s">
        <v>518</v>
      </c>
      <c r="U1" s="178" t="s">
        <v>255</v>
      </c>
      <c r="V1" s="178" t="s">
        <v>519</v>
      </c>
      <c r="W1" s="178" t="s">
        <v>520</v>
      </c>
      <c r="X1" s="178" t="s">
        <v>524</v>
      </c>
      <c r="Y1" s="178" t="s">
        <v>271</v>
      </c>
      <c r="Z1" s="178" t="s">
        <v>525</v>
      </c>
      <c r="AA1" s="178" t="s">
        <v>527</v>
      </c>
      <c r="AB1" s="178" t="s">
        <v>529</v>
      </c>
      <c r="AC1" s="178" t="s">
        <v>272</v>
      </c>
      <c r="AD1" s="178" t="s">
        <v>531</v>
      </c>
      <c r="AE1" s="178" t="s">
        <v>533</v>
      </c>
      <c r="AF1" s="178" t="s">
        <v>535</v>
      </c>
      <c r="AG1" s="178" t="s">
        <v>537</v>
      </c>
      <c r="AH1" s="178" t="s">
        <v>247</v>
      </c>
      <c r="AI1" s="178" t="s">
        <v>539</v>
      </c>
      <c r="AJ1" s="187" t="s">
        <v>256</v>
      </c>
      <c r="AK1" s="178" t="s">
        <v>541</v>
      </c>
      <c r="AL1" s="178" t="s">
        <v>257</v>
      </c>
      <c r="AM1" s="178" t="s">
        <v>543</v>
      </c>
      <c r="AN1" s="178" t="s">
        <v>545</v>
      </c>
      <c r="AO1" s="178" t="s">
        <v>258</v>
      </c>
      <c r="AP1" s="178" t="s">
        <v>547</v>
      </c>
      <c r="AQ1" s="178" t="s">
        <v>549</v>
      </c>
      <c r="AR1" s="178" t="s">
        <v>259</v>
      </c>
      <c r="AS1" s="178" t="s">
        <v>550</v>
      </c>
      <c r="AT1" s="178" t="s">
        <v>552</v>
      </c>
      <c r="AU1" s="178" t="s">
        <v>553</v>
      </c>
      <c r="AV1" s="178" t="s">
        <v>554</v>
      </c>
      <c r="AW1" s="178" t="s">
        <v>556</v>
      </c>
      <c r="AX1" s="178" t="s">
        <v>558</v>
      </c>
      <c r="AY1" s="178" t="s">
        <v>559</v>
      </c>
      <c r="AZ1" s="178" t="s">
        <v>260</v>
      </c>
      <c r="BA1" s="178" t="s">
        <v>561</v>
      </c>
      <c r="BB1" s="178" t="s">
        <v>563</v>
      </c>
      <c r="BC1" s="178" t="s">
        <v>565</v>
      </c>
      <c r="BD1" s="178" t="s">
        <v>567</v>
      </c>
      <c r="BE1" s="178" t="s">
        <v>569</v>
      </c>
      <c r="BF1" s="178" t="s">
        <v>571</v>
      </c>
      <c r="BG1" s="178" t="s">
        <v>573</v>
      </c>
      <c r="BH1" s="178" t="s">
        <v>575</v>
      </c>
      <c r="BI1" s="178" t="s">
        <v>273</v>
      </c>
      <c r="BJ1" s="178" t="s">
        <v>577</v>
      </c>
      <c r="BK1" s="178" t="s">
        <v>579</v>
      </c>
      <c r="BL1" s="178" t="s">
        <v>581</v>
      </c>
      <c r="BM1" s="178" t="s">
        <v>583</v>
      </c>
      <c r="BN1" s="178" t="s">
        <v>585</v>
      </c>
      <c r="BO1" s="178" t="s">
        <v>587</v>
      </c>
      <c r="BP1" s="178" t="s">
        <v>589</v>
      </c>
      <c r="BQ1" s="178" t="s">
        <v>591</v>
      </c>
      <c r="BR1" s="178" t="s">
        <v>593</v>
      </c>
      <c r="BS1" s="178" t="s">
        <v>595</v>
      </c>
      <c r="BT1" s="187" t="s">
        <v>261</v>
      </c>
      <c r="BU1" s="178" t="s">
        <v>262</v>
      </c>
      <c r="BV1" s="178" t="s">
        <v>597</v>
      </c>
      <c r="BW1" s="178" t="s">
        <v>263</v>
      </c>
      <c r="BX1" s="178" t="s">
        <v>599</v>
      </c>
      <c r="BY1" s="178" t="s">
        <v>601</v>
      </c>
      <c r="BZ1" s="187" t="s">
        <v>264</v>
      </c>
      <c r="CA1" s="178" t="s">
        <v>265</v>
      </c>
      <c r="CB1" s="178" t="s">
        <v>603</v>
      </c>
      <c r="CC1" s="178" t="s">
        <v>266</v>
      </c>
      <c r="CD1" s="178" t="s">
        <v>605</v>
      </c>
      <c r="CE1" s="178" t="s">
        <v>607</v>
      </c>
      <c r="CF1" s="178" t="s">
        <v>609</v>
      </c>
      <c r="CG1" s="187" t="s">
        <v>267</v>
      </c>
      <c r="CH1" s="178" t="s">
        <v>615</v>
      </c>
      <c r="CI1" s="178" t="s">
        <v>617</v>
      </c>
      <c r="CJ1" s="178" t="s">
        <v>268</v>
      </c>
      <c r="CK1" s="178" t="s">
        <v>611</v>
      </c>
      <c r="CL1" s="178" t="s">
        <v>613</v>
      </c>
      <c r="CM1" s="178" t="s">
        <v>269</v>
      </c>
      <c r="CN1" s="178" t="s">
        <v>619</v>
      </c>
      <c r="CO1" s="178" t="s">
        <v>270</v>
      </c>
      <c r="CP1" s="178" t="s">
        <v>620</v>
      </c>
      <c r="CQ1" s="175" t="s">
        <v>274</v>
      </c>
      <c r="CR1" s="187" t="s">
        <v>275</v>
      </c>
      <c r="CS1" s="178" t="s">
        <v>621</v>
      </c>
      <c r="CT1" s="178" t="s">
        <v>622</v>
      </c>
      <c r="CU1" s="178" t="s">
        <v>624</v>
      </c>
      <c r="CV1" s="178" t="s">
        <v>276</v>
      </c>
      <c r="CW1" s="178" t="s">
        <v>626</v>
      </c>
      <c r="CX1" s="178" t="s">
        <v>628</v>
      </c>
      <c r="CY1" s="178" t="s">
        <v>630</v>
      </c>
      <c r="CZ1" s="178" t="s">
        <v>632</v>
      </c>
      <c r="DA1" s="178" t="s">
        <v>634</v>
      </c>
      <c r="DB1" s="178" t="s">
        <v>636</v>
      </c>
      <c r="DC1" s="187" t="s">
        <v>277</v>
      </c>
      <c r="DD1" s="178" t="s">
        <v>278</v>
      </c>
      <c r="DE1" s="178" t="s">
        <v>638</v>
      </c>
      <c r="DF1" s="178" t="s">
        <v>279</v>
      </c>
      <c r="DG1" s="178" t="s">
        <v>640</v>
      </c>
      <c r="DH1" s="178" t="s">
        <v>642</v>
      </c>
      <c r="DI1" s="178" t="s">
        <v>644</v>
      </c>
      <c r="DJ1" s="178" t="s">
        <v>646</v>
      </c>
      <c r="DK1" s="178" t="s">
        <v>648</v>
      </c>
      <c r="DL1" s="178" t="s">
        <v>650</v>
      </c>
      <c r="DM1" s="178" t="s">
        <v>652</v>
      </c>
      <c r="DN1" s="178" t="s">
        <v>280</v>
      </c>
      <c r="DO1" s="178" t="s">
        <v>654</v>
      </c>
      <c r="DP1" s="178" t="s">
        <v>656</v>
      </c>
      <c r="DQ1" s="178" t="s">
        <v>658</v>
      </c>
      <c r="DR1" s="187" t="s">
        <v>281</v>
      </c>
      <c r="DS1" s="178" t="s">
        <v>660</v>
      </c>
      <c r="DT1" s="178" t="s">
        <v>282</v>
      </c>
      <c r="DU1" s="178" t="s">
        <v>662</v>
      </c>
      <c r="DV1" s="178" t="s">
        <v>283</v>
      </c>
      <c r="DW1" s="178" t="s">
        <v>664</v>
      </c>
      <c r="DX1" s="178" t="s">
        <v>666</v>
      </c>
      <c r="DY1" s="178" t="s">
        <v>668</v>
      </c>
      <c r="DZ1" s="178" t="s">
        <v>670</v>
      </c>
      <c r="EA1" s="178" t="s">
        <v>672</v>
      </c>
      <c r="EB1" s="178" t="s">
        <v>674</v>
      </c>
      <c r="EC1" s="178" t="s">
        <v>676</v>
      </c>
      <c r="ED1" s="178" t="s">
        <v>678</v>
      </c>
      <c r="EE1" s="178" t="s">
        <v>680</v>
      </c>
      <c r="EF1" s="178" t="s">
        <v>682</v>
      </c>
      <c r="EG1" s="178" t="s">
        <v>684</v>
      </c>
      <c r="EH1" s="187" t="s">
        <v>284</v>
      </c>
      <c r="EI1" s="178" t="s">
        <v>686</v>
      </c>
      <c r="EJ1" s="178" t="s">
        <v>285</v>
      </c>
      <c r="EK1" s="178" t="s">
        <v>688</v>
      </c>
      <c r="EL1" s="178" t="s">
        <v>690</v>
      </c>
      <c r="EM1" s="178" t="s">
        <v>286</v>
      </c>
      <c r="EN1" s="178" t="s">
        <v>692</v>
      </c>
      <c r="EO1" s="178" t="s">
        <v>694</v>
      </c>
      <c r="EP1" s="178" t="s">
        <v>287</v>
      </c>
      <c r="EQ1" s="178" t="s">
        <v>696</v>
      </c>
      <c r="ER1" s="178" t="s">
        <v>698</v>
      </c>
      <c r="ES1" s="178" t="s">
        <v>700</v>
      </c>
      <c r="ET1" s="178" t="s">
        <v>288</v>
      </c>
      <c r="EU1" s="178" t="s">
        <v>702</v>
      </c>
      <c r="EV1" s="178" t="s">
        <v>704</v>
      </c>
      <c r="EW1" s="187" t="s">
        <v>289</v>
      </c>
      <c r="EX1" s="178" t="s">
        <v>290</v>
      </c>
      <c r="EY1" s="178" t="s">
        <v>706</v>
      </c>
      <c r="EZ1" s="178" t="s">
        <v>708</v>
      </c>
      <c r="FA1" s="178" t="s">
        <v>710</v>
      </c>
      <c r="FB1" s="178" t="s">
        <v>712</v>
      </c>
      <c r="FC1" s="178" t="s">
        <v>291</v>
      </c>
      <c r="FD1" s="178" t="s">
        <v>714</v>
      </c>
      <c r="FE1" s="178" t="s">
        <v>716</v>
      </c>
      <c r="FF1" s="178" t="s">
        <v>718</v>
      </c>
      <c r="FG1" s="178" t="s">
        <v>720</v>
      </c>
      <c r="FH1" s="178" t="s">
        <v>722</v>
      </c>
      <c r="FI1" s="178" t="s">
        <v>292</v>
      </c>
      <c r="FJ1" s="178" t="s">
        <v>725</v>
      </c>
      <c r="FK1" s="178" t="s">
        <v>293</v>
      </c>
      <c r="FL1" s="178" t="s">
        <v>728</v>
      </c>
      <c r="FM1" s="178" t="s">
        <v>729</v>
      </c>
      <c r="FN1" s="178" t="s">
        <v>731</v>
      </c>
      <c r="FO1" s="178" t="s">
        <v>294</v>
      </c>
      <c r="FP1" s="178" t="s">
        <v>734</v>
      </c>
      <c r="FQ1" s="178" t="s">
        <v>735</v>
      </c>
      <c r="FR1" s="178" t="s">
        <v>737</v>
      </c>
      <c r="FS1" s="178" t="s">
        <v>295</v>
      </c>
      <c r="FT1" s="178" t="s">
        <v>740</v>
      </c>
      <c r="FU1" s="178" t="s">
        <v>742</v>
      </c>
      <c r="FV1" s="178" t="s">
        <v>744</v>
      </c>
      <c r="FW1" s="187" t="s">
        <v>296</v>
      </c>
      <c r="FX1" s="187" t="s">
        <v>297</v>
      </c>
      <c r="FY1" s="178" t="s">
        <v>303</v>
      </c>
      <c r="FZ1" s="178" t="s">
        <v>746</v>
      </c>
      <c r="GA1" s="178" t="s">
        <v>748</v>
      </c>
      <c r="GB1" s="178" t="s">
        <v>750</v>
      </c>
      <c r="GC1" s="178" t="s">
        <v>752</v>
      </c>
      <c r="GD1" s="178" t="s">
        <v>754</v>
      </c>
      <c r="GE1" s="178" t="s">
        <v>756</v>
      </c>
      <c r="GF1" s="187" t="s">
        <v>298</v>
      </c>
      <c r="GG1" s="178" t="s">
        <v>304</v>
      </c>
      <c r="GH1" s="178" t="s">
        <v>758</v>
      </c>
      <c r="GI1" s="178" t="s">
        <v>760</v>
      </c>
      <c r="GJ1" s="178" t="s">
        <v>761</v>
      </c>
      <c r="GK1" s="178" t="s">
        <v>305</v>
      </c>
      <c r="GL1" s="178" t="s">
        <v>764</v>
      </c>
      <c r="GM1" s="178" t="s">
        <v>765</v>
      </c>
      <c r="GN1" s="187" t="s">
        <v>299</v>
      </c>
      <c r="GO1" s="178" t="s">
        <v>300</v>
      </c>
      <c r="GP1" s="178" t="s">
        <v>767</v>
      </c>
      <c r="GQ1" s="178" t="s">
        <v>769</v>
      </c>
      <c r="GR1" s="178" t="s">
        <v>771</v>
      </c>
      <c r="GS1" s="178" t="s">
        <v>773</v>
      </c>
      <c r="GT1" s="178" t="s">
        <v>775</v>
      </c>
      <c r="GU1" s="187" t="s">
        <v>301</v>
      </c>
      <c r="GV1" s="178" t="s">
        <v>302</v>
      </c>
      <c r="GW1" s="178" t="s">
        <v>777</v>
      </c>
      <c r="GX1" s="178" t="s">
        <v>779</v>
      </c>
      <c r="GY1" s="178" t="s">
        <v>781</v>
      </c>
      <c r="GZ1" s="178" t="s">
        <v>783</v>
      </c>
      <c r="HA1" s="178" t="s">
        <v>785</v>
      </c>
      <c r="HB1" s="178" t="s">
        <v>787</v>
      </c>
      <c r="HC1" s="175" t="s">
        <v>306</v>
      </c>
      <c r="HD1" s="187" t="s">
        <v>307</v>
      </c>
      <c r="HE1" s="178" t="s">
        <v>308</v>
      </c>
      <c r="HF1" s="178" t="s">
        <v>789</v>
      </c>
      <c r="HG1" s="178" t="s">
        <v>791</v>
      </c>
      <c r="HH1" s="178" t="s">
        <v>793</v>
      </c>
      <c r="HI1" s="178" t="s">
        <v>795</v>
      </c>
      <c r="HJ1" s="178" t="s">
        <v>309</v>
      </c>
      <c r="HK1" s="178" t="s">
        <v>798</v>
      </c>
      <c r="HL1" s="178" t="s">
        <v>326</v>
      </c>
      <c r="HM1" s="178" t="s">
        <v>836</v>
      </c>
      <c r="HN1" s="178" t="s">
        <v>838</v>
      </c>
      <c r="HO1" s="178" t="s">
        <v>840</v>
      </c>
      <c r="HP1" s="187" t="s">
        <v>310</v>
      </c>
      <c r="HQ1" s="178" t="s">
        <v>800</v>
      </c>
      <c r="HR1" s="178" t="s">
        <v>802</v>
      </c>
      <c r="HS1" s="178" t="s">
        <v>311</v>
      </c>
      <c r="HT1" s="178" t="s">
        <v>805</v>
      </c>
      <c r="HU1" s="178" t="s">
        <v>807</v>
      </c>
      <c r="HV1" s="178" t="s">
        <v>808</v>
      </c>
      <c r="HW1" s="178" t="s">
        <v>810</v>
      </c>
      <c r="HX1" s="187" t="s">
        <v>312</v>
      </c>
      <c r="HY1" s="178" t="s">
        <v>812</v>
      </c>
      <c r="HZ1" s="178" t="s">
        <v>814</v>
      </c>
      <c r="IA1" s="178" t="s">
        <v>816</v>
      </c>
      <c r="IB1" s="178" t="s">
        <v>313</v>
      </c>
      <c r="IC1" s="178" t="s">
        <v>818</v>
      </c>
      <c r="ID1" s="178" t="s">
        <v>820</v>
      </c>
      <c r="IE1" s="178" t="s">
        <v>314</v>
      </c>
      <c r="IF1" s="178" t="s">
        <v>822</v>
      </c>
      <c r="IG1" s="178" t="s">
        <v>824</v>
      </c>
      <c r="IH1" s="178" t="s">
        <v>315</v>
      </c>
      <c r="II1" s="178" t="s">
        <v>826</v>
      </c>
      <c r="IJ1" s="178" t="s">
        <v>828</v>
      </c>
      <c r="IK1" s="178" t="s">
        <v>830</v>
      </c>
      <c r="IL1" s="178" t="s">
        <v>832</v>
      </c>
      <c r="IM1" s="178" t="s">
        <v>316</v>
      </c>
      <c r="IN1" s="178" t="s">
        <v>834</v>
      </c>
      <c r="IO1" s="187" t="s">
        <v>317</v>
      </c>
      <c r="IP1" s="178" t="s">
        <v>842</v>
      </c>
      <c r="IQ1" s="178" t="s">
        <v>844</v>
      </c>
      <c r="IR1" s="178" t="s">
        <v>318</v>
      </c>
      <c r="IS1" s="178" t="s">
        <v>846</v>
      </c>
      <c r="IT1" s="178" t="s">
        <v>848</v>
      </c>
      <c r="IU1" s="178" t="s">
        <v>850</v>
      </c>
      <c r="IV1" s="187" t="s">
        <v>319</v>
      </c>
      <c r="IW1" s="178" t="s">
        <v>852</v>
      </c>
      <c r="IX1" s="178" t="s">
        <v>320</v>
      </c>
      <c r="IY1" s="178" t="s">
        <v>855</v>
      </c>
      <c r="IZ1" s="178" t="s">
        <v>857</v>
      </c>
      <c r="JA1" s="178" t="s">
        <v>859</v>
      </c>
      <c r="JB1" s="178" t="s">
        <v>861</v>
      </c>
      <c r="JC1" s="178" t="s">
        <v>863</v>
      </c>
      <c r="JD1" s="178" t="s">
        <v>865</v>
      </c>
      <c r="JE1" s="178" t="s">
        <v>321</v>
      </c>
      <c r="JF1" s="178" t="s">
        <v>868</v>
      </c>
      <c r="JG1" s="178" t="s">
        <v>870</v>
      </c>
      <c r="JH1" s="178" t="s">
        <v>872</v>
      </c>
      <c r="JI1" s="178" t="s">
        <v>874</v>
      </c>
      <c r="JJ1" s="178" t="s">
        <v>876</v>
      </c>
      <c r="JK1" s="178" t="s">
        <v>878</v>
      </c>
      <c r="JL1" s="178" t="s">
        <v>880</v>
      </c>
      <c r="JM1" s="178" t="s">
        <v>882</v>
      </c>
      <c r="JN1" s="178" t="s">
        <v>322</v>
      </c>
      <c r="JO1" s="178" t="s">
        <v>885</v>
      </c>
      <c r="JP1" s="178" t="s">
        <v>887</v>
      </c>
      <c r="JQ1" s="178" t="s">
        <v>889</v>
      </c>
      <c r="JR1" s="178" t="s">
        <v>891</v>
      </c>
      <c r="JS1" s="178" t="s">
        <v>892</v>
      </c>
      <c r="JT1" s="178" t="s">
        <v>894</v>
      </c>
      <c r="JU1" s="178" t="s">
        <v>896</v>
      </c>
      <c r="JV1" s="178" t="s">
        <v>898</v>
      </c>
      <c r="JW1" s="178" t="s">
        <v>900</v>
      </c>
      <c r="JX1" s="178" t="s">
        <v>902</v>
      </c>
      <c r="JY1" s="178" t="s">
        <v>904</v>
      </c>
      <c r="JZ1" s="178" t="s">
        <v>906</v>
      </c>
      <c r="KA1" s="178" t="s">
        <v>908</v>
      </c>
      <c r="KB1" s="178" t="s">
        <v>910</v>
      </c>
      <c r="KC1" s="178" t="s">
        <v>912</v>
      </c>
      <c r="KD1" s="178" t="s">
        <v>914</v>
      </c>
      <c r="KE1" s="178" t="s">
        <v>916</v>
      </c>
      <c r="KF1" s="178" t="s">
        <v>918</v>
      </c>
      <c r="KG1" s="178" t="s">
        <v>920</v>
      </c>
      <c r="KH1" s="178" t="s">
        <v>922</v>
      </c>
      <c r="KI1" s="178" t="s">
        <v>924</v>
      </c>
      <c r="KJ1" s="178" t="s">
        <v>926</v>
      </c>
      <c r="KK1" s="178" t="s">
        <v>928</v>
      </c>
      <c r="KL1" s="178" t="s">
        <v>930</v>
      </c>
      <c r="KM1" s="178" t="s">
        <v>932</v>
      </c>
      <c r="KN1" s="178" t="s">
        <v>934</v>
      </c>
      <c r="KO1" s="187" t="s">
        <v>323</v>
      </c>
      <c r="KP1" s="178" t="s">
        <v>936</v>
      </c>
      <c r="KQ1" s="178" t="s">
        <v>324</v>
      </c>
      <c r="KR1" s="178" t="s">
        <v>939</v>
      </c>
      <c r="KS1" s="178" t="s">
        <v>941</v>
      </c>
      <c r="KT1" s="178" t="s">
        <v>943</v>
      </c>
      <c r="KU1" s="178" t="s">
        <v>945</v>
      </c>
      <c r="KV1" s="178" t="s">
        <v>325</v>
      </c>
      <c r="KW1" s="178" t="s">
        <v>948</v>
      </c>
      <c r="KX1" s="178" t="s">
        <v>950</v>
      </c>
      <c r="KY1" s="178" t="s">
        <v>952</v>
      </c>
      <c r="KZ1" s="178" t="s">
        <v>954</v>
      </c>
      <c r="LA1" s="178" t="s">
        <v>956</v>
      </c>
      <c r="LB1" s="178" t="s">
        <v>958</v>
      </c>
      <c r="LC1" s="178" t="s">
        <v>960</v>
      </c>
      <c r="LD1" s="175" t="s">
        <v>327</v>
      </c>
      <c r="LE1" s="187" t="s">
        <v>328</v>
      </c>
      <c r="LF1" s="178" t="s">
        <v>329</v>
      </c>
      <c r="LG1" s="178" t="s">
        <v>343</v>
      </c>
      <c r="LH1" s="178" t="s">
        <v>962</v>
      </c>
      <c r="LI1" s="178" t="s">
        <v>964</v>
      </c>
      <c r="LJ1" s="178" t="s">
        <v>966</v>
      </c>
      <c r="LK1" s="178" t="s">
        <v>968</v>
      </c>
      <c r="LL1" s="178" t="s">
        <v>344</v>
      </c>
      <c r="LM1" s="178" t="s">
        <v>970</v>
      </c>
      <c r="LN1" s="178" t="s">
        <v>345</v>
      </c>
      <c r="LO1" s="178" t="s">
        <v>972</v>
      </c>
      <c r="LP1" s="178" t="s">
        <v>330</v>
      </c>
      <c r="LQ1" s="178" t="s">
        <v>974</v>
      </c>
      <c r="LR1" s="178" t="s">
        <v>346</v>
      </c>
      <c r="LS1" s="178" t="s">
        <v>976</v>
      </c>
      <c r="LT1" s="178" t="s">
        <v>978</v>
      </c>
      <c r="LU1" s="178" t="s">
        <v>347</v>
      </c>
      <c r="LV1" s="187" t="s">
        <v>331</v>
      </c>
      <c r="LW1" s="178" t="s">
        <v>332</v>
      </c>
      <c r="LX1" s="178" t="s">
        <v>980</v>
      </c>
      <c r="LY1" s="178" t="s">
        <v>982</v>
      </c>
      <c r="LZ1" s="178" t="s">
        <v>983</v>
      </c>
      <c r="MA1" s="178" t="s">
        <v>985</v>
      </c>
      <c r="MB1" s="178" t="s">
        <v>986</v>
      </c>
      <c r="MC1" s="178" t="s">
        <v>988</v>
      </c>
      <c r="MD1" s="178" t="s">
        <v>990</v>
      </c>
      <c r="ME1" s="178" t="s">
        <v>992</v>
      </c>
      <c r="MF1" s="178" t="s">
        <v>994</v>
      </c>
      <c r="MG1" s="178" t="s">
        <v>333</v>
      </c>
      <c r="MH1" s="178" t="s">
        <v>997</v>
      </c>
      <c r="MI1" s="178" t="s">
        <v>998</v>
      </c>
      <c r="MJ1" s="178" t="s">
        <v>1000</v>
      </c>
      <c r="MK1" s="178" t="s">
        <v>334</v>
      </c>
      <c r="ML1" s="178" t="s">
        <v>1003</v>
      </c>
      <c r="MM1" s="178" t="s">
        <v>1004</v>
      </c>
      <c r="MN1" s="178" t="s">
        <v>1006</v>
      </c>
      <c r="MO1" s="178" t="s">
        <v>1008</v>
      </c>
      <c r="MP1" s="178" t="s">
        <v>335</v>
      </c>
      <c r="MQ1" s="178" t="s">
        <v>1011</v>
      </c>
      <c r="MR1" s="178" t="s">
        <v>1013</v>
      </c>
      <c r="MS1" s="178" t="s">
        <v>1015</v>
      </c>
      <c r="MT1" s="178" t="s">
        <v>1017</v>
      </c>
      <c r="MU1" s="178" t="s">
        <v>336</v>
      </c>
      <c r="MV1" s="178" t="s">
        <v>1020</v>
      </c>
      <c r="MW1" s="178" t="s">
        <v>1022</v>
      </c>
      <c r="MX1" s="178" t="s">
        <v>1024</v>
      </c>
      <c r="MY1" s="178" t="s">
        <v>1026</v>
      </c>
      <c r="MZ1" s="178" t="s">
        <v>1028</v>
      </c>
      <c r="NA1" s="178" t="s">
        <v>1030</v>
      </c>
      <c r="NB1" s="178" t="s">
        <v>1032</v>
      </c>
      <c r="NC1" s="178" t="s">
        <v>1034</v>
      </c>
      <c r="ND1" s="178" t="s">
        <v>1036</v>
      </c>
      <c r="NE1" s="178" t="s">
        <v>1038</v>
      </c>
      <c r="NF1" s="178" t="s">
        <v>1040</v>
      </c>
      <c r="NG1" s="178" t="s">
        <v>1041</v>
      </c>
      <c r="NH1" s="187" t="s">
        <v>337</v>
      </c>
      <c r="NI1" s="178" t="s">
        <v>338</v>
      </c>
      <c r="NJ1" s="178" t="s">
        <v>1043</v>
      </c>
      <c r="NK1" s="178" t="s">
        <v>1045</v>
      </c>
      <c r="NL1" s="178" t="s">
        <v>1047</v>
      </c>
      <c r="NM1" s="178" t="s">
        <v>1049</v>
      </c>
      <c r="NN1" s="187" t="s">
        <v>339</v>
      </c>
      <c r="NO1" s="178" t="s">
        <v>340</v>
      </c>
      <c r="NP1" s="178" t="s">
        <v>1050</v>
      </c>
      <c r="NQ1" s="178" t="s">
        <v>341</v>
      </c>
      <c r="NR1" s="178" t="s">
        <v>1052</v>
      </c>
      <c r="NS1" s="178" t="s">
        <v>1054</v>
      </c>
      <c r="NT1" s="178" t="s">
        <v>342</v>
      </c>
      <c r="NU1" s="178" t="s">
        <v>1056</v>
      </c>
      <c r="NV1" s="175" t="s">
        <v>348</v>
      </c>
      <c r="NW1" s="187" t="s">
        <v>349</v>
      </c>
      <c r="NX1" s="178" t="s">
        <v>350</v>
      </c>
      <c r="NY1" s="178" t="s">
        <v>1059</v>
      </c>
      <c r="NZ1" s="178" t="s">
        <v>1061</v>
      </c>
      <c r="OA1" s="178" t="s">
        <v>351</v>
      </c>
      <c r="OB1" s="178" t="s">
        <v>361</v>
      </c>
      <c r="OC1" s="178" t="s">
        <v>1063</v>
      </c>
      <c r="OD1" s="178" t="s">
        <v>1065</v>
      </c>
      <c r="OE1" s="178" t="s">
        <v>1067</v>
      </c>
      <c r="OF1" s="178" t="s">
        <v>1069</v>
      </c>
      <c r="OG1" s="178" t="s">
        <v>1071</v>
      </c>
      <c r="OH1" s="178" t="s">
        <v>1073</v>
      </c>
      <c r="OI1" s="178" t="s">
        <v>1075</v>
      </c>
      <c r="OJ1" s="178" t="s">
        <v>1077</v>
      </c>
      <c r="OK1" s="178" t="s">
        <v>1079</v>
      </c>
      <c r="OL1" s="178" t="s">
        <v>1081</v>
      </c>
      <c r="OM1" s="178" t="s">
        <v>1083</v>
      </c>
      <c r="ON1" s="178" t="s">
        <v>1085</v>
      </c>
      <c r="OO1" s="178" t="s">
        <v>1087</v>
      </c>
      <c r="OP1" s="178" t="s">
        <v>1089</v>
      </c>
      <c r="OQ1" s="178" t="s">
        <v>1091</v>
      </c>
      <c r="OR1" s="178" t="s">
        <v>1093</v>
      </c>
      <c r="OS1" s="178" t="s">
        <v>1095</v>
      </c>
      <c r="OT1" s="178" t="s">
        <v>1097</v>
      </c>
      <c r="OU1" s="178" t="s">
        <v>1099</v>
      </c>
      <c r="OV1" s="178" t="s">
        <v>1101</v>
      </c>
      <c r="OW1" s="178" t="s">
        <v>1103</v>
      </c>
      <c r="OX1" s="178" t="s">
        <v>1105</v>
      </c>
      <c r="OY1" s="178" t="s">
        <v>362</v>
      </c>
      <c r="OZ1" s="178" t="s">
        <v>1108</v>
      </c>
      <c r="PA1" s="178" t="s">
        <v>1110</v>
      </c>
      <c r="PB1" s="178" t="s">
        <v>1111</v>
      </c>
      <c r="PC1" s="178" t="s">
        <v>1113</v>
      </c>
      <c r="PD1" s="178" t="s">
        <v>1115</v>
      </c>
      <c r="PE1" s="178" t="s">
        <v>1117</v>
      </c>
      <c r="PF1" s="178" t="s">
        <v>1119</v>
      </c>
      <c r="PG1" s="178" t="s">
        <v>1121</v>
      </c>
      <c r="PH1" s="178" t="s">
        <v>1123</v>
      </c>
      <c r="PI1" s="178" t="s">
        <v>1125</v>
      </c>
      <c r="PJ1" s="178" t="s">
        <v>1127</v>
      </c>
      <c r="PK1" s="178" t="s">
        <v>1129</v>
      </c>
      <c r="PL1" s="178" t="s">
        <v>1131</v>
      </c>
      <c r="PM1" s="178" t="s">
        <v>1133</v>
      </c>
      <c r="PN1" s="178" t="s">
        <v>1135</v>
      </c>
      <c r="PO1" s="178" t="s">
        <v>1137</v>
      </c>
      <c r="PP1" s="178" t="s">
        <v>1139</v>
      </c>
      <c r="PQ1" s="178" t="s">
        <v>1141</v>
      </c>
      <c r="PR1" s="178" t="s">
        <v>1143</v>
      </c>
      <c r="PS1" s="178" t="s">
        <v>1145</v>
      </c>
      <c r="PT1" s="178" t="s">
        <v>1147</v>
      </c>
      <c r="PU1" s="178" t="s">
        <v>1149</v>
      </c>
      <c r="PV1" s="178" t="s">
        <v>1151</v>
      </c>
      <c r="PW1" s="178" t="s">
        <v>1153</v>
      </c>
      <c r="PX1" s="178" t="s">
        <v>1155</v>
      </c>
      <c r="PY1" s="178" t="s">
        <v>1157</v>
      </c>
      <c r="PZ1" s="178" t="s">
        <v>352</v>
      </c>
      <c r="QA1" s="178" t="s">
        <v>1159</v>
      </c>
      <c r="QB1" s="178" t="s">
        <v>1161</v>
      </c>
      <c r="QC1" s="178" t="s">
        <v>1163</v>
      </c>
      <c r="QD1" s="178" t="s">
        <v>1165</v>
      </c>
      <c r="QE1" s="178" t="s">
        <v>1167</v>
      </c>
      <c r="QF1" s="187" t="s">
        <v>353</v>
      </c>
      <c r="QG1" s="178" t="s">
        <v>354</v>
      </c>
      <c r="QH1" s="178" t="s">
        <v>1169</v>
      </c>
      <c r="QI1" s="178" t="s">
        <v>1171</v>
      </c>
      <c r="QJ1" s="178" t="s">
        <v>1173</v>
      </c>
      <c r="QK1" s="178" t="s">
        <v>1175</v>
      </c>
      <c r="QL1" s="178" t="s">
        <v>1177</v>
      </c>
      <c r="QM1" s="178" t="s">
        <v>1179</v>
      </c>
      <c r="QN1" s="187" t="s">
        <v>355</v>
      </c>
      <c r="QO1" s="178" t="s">
        <v>1181</v>
      </c>
      <c r="QP1" s="178" t="s">
        <v>356</v>
      </c>
      <c r="QQ1" s="178" t="s">
        <v>363</v>
      </c>
      <c r="QR1" s="178" t="s">
        <v>1183</v>
      </c>
      <c r="QS1" s="178" t="s">
        <v>1185</v>
      </c>
      <c r="QT1" s="178" t="s">
        <v>1187</v>
      </c>
      <c r="QU1" s="178" t="s">
        <v>1189</v>
      </c>
      <c r="QV1" s="178" t="s">
        <v>1191</v>
      </c>
      <c r="QW1" s="178" t="s">
        <v>1193</v>
      </c>
      <c r="QX1" s="178" t="s">
        <v>1195</v>
      </c>
      <c r="QY1" s="178" t="s">
        <v>1197</v>
      </c>
      <c r="QZ1" s="178" t="s">
        <v>1199</v>
      </c>
      <c r="RA1" s="178" t="s">
        <v>1201</v>
      </c>
      <c r="RB1" s="178" t="s">
        <v>1203</v>
      </c>
      <c r="RC1" s="178" t="s">
        <v>1205</v>
      </c>
      <c r="RD1" s="178" t="s">
        <v>1207</v>
      </c>
      <c r="RE1" s="178" t="s">
        <v>1209</v>
      </c>
      <c r="RF1" s="187" t="s">
        <v>357</v>
      </c>
      <c r="RG1" s="178" t="s">
        <v>358</v>
      </c>
      <c r="RH1" s="178" t="s">
        <v>1211</v>
      </c>
      <c r="RI1" s="178" t="s">
        <v>1213</v>
      </c>
      <c r="RJ1" s="187" t="s">
        <v>359</v>
      </c>
      <c r="RK1" s="178" t="s">
        <v>360</v>
      </c>
      <c r="RL1" s="178" t="s">
        <v>1215</v>
      </c>
      <c r="RM1" s="178" t="s">
        <v>1216</v>
      </c>
      <c r="RN1" s="178" t="s">
        <v>1217</v>
      </c>
      <c r="RO1" s="178" t="s">
        <v>1218</v>
      </c>
      <c r="RP1" s="178" t="s">
        <v>1220</v>
      </c>
      <c r="RQ1" s="178" t="s">
        <v>1221</v>
      </c>
      <c r="RR1" s="178" t="s">
        <v>1223</v>
      </c>
      <c r="RS1" s="178" t="s">
        <v>1224</v>
      </c>
      <c r="RT1" s="175" t="s">
        <v>364</v>
      </c>
      <c r="RU1" s="187" t="s">
        <v>365</v>
      </c>
      <c r="RV1" s="178" t="s">
        <v>366</v>
      </c>
      <c r="RW1" s="178" t="s">
        <v>1226</v>
      </c>
      <c r="RX1" s="178" t="s">
        <v>1228</v>
      </c>
      <c r="RY1" s="178" t="s">
        <v>367</v>
      </c>
      <c r="RZ1" s="178" t="s">
        <v>1230</v>
      </c>
      <c r="SA1" s="178" t="s">
        <v>1232</v>
      </c>
      <c r="SB1" s="178" t="s">
        <v>1234</v>
      </c>
      <c r="SC1" s="178" t="s">
        <v>1236</v>
      </c>
      <c r="SD1" s="187" t="s">
        <v>368</v>
      </c>
      <c r="SE1" s="178" t="s">
        <v>369</v>
      </c>
      <c r="SF1" s="178" t="s">
        <v>1238</v>
      </c>
      <c r="SG1" s="178" t="s">
        <v>1240</v>
      </c>
      <c r="SH1" s="178" t="s">
        <v>1242</v>
      </c>
      <c r="SI1" s="178" t="s">
        <v>1244</v>
      </c>
      <c r="SJ1" s="178" t="s">
        <v>1246</v>
      </c>
      <c r="SK1" s="178" t="s">
        <v>1248</v>
      </c>
      <c r="SL1" s="178" t="s">
        <v>1250</v>
      </c>
      <c r="SM1" s="178" t="s">
        <v>1252</v>
      </c>
      <c r="SN1" s="178" t="s">
        <v>1254</v>
      </c>
      <c r="SO1" s="178" t="s">
        <v>1256</v>
      </c>
      <c r="SP1" s="178" t="s">
        <v>1258</v>
      </c>
      <c r="SQ1" s="178" t="s">
        <v>1260</v>
      </c>
      <c r="SR1" s="178" t="s">
        <v>1262</v>
      </c>
      <c r="SS1" s="178" t="s">
        <v>1264</v>
      </c>
      <c r="ST1" s="178" t="s">
        <v>1266</v>
      </c>
      <c r="SU1" s="175" t="s">
        <v>370</v>
      </c>
      <c r="SV1" s="187" t="s">
        <v>371</v>
      </c>
      <c r="SW1" s="178" t="s">
        <v>372</v>
      </c>
      <c r="SX1" s="178" t="s">
        <v>1268</v>
      </c>
      <c r="SY1" s="178" t="s">
        <v>1270</v>
      </c>
      <c r="SZ1" s="178" t="s">
        <v>1272</v>
      </c>
      <c r="TA1" s="178" t="s">
        <v>1274</v>
      </c>
      <c r="TB1" s="178" t="s">
        <v>1276</v>
      </c>
      <c r="TC1" s="178" t="s">
        <v>373</v>
      </c>
      <c r="TD1" s="178" t="s">
        <v>1278</v>
      </c>
      <c r="TE1" s="178" t="s">
        <v>1280</v>
      </c>
      <c r="TF1" s="178" t="s">
        <v>1282</v>
      </c>
      <c r="TG1" s="178" t="s">
        <v>1284</v>
      </c>
      <c r="TH1" s="178" t="s">
        <v>1286</v>
      </c>
      <c r="TI1" s="178" t="s">
        <v>1288</v>
      </c>
      <c r="TJ1" s="187" t="s">
        <v>374</v>
      </c>
      <c r="TK1" s="178" t="s">
        <v>375</v>
      </c>
      <c r="TL1" s="178" t="s">
        <v>376</v>
      </c>
      <c r="TM1" s="178" t="s">
        <v>1290</v>
      </c>
      <c r="TN1" s="178" t="s">
        <v>1292</v>
      </c>
      <c r="TO1" s="178" t="s">
        <v>1293</v>
      </c>
      <c r="TP1" s="178" t="s">
        <v>1295</v>
      </c>
      <c r="TQ1" s="178" t="s">
        <v>1297</v>
      </c>
      <c r="TR1" s="178" t="s">
        <v>1299</v>
      </c>
      <c r="TS1" s="178" t="s">
        <v>1301</v>
      </c>
      <c r="TT1" s="178" t="s">
        <v>1303</v>
      </c>
      <c r="TU1" s="178" t="s">
        <v>1305</v>
      </c>
      <c r="TV1" s="178" t="s">
        <v>1307</v>
      </c>
      <c r="TW1" s="178" t="s">
        <v>1309</v>
      </c>
      <c r="TX1" s="178" t="s">
        <v>1311</v>
      </c>
      <c r="TY1" s="178" t="s">
        <v>1313</v>
      </c>
      <c r="TZ1" s="178" t="s">
        <v>1315</v>
      </c>
      <c r="UA1" s="178" t="s">
        <v>1317</v>
      </c>
      <c r="UB1" s="178" t="s">
        <v>1319</v>
      </c>
      <c r="UC1" s="175" t="s">
        <v>1321</v>
      </c>
      <c r="UD1" s="178" t="s">
        <v>1323</v>
      </c>
      <c r="UE1" s="178" t="s">
        <v>1325</v>
      </c>
      <c r="UF1" s="178" t="s">
        <v>1327</v>
      </c>
      <c r="UG1" s="178" t="s">
        <v>1329</v>
      </c>
      <c r="UH1" s="178" t="s">
        <v>1331</v>
      </c>
      <c r="UI1" s="181"/>
    </row>
    <row r="2" spans="1:555" s="119" customFormat="1" hidden="1" x14ac:dyDescent="0.25">
      <c r="A2" s="119" t="s">
        <v>1354</v>
      </c>
      <c r="B2" s="119" t="s">
        <v>1356</v>
      </c>
      <c r="C2" s="119" t="s">
        <v>468</v>
      </c>
      <c r="D2" s="157" t="s">
        <v>1355</v>
      </c>
      <c r="E2" s="119" t="s">
        <v>1357</v>
      </c>
      <c r="F2" s="119" t="s">
        <v>469</v>
      </c>
      <c r="G2" s="119" t="s">
        <v>1358</v>
      </c>
      <c r="H2" s="157" t="s">
        <v>1359</v>
      </c>
      <c r="I2" s="119" t="s">
        <v>1360</v>
      </c>
      <c r="J2" s="119" t="s">
        <v>1444</v>
      </c>
      <c r="K2" s="119" t="s">
        <v>1361</v>
      </c>
      <c r="L2" s="119" t="s">
        <v>1362</v>
      </c>
      <c r="M2" s="119" t="s">
        <v>1363</v>
      </c>
      <c r="N2" s="119" t="s">
        <v>1364</v>
      </c>
      <c r="O2" s="119" t="s">
        <v>1365</v>
      </c>
      <c r="P2" s="119" t="s">
        <v>1464</v>
      </c>
      <c r="Q2" s="119" t="s">
        <v>1506</v>
      </c>
      <c r="R2" s="400" t="str">
        <f>+Presupuesto!D11</f>
        <v>Recurrente</v>
      </c>
      <c r="S2" s="400" t="str">
        <f>+Presupuesto!E11</f>
        <v>Programa / Proyecto 2016</v>
      </c>
      <c r="U2" s="119" t="s">
        <v>391</v>
      </c>
      <c r="V2" s="119" t="s">
        <v>409</v>
      </c>
      <c r="W2" s="119" t="s">
        <v>392</v>
      </c>
      <c r="X2" s="119" t="s">
        <v>393</v>
      </c>
      <c r="Y2" s="119" t="s">
        <v>394</v>
      </c>
      <c r="Z2" s="119" t="s">
        <v>395</v>
      </c>
      <c r="AA2" s="119" t="s">
        <v>396</v>
      </c>
      <c r="AB2" s="119" t="s">
        <v>397</v>
      </c>
      <c r="AC2" s="119" t="s">
        <v>398</v>
      </c>
      <c r="AD2" s="119" t="s">
        <v>399</v>
      </c>
      <c r="AE2" s="119" t="s">
        <v>400</v>
      </c>
      <c r="AF2" s="119" t="s">
        <v>401</v>
      </c>
      <c r="AH2" s="207" t="s">
        <v>417</v>
      </c>
      <c r="AI2" s="207" t="s">
        <v>418</v>
      </c>
      <c r="AJ2" s="207" t="s">
        <v>419</v>
      </c>
      <c r="AK2" s="207" t="s">
        <v>420</v>
      </c>
      <c r="AL2" s="207" t="s">
        <v>421</v>
      </c>
      <c r="AM2" s="207" t="s">
        <v>424</v>
      </c>
      <c r="AN2" s="207" t="s">
        <v>422</v>
      </c>
      <c r="AO2" s="207" t="s">
        <v>423</v>
      </c>
      <c r="AP2" s="207" t="s">
        <v>425</v>
      </c>
      <c r="AQ2" s="207" t="s">
        <v>426</v>
      </c>
      <c r="AR2" s="207" t="s">
        <v>427</v>
      </c>
      <c r="AS2" s="207" t="s">
        <v>428</v>
      </c>
      <c r="AT2" s="207" t="s">
        <v>429</v>
      </c>
      <c r="AU2" s="207" t="s">
        <v>430</v>
      </c>
      <c r="AV2" s="207" t="s">
        <v>431</v>
      </c>
      <c r="AW2" s="207" t="s">
        <v>432</v>
      </c>
      <c r="AX2" s="207" t="s">
        <v>433</v>
      </c>
      <c r="AY2" s="207" t="s">
        <v>434</v>
      </c>
      <c r="AZ2" s="207" t="s">
        <v>435</v>
      </c>
      <c r="BA2" s="207" t="s">
        <v>436</v>
      </c>
      <c r="BB2" s="207" t="s">
        <v>437</v>
      </c>
      <c r="BC2" s="207" t="s">
        <v>438</v>
      </c>
      <c r="BD2" s="207" t="s">
        <v>439</v>
      </c>
      <c r="BE2" s="207" t="s">
        <v>440</v>
      </c>
      <c r="BF2" s="207" t="s">
        <v>441</v>
      </c>
      <c r="BG2" s="207" t="s">
        <v>442</v>
      </c>
      <c r="BH2" s="207" t="s">
        <v>443</v>
      </c>
      <c r="BI2" s="207" t="s">
        <v>444</v>
      </c>
      <c r="BJ2" s="207" t="s">
        <v>445</v>
      </c>
      <c r="BK2" s="207" t="s">
        <v>446</v>
      </c>
      <c r="BL2" s="207" t="s">
        <v>447</v>
      </c>
      <c r="BM2" s="207" t="s">
        <v>448</v>
      </c>
      <c r="BN2" s="207" t="s">
        <v>449</v>
      </c>
      <c r="BO2" s="207" t="s">
        <v>450</v>
      </c>
      <c r="BP2" s="207" t="s">
        <v>451</v>
      </c>
      <c r="BQ2" s="207" t="s">
        <v>452</v>
      </c>
      <c r="BR2" s="207" t="s">
        <v>453</v>
      </c>
      <c r="BS2" s="207" t="s">
        <v>454</v>
      </c>
      <c r="BT2" s="207" t="s">
        <v>455</v>
      </c>
      <c r="BU2" s="207" t="s">
        <v>456</v>
      </c>
      <c r="BZ2" s="83" t="s">
        <v>479</v>
      </c>
      <c r="CA2" s="83" t="s">
        <v>480</v>
      </c>
      <c r="CB2" s="83" t="s">
        <v>481</v>
      </c>
      <c r="CC2" s="83" t="s">
        <v>482</v>
      </c>
      <c r="CD2" s="83" t="s">
        <v>483</v>
      </c>
      <c r="CE2" s="83" t="s">
        <v>484</v>
      </c>
      <c r="CF2" s="83" t="s">
        <v>485</v>
      </c>
      <c r="CG2" s="83" t="s">
        <v>486</v>
      </c>
      <c r="CH2" s="83" t="s">
        <v>487</v>
      </c>
      <c r="CI2" s="83" t="s">
        <v>488</v>
      </c>
      <c r="CJ2" s="83" t="s">
        <v>489</v>
      </c>
      <c r="CK2" s="83" t="s">
        <v>490</v>
      </c>
      <c r="CL2" s="83" t="s">
        <v>491</v>
      </c>
      <c r="CM2" s="83" t="s">
        <v>492</v>
      </c>
    </row>
    <row r="3" spans="1:555" hidden="1" x14ac:dyDescent="0.25">
      <c r="AH3" s="208">
        <v>2500</v>
      </c>
      <c r="AI3" s="208">
        <v>1900</v>
      </c>
      <c r="AJ3" s="208">
        <v>1650</v>
      </c>
      <c r="AK3" s="208">
        <v>1580</v>
      </c>
      <c r="AL3" s="208">
        <v>2250</v>
      </c>
      <c r="AM3" s="208">
        <v>1650</v>
      </c>
      <c r="AN3" s="208">
        <v>1400</v>
      </c>
      <c r="AO3" s="209">
        <v>1340</v>
      </c>
      <c r="AP3" s="209">
        <v>2000</v>
      </c>
      <c r="AQ3" s="209">
        <v>1400</v>
      </c>
      <c r="AR3" s="209">
        <v>1150</v>
      </c>
      <c r="AS3" s="209">
        <v>1100</v>
      </c>
      <c r="AT3" s="209">
        <v>1750</v>
      </c>
      <c r="AU3" s="209">
        <v>1150</v>
      </c>
      <c r="AV3" s="209">
        <v>900</v>
      </c>
      <c r="AW3" s="209">
        <v>860</v>
      </c>
      <c r="AX3" s="209">
        <v>1200</v>
      </c>
      <c r="AY3" s="119">
        <v>900</v>
      </c>
      <c r="AZ3" s="119">
        <v>650</v>
      </c>
      <c r="BA3" s="119">
        <v>620</v>
      </c>
      <c r="BB3" s="208">
        <f>+'Cuadro Resumen'!C213</f>
        <v>5605.2314999999999</v>
      </c>
      <c r="BC3" s="208">
        <f>+'Cuadro Resumen'!D213</f>
        <v>5165.6055000000006</v>
      </c>
      <c r="BD3" s="208">
        <f>+'Cuadro Resumen'!E213</f>
        <v>6594.39</v>
      </c>
      <c r="BE3" s="208">
        <f>+'Cuadro Resumen'!F213</f>
        <v>6154.7640000000001</v>
      </c>
      <c r="BF3" s="208">
        <f>+'Cuadro Resumen'!C214</f>
        <v>4945.7925000000005</v>
      </c>
      <c r="BG3" s="208">
        <f>+'Cuadro Resumen'!D214</f>
        <v>4506.1665000000003</v>
      </c>
      <c r="BH3" s="208">
        <f>+'Cuadro Resumen'!E214</f>
        <v>5934.951</v>
      </c>
      <c r="BI3" s="208">
        <f>+'Cuadro Resumen'!F214</f>
        <v>5495.3249999999998</v>
      </c>
      <c r="BJ3" s="209">
        <f>+'Cuadro Resumen'!C215</f>
        <v>4286.3535000000002</v>
      </c>
      <c r="BK3" s="209">
        <f>+'Cuadro Resumen'!D215</f>
        <v>3956.634</v>
      </c>
      <c r="BL3" s="209">
        <f>+'Cuadro Resumen'!E215</f>
        <v>5275.5120000000006</v>
      </c>
      <c r="BM3" s="209">
        <f>+'Cuadro Resumen'!F215</f>
        <v>4835.8860000000004</v>
      </c>
      <c r="BN3" s="209">
        <f>+'Cuadro Resumen'!C216</f>
        <v>3626.9145000000003</v>
      </c>
      <c r="BO3" s="209">
        <f>+'Cuadro Resumen'!D216</f>
        <v>3297.1950000000002</v>
      </c>
      <c r="BP3" s="209">
        <f>+'Cuadro Resumen'!E216</f>
        <v>4616.0730000000003</v>
      </c>
      <c r="BQ3" s="209">
        <f>+'Cuadro Resumen'!F216</f>
        <v>4286.3535000000002</v>
      </c>
      <c r="BR3" s="209">
        <f>+'Cuadro Resumen'!C217</f>
        <v>3187.2885000000001</v>
      </c>
      <c r="BS3" s="209">
        <f>+'Cuadro Resumen'!D217</f>
        <v>2967.4755</v>
      </c>
      <c r="BT3" s="209">
        <f>+'Cuadro Resumen'!E217</f>
        <v>4066.5405000000001</v>
      </c>
      <c r="BU3" s="209">
        <f>+'Cuadro Resumen'!F217</f>
        <v>3736.8210000000004</v>
      </c>
      <c r="BZ3" s="284">
        <v>43674.39</v>
      </c>
      <c r="CA3" s="284">
        <v>39703.99</v>
      </c>
      <c r="CB3" s="284">
        <v>35733.589999999997</v>
      </c>
      <c r="CC3" s="284">
        <v>31763.19</v>
      </c>
      <c r="CD3" s="284">
        <v>29777.99</v>
      </c>
      <c r="CE3" s="284">
        <v>27792.79</v>
      </c>
      <c r="CF3" s="284">
        <v>18859.39</v>
      </c>
      <c r="CG3" s="284">
        <v>17866.8</v>
      </c>
      <c r="CH3" s="284">
        <v>13896.4</v>
      </c>
      <c r="CI3" s="284">
        <v>15004.09</v>
      </c>
      <c r="CJ3" s="284">
        <v>13238.9</v>
      </c>
      <c r="CK3" s="284">
        <v>12356.31</v>
      </c>
      <c r="CL3" s="284">
        <v>463.22</v>
      </c>
      <c r="CM3" s="284">
        <v>2007.3</v>
      </c>
    </row>
    <row r="5" spans="1:555" ht="52.5" x14ac:dyDescent="0.25">
      <c r="C5" s="192" t="s">
        <v>125</v>
      </c>
      <c r="D5" s="401">
        <f>SUMIF(C:C,$C$10,D:D)</f>
        <v>45414712.530000001</v>
      </c>
      <c r="CA5" s="284"/>
    </row>
    <row r="6" spans="1:555" x14ac:dyDescent="0.25">
      <c r="CA6" s="284"/>
    </row>
    <row r="7" spans="1:555" x14ac:dyDescent="0.25">
      <c r="CA7" s="284"/>
    </row>
    <row r="8" spans="1:555" x14ac:dyDescent="0.25">
      <c r="C8" s="70" t="s">
        <v>54</v>
      </c>
      <c r="D8" s="76"/>
      <c r="E8" s="70"/>
      <c r="F8" s="70"/>
      <c r="G8" s="70"/>
      <c r="H8" s="76"/>
      <c r="I8" s="70"/>
      <c r="J8" s="70"/>
      <c r="CA8" s="284"/>
    </row>
    <row r="9" spans="1:555" ht="15.75" thickBot="1" x14ac:dyDescent="0.3">
      <c r="C9" s="91"/>
      <c r="D9" s="76"/>
      <c r="E9" s="91"/>
      <c r="F9" s="91"/>
      <c r="G9" s="91"/>
      <c r="H9" s="76"/>
      <c r="I9" s="91"/>
      <c r="J9" s="118"/>
      <c r="CA9" s="284"/>
    </row>
    <row r="10" spans="1:555" ht="15.75" thickBot="1" x14ac:dyDescent="0.3">
      <c r="C10" s="69" t="s">
        <v>43</v>
      </c>
      <c r="D10" s="30">
        <f>SUM(G17:G67)</f>
        <v>1286409.1949999998</v>
      </c>
      <c r="E10" s="90"/>
      <c r="F10" s="90"/>
      <c r="G10" s="90"/>
      <c r="H10" s="73"/>
      <c r="I10" s="73"/>
      <c r="J10" s="73"/>
      <c r="K10" s="150"/>
      <c r="CA10" s="284"/>
    </row>
    <row r="11" spans="1:555" x14ac:dyDescent="0.25">
      <c r="B11" s="174"/>
      <c r="D11" s="31"/>
      <c r="E11" s="90"/>
      <c r="F11" s="90"/>
      <c r="G11" s="90"/>
      <c r="H11" s="73"/>
      <c r="I11" s="73"/>
      <c r="J11" s="73"/>
      <c r="K11" s="150"/>
      <c r="CA11" s="284"/>
    </row>
    <row r="12" spans="1:555" x14ac:dyDescent="0.25">
      <c r="B12" s="174"/>
      <c r="D12" s="31"/>
      <c r="E12" s="90"/>
      <c r="F12" s="90"/>
      <c r="G12" s="90"/>
      <c r="H12" s="73"/>
      <c r="I12" s="73"/>
      <c r="J12" s="73"/>
      <c r="K12" s="150"/>
      <c r="CA12" s="284"/>
    </row>
    <row r="13" spans="1:555" ht="15.75" x14ac:dyDescent="0.25">
      <c r="C13" s="199" t="s">
        <v>389</v>
      </c>
      <c r="D13" s="327" t="s">
        <v>1604</v>
      </c>
      <c r="E13" s="90"/>
      <c r="F13" s="90"/>
      <c r="G13" s="90"/>
      <c r="H13" s="73"/>
      <c r="I13" s="73"/>
      <c r="J13" s="73"/>
      <c r="K13" s="150"/>
      <c r="CA13" s="284"/>
    </row>
    <row r="14" spans="1:555" ht="18.75" x14ac:dyDescent="0.25">
      <c r="C14" s="204"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Gestionar las actividades para contratacion 1. Llamando a concurso 2. selección 3. Contratación para cubrir 3 plazas en vinculación </v>
      </c>
      <c r="D14" s="31"/>
      <c r="E14" s="90"/>
      <c r="F14" s="90"/>
      <c r="G14" s="90"/>
      <c r="H14" s="73"/>
      <c r="I14" s="73"/>
      <c r="J14" s="73"/>
      <c r="K14" s="150"/>
      <c r="CA14" s="284"/>
    </row>
    <row r="15" spans="1:555" ht="15.75" thickBot="1" x14ac:dyDescent="0.3">
      <c r="C15" s="91"/>
      <c r="D15" s="31"/>
      <c r="E15" s="90"/>
      <c r="F15" s="90"/>
      <c r="G15" s="90"/>
      <c r="H15" s="73"/>
      <c r="I15" s="73"/>
      <c r="J15" s="73"/>
      <c r="K15" s="150"/>
      <c r="CA15" s="284"/>
    </row>
    <row r="16" spans="1:555" ht="30.75" thickBot="1" x14ac:dyDescent="0.3">
      <c r="C16" s="131" t="s">
        <v>44</v>
      </c>
      <c r="D16" s="135" t="s">
        <v>55</v>
      </c>
      <c r="E16" s="167" t="s">
        <v>56</v>
      </c>
      <c r="F16" s="135" t="s">
        <v>57</v>
      </c>
      <c r="G16" s="132" t="s">
        <v>27</v>
      </c>
      <c r="H16" s="130" t="s">
        <v>128</v>
      </c>
      <c r="I16" s="133" t="s">
        <v>46</v>
      </c>
      <c r="J16" s="133" t="s">
        <v>129</v>
      </c>
      <c r="K16" s="133" t="s">
        <v>407</v>
      </c>
      <c r="L16" s="133" t="s">
        <v>408</v>
      </c>
      <c r="CA16" s="284"/>
    </row>
    <row r="17" spans="3:79" ht="15.75" thickBot="1" x14ac:dyDescent="0.3">
      <c r="C17" s="134" t="s">
        <v>479</v>
      </c>
      <c r="D17" s="196"/>
      <c r="E17" s="149">
        <v>12</v>
      </c>
      <c r="F17" s="285">
        <f>HLOOKUP($C17,$BZ$2:$CM$3,2,0)</f>
        <v>43674.39</v>
      </c>
      <c r="G17" s="110">
        <f>D17*E17*F17</f>
        <v>0</v>
      </c>
      <c r="H17" s="163"/>
      <c r="I17" s="111" t="s">
        <v>493</v>
      </c>
      <c r="J17" s="111" t="str">
        <f>VLOOKUP(I17,Presupuesto!$B$11:$C$565,2,0)</f>
        <v>SUELDOS Y SALARIOS PERMANENTES</v>
      </c>
      <c r="K17" s="212" t="s">
        <v>1506</v>
      </c>
      <c r="L17" s="95" t="s">
        <v>391</v>
      </c>
      <c r="CA17" s="284"/>
    </row>
    <row r="18" spans="3:79" x14ac:dyDescent="0.25">
      <c r="C18" s="168" t="s">
        <v>58</v>
      </c>
      <c r="D18" s="160"/>
      <c r="E18" s="151">
        <v>0</v>
      </c>
      <c r="F18" s="97">
        <f>IF(E17=0,"",(G17/E17)/12*E17)</f>
        <v>0</v>
      </c>
      <c r="G18" s="94">
        <f>F18</f>
        <v>0</v>
      </c>
      <c r="H18" s="161"/>
      <c r="I18" s="113" t="s">
        <v>513</v>
      </c>
      <c r="J18" s="113" t="str">
        <f>VLOOKUP(I18,Presupuesto!$B$11:$C$565,2,0)</f>
        <v>AGUINALDO Y DECIMO CUARTO MES</v>
      </c>
      <c r="K18" s="95" t="str">
        <f t="shared" ref="K18:K49" si="0">$K$17</f>
        <v>Gestión Tecnologías de Información y Comunicación</v>
      </c>
      <c r="L18" s="95" t="s">
        <v>409</v>
      </c>
      <c r="CA18" s="284"/>
    </row>
    <row r="19" spans="3:79" ht="15.75" thickBot="1" x14ac:dyDescent="0.3">
      <c r="C19" s="169" t="s">
        <v>59</v>
      </c>
      <c r="D19" s="160"/>
      <c r="E19" s="151">
        <v>0</v>
      </c>
      <c r="F19" s="114">
        <f>IF(E17&lt;6,"",((E17-6)/12)*(G17/E17))</f>
        <v>0</v>
      </c>
      <c r="G19" s="94">
        <f>F19</f>
        <v>0</v>
      </c>
      <c r="H19" s="161"/>
      <c r="I19" s="98" t="s">
        <v>516</v>
      </c>
      <c r="J19" s="98" t="str">
        <f>VLOOKUP(I19,Presupuesto!$B$11:$C$565,2,0)</f>
        <v>DECIMOCUARTO MES</v>
      </c>
      <c r="K19" s="95" t="str">
        <f t="shared" si="0"/>
        <v>Gestión Tecnologías de Información y Comunicación</v>
      </c>
      <c r="L19" s="95" t="s">
        <v>392</v>
      </c>
      <c r="CA19" s="284"/>
    </row>
    <row r="20" spans="3:79" ht="15.75" thickBot="1" x14ac:dyDescent="0.3">
      <c r="C20" s="134" t="s">
        <v>480</v>
      </c>
      <c r="D20" s="196"/>
      <c r="E20" s="149">
        <v>12</v>
      </c>
      <c r="F20" s="285">
        <f>HLOOKUP($C20,$BZ$2:$CM$3,2,0)</f>
        <v>39703.99</v>
      </c>
      <c r="G20" s="110">
        <f>D20*E20*F20</f>
        <v>0</v>
      </c>
      <c r="H20" s="163"/>
      <c r="I20" s="111" t="s">
        <v>493</v>
      </c>
      <c r="J20" s="111" t="str">
        <f>VLOOKUP(I20,Presupuesto!$B$11:$C$565,2,0)</f>
        <v>SUELDOS Y SALARIOS PERMANENTES</v>
      </c>
      <c r="K20" s="95" t="str">
        <f t="shared" si="0"/>
        <v>Gestión Tecnologías de Información y Comunicación</v>
      </c>
      <c r="L20" s="95" t="s">
        <v>392</v>
      </c>
    </row>
    <row r="21" spans="3:79" x14ac:dyDescent="0.25">
      <c r="C21" s="168" t="s">
        <v>58</v>
      </c>
      <c r="D21" s="160"/>
      <c r="E21" s="151">
        <v>0</v>
      </c>
      <c r="F21" s="97">
        <f>IF(E20=0,"",(G20/E20)/12*E20)</f>
        <v>0</v>
      </c>
      <c r="G21" s="94">
        <f>F21</f>
        <v>0</v>
      </c>
      <c r="H21" s="161"/>
      <c r="I21" s="113" t="s">
        <v>513</v>
      </c>
      <c r="J21" s="113" t="str">
        <f>VLOOKUP(I21,Presupuesto!$B$11:$C$565,2,0)</f>
        <v>AGUINALDO Y DECIMO CUARTO MES</v>
      </c>
      <c r="K21" s="95" t="str">
        <f t="shared" si="0"/>
        <v>Gestión Tecnologías de Información y Comunicación</v>
      </c>
      <c r="L21" s="95" t="s">
        <v>392</v>
      </c>
    </row>
    <row r="22" spans="3:79" ht="15.75" thickBot="1" x14ac:dyDescent="0.3">
      <c r="C22" s="169" t="s">
        <v>59</v>
      </c>
      <c r="D22" s="160"/>
      <c r="E22" s="151">
        <v>0</v>
      </c>
      <c r="F22" s="114">
        <f>IF(E20&lt;6,"",((E20-6)/12)*(G20/E20))</f>
        <v>0</v>
      </c>
      <c r="G22" s="94">
        <f>F22</f>
        <v>0</v>
      </c>
      <c r="H22" s="161"/>
      <c r="I22" s="98" t="s">
        <v>516</v>
      </c>
      <c r="J22" s="98" t="str">
        <f>VLOOKUP(I22,Presupuesto!$B$11:$C$565,2,0)</f>
        <v>DECIMOCUARTO MES</v>
      </c>
      <c r="K22" s="95" t="str">
        <f t="shared" si="0"/>
        <v>Gestión Tecnologías de Información y Comunicación</v>
      </c>
      <c r="L22" s="95" t="s">
        <v>392</v>
      </c>
    </row>
    <row r="23" spans="3:79" ht="15.75" thickBot="1" x14ac:dyDescent="0.3">
      <c r="C23" s="134" t="s">
        <v>481</v>
      </c>
      <c r="D23" s="196"/>
      <c r="E23" s="149">
        <v>12</v>
      </c>
      <c r="F23" s="285">
        <f>HLOOKUP($C23,$BZ$2:$CM$3,2,0)</f>
        <v>35733.589999999997</v>
      </c>
      <c r="G23" s="110">
        <f>D23*E23*F23</f>
        <v>0</v>
      </c>
      <c r="H23" s="163"/>
      <c r="I23" s="111" t="s">
        <v>493</v>
      </c>
      <c r="J23" s="111" t="str">
        <f>VLOOKUP(I23,Presupuesto!$B$11:$C$565,2,0)</f>
        <v>SUELDOS Y SALARIOS PERMANENTES</v>
      </c>
      <c r="K23" s="95" t="str">
        <f t="shared" si="0"/>
        <v>Gestión Tecnologías de Información y Comunicación</v>
      </c>
      <c r="L23" s="95" t="s">
        <v>392</v>
      </c>
    </row>
    <row r="24" spans="3:79" x14ac:dyDescent="0.25">
      <c r="C24" s="168" t="s">
        <v>58</v>
      </c>
      <c r="D24" s="160"/>
      <c r="E24" s="151">
        <v>0</v>
      </c>
      <c r="F24" s="97">
        <f>IF(E23=0,"",(G23/E23)/12*E23)</f>
        <v>0</v>
      </c>
      <c r="G24" s="94">
        <f>F24</f>
        <v>0</v>
      </c>
      <c r="H24" s="161"/>
      <c r="I24" s="113" t="s">
        <v>513</v>
      </c>
      <c r="J24" s="113" t="str">
        <f>VLOOKUP(I24,Presupuesto!$B$11:$C$565,2,0)</f>
        <v>AGUINALDO Y DECIMO CUARTO MES</v>
      </c>
      <c r="K24" s="95" t="str">
        <f t="shared" si="0"/>
        <v>Gestión Tecnologías de Información y Comunicación</v>
      </c>
      <c r="L24" s="95" t="s">
        <v>392</v>
      </c>
    </row>
    <row r="25" spans="3:79" ht="15.75" thickBot="1" x14ac:dyDescent="0.3">
      <c r="C25" s="169" t="s">
        <v>59</v>
      </c>
      <c r="D25" s="160"/>
      <c r="E25" s="151">
        <v>0</v>
      </c>
      <c r="F25" s="114">
        <f>IF(E23&lt;6,"",((E23-6)/12)*(G23/E23))</f>
        <v>0</v>
      </c>
      <c r="G25" s="94">
        <f>F25</f>
        <v>0</v>
      </c>
      <c r="H25" s="161"/>
      <c r="I25" s="98" t="s">
        <v>516</v>
      </c>
      <c r="J25" s="98" t="str">
        <f>VLOOKUP(I25,Presupuesto!$B$11:$C$565,2,0)</f>
        <v>DECIMOCUARTO MES</v>
      </c>
      <c r="K25" s="95" t="str">
        <f t="shared" si="0"/>
        <v>Gestión Tecnologías de Información y Comunicación</v>
      </c>
      <c r="L25" s="95" t="s">
        <v>392</v>
      </c>
    </row>
    <row r="26" spans="3:79" ht="15.75" thickBot="1" x14ac:dyDescent="0.3">
      <c r="C26" s="134" t="s">
        <v>482</v>
      </c>
      <c r="D26" s="196">
        <v>3</v>
      </c>
      <c r="E26" s="149">
        <v>12</v>
      </c>
      <c r="F26" s="285">
        <f>HLOOKUP($C26,$BZ$2:$CM$3,2,0)</f>
        <v>31763.19</v>
      </c>
      <c r="G26" s="110">
        <f>D26*E26*F26</f>
        <v>1143474.8399999999</v>
      </c>
      <c r="H26" s="163" t="s">
        <v>1494</v>
      </c>
      <c r="I26" s="111" t="s">
        <v>493</v>
      </c>
      <c r="J26" s="111" t="str">
        <f>VLOOKUP(I26,Presupuesto!$B$11:$C$565,2,0)</f>
        <v>SUELDOS Y SALARIOS PERMANENTES</v>
      </c>
      <c r="K26" s="95" t="str">
        <f t="shared" si="0"/>
        <v>Gestión Tecnologías de Información y Comunicación</v>
      </c>
      <c r="L26" s="95" t="s">
        <v>392</v>
      </c>
    </row>
    <row r="27" spans="3:79" ht="15.75" thickBot="1" x14ac:dyDescent="0.3">
      <c r="C27" s="168" t="s">
        <v>58</v>
      </c>
      <c r="D27" s="160"/>
      <c r="E27" s="151">
        <v>0</v>
      </c>
      <c r="F27" s="97">
        <f>IF(E26=0,"",(G26/E26)/12*E26)</f>
        <v>95289.569999999992</v>
      </c>
      <c r="G27" s="94">
        <f>F27</f>
        <v>95289.569999999992</v>
      </c>
      <c r="H27" s="163" t="s">
        <v>1494</v>
      </c>
      <c r="I27" s="113" t="s">
        <v>513</v>
      </c>
      <c r="J27" s="113" t="str">
        <f>VLOOKUP(I27,Presupuesto!$B$11:$C$565,2,0)</f>
        <v>AGUINALDO Y DECIMO CUARTO MES</v>
      </c>
      <c r="K27" s="95" t="str">
        <f t="shared" si="0"/>
        <v>Gestión Tecnologías de Información y Comunicación</v>
      </c>
      <c r="L27" s="95" t="s">
        <v>392</v>
      </c>
    </row>
    <row r="28" spans="3:79" ht="15.75" thickBot="1" x14ac:dyDescent="0.3">
      <c r="C28" s="169" t="s">
        <v>59</v>
      </c>
      <c r="D28" s="160"/>
      <c r="E28" s="151">
        <v>0</v>
      </c>
      <c r="F28" s="114">
        <f>IF(E26&lt;6,"",((E26-6)/12)*(G26/E26))</f>
        <v>47644.784999999996</v>
      </c>
      <c r="G28" s="94">
        <f>F28</f>
        <v>47644.784999999996</v>
      </c>
      <c r="H28" s="163" t="s">
        <v>1494</v>
      </c>
      <c r="I28" s="98" t="s">
        <v>516</v>
      </c>
      <c r="J28" s="98" t="str">
        <f>VLOOKUP(I28,Presupuesto!$B$11:$C$565,2,0)</f>
        <v>DECIMOCUARTO MES</v>
      </c>
      <c r="K28" s="95" t="str">
        <f t="shared" si="0"/>
        <v>Gestión Tecnologías de Información y Comunicación</v>
      </c>
      <c r="L28" s="95" t="s">
        <v>392</v>
      </c>
    </row>
    <row r="29" spans="3:79" ht="15.75" thickBot="1" x14ac:dyDescent="0.3">
      <c r="C29" s="134" t="s">
        <v>483</v>
      </c>
      <c r="D29" s="196">
        <v>0</v>
      </c>
      <c r="E29" s="149">
        <v>12</v>
      </c>
      <c r="F29" s="285">
        <f>HLOOKUP($C29,$BZ$2:$CM$3,2,0)</f>
        <v>29777.99</v>
      </c>
      <c r="G29" s="110">
        <f>D29*E29*F29</f>
        <v>0</v>
      </c>
      <c r="H29" s="163" t="s">
        <v>126</v>
      </c>
      <c r="I29" s="111" t="s">
        <v>493</v>
      </c>
      <c r="J29" s="111" t="str">
        <f>VLOOKUP(I29,Presupuesto!$B$11:$C$565,2,0)</f>
        <v>SUELDOS Y SALARIOS PERMANENTES</v>
      </c>
      <c r="K29" s="95" t="str">
        <f t="shared" si="0"/>
        <v>Gestión Tecnologías de Información y Comunicación</v>
      </c>
      <c r="L29" s="95" t="s">
        <v>392</v>
      </c>
    </row>
    <row r="30" spans="3:79" x14ac:dyDescent="0.25">
      <c r="C30" s="168" t="s">
        <v>58</v>
      </c>
      <c r="D30" s="160"/>
      <c r="E30" s="151">
        <v>0</v>
      </c>
      <c r="F30" s="97">
        <f>IF(E29=0,"",(G29/E29)/12*E29)</f>
        <v>0</v>
      </c>
      <c r="G30" s="94">
        <f>F30</f>
        <v>0</v>
      </c>
      <c r="H30" s="161"/>
      <c r="I30" s="113" t="s">
        <v>513</v>
      </c>
      <c r="J30" s="113" t="str">
        <f>VLOOKUP(I30,Presupuesto!$B$11:$C$565,2,0)</f>
        <v>AGUINALDO Y DECIMO CUARTO MES</v>
      </c>
      <c r="K30" s="95" t="str">
        <f t="shared" si="0"/>
        <v>Gestión Tecnologías de Información y Comunicación</v>
      </c>
      <c r="L30" s="95" t="s">
        <v>392</v>
      </c>
    </row>
    <row r="31" spans="3:79" ht="15.75" thickBot="1" x14ac:dyDescent="0.3">
      <c r="C31" s="169" t="s">
        <v>59</v>
      </c>
      <c r="D31" s="160"/>
      <c r="E31" s="151">
        <v>0</v>
      </c>
      <c r="F31" s="114">
        <f>IF(E29&lt;6,"",((E29-6)/12)*(G29/E29))</f>
        <v>0</v>
      </c>
      <c r="G31" s="94">
        <f>F31</f>
        <v>0</v>
      </c>
      <c r="H31" s="161"/>
      <c r="I31" s="98" t="s">
        <v>516</v>
      </c>
      <c r="J31" s="98" t="str">
        <f>VLOOKUP(I31,Presupuesto!$B$11:$C$565,2,0)</f>
        <v>DECIMOCUARTO MES</v>
      </c>
      <c r="K31" s="95" t="str">
        <f t="shared" si="0"/>
        <v>Gestión Tecnologías de Información y Comunicación</v>
      </c>
      <c r="L31" s="95" t="s">
        <v>392</v>
      </c>
    </row>
    <row r="32" spans="3:79" ht="15.75" thickBot="1" x14ac:dyDescent="0.3">
      <c r="C32" s="134" t="s">
        <v>484</v>
      </c>
      <c r="D32" s="196"/>
      <c r="E32" s="149">
        <v>12</v>
      </c>
      <c r="F32" s="285">
        <f>HLOOKUP($C32,$BZ$2:$CM$3,2,0)</f>
        <v>27792.79</v>
      </c>
      <c r="G32" s="110">
        <f>D32*E32*F32</f>
        <v>0</v>
      </c>
      <c r="H32" s="163"/>
      <c r="I32" s="111" t="s">
        <v>493</v>
      </c>
      <c r="J32" s="111" t="str">
        <f>VLOOKUP(I32,Presupuesto!$B$11:$C$565,2,0)</f>
        <v>SUELDOS Y SALARIOS PERMANENTES</v>
      </c>
      <c r="K32" s="95" t="str">
        <f t="shared" si="0"/>
        <v>Gestión Tecnologías de Información y Comunicación</v>
      </c>
      <c r="L32" s="95" t="s">
        <v>392</v>
      </c>
    </row>
    <row r="33" spans="3:12" x14ac:dyDescent="0.25">
      <c r="C33" s="168" t="s">
        <v>58</v>
      </c>
      <c r="D33" s="160"/>
      <c r="E33" s="151">
        <v>0</v>
      </c>
      <c r="F33" s="97">
        <f>IF(E32=0,"",(G32/E32)/12*E32)</f>
        <v>0</v>
      </c>
      <c r="G33" s="94">
        <f>F33</f>
        <v>0</v>
      </c>
      <c r="H33" s="161"/>
      <c r="I33" s="113" t="s">
        <v>513</v>
      </c>
      <c r="J33" s="113" t="str">
        <f>VLOOKUP(I33,Presupuesto!$B$11:$C$565,2,0)</f>
        <v>AGUINALDO Y DECIMO CUARTO MES</v>
      </c>
      <c r="K33" s="95" t="str">
        <f t="shared" si="0"/>
        <v>Gestión Tecnologías de Información y Comunicación</v>
      </c>
      <c r="L33" s="95" t="s">
        <v>392</v>
      </c>
    </row>
    <row r="34" spans="3:12" ht="15.75" thickBot="1" x14ac:dyDescent="0.3">
      <c r="C34" s="169" t="s">
        <v>59</v>
      </c>
      <c r="D34" s="160"/>
      <c r="E34" s="151">
        <v>0</v>
      </c>
      <c r="F34" s="114">
        <f>IF(E32&lt;6,"",((E32-6)/12)*(G32/E32))</f>
        <v>0</v>
      </c>
      <c r="G34" s="94">
        <f>F34</f>
        <v>0</v>
      </c>
      <c r="H34" s="161"/>
      <c r="I34" s="98" t="s">
        <v>516</v>
      </c>
      <c r="J34" s="98" t="str">
        <f>VLOOKUP(I34,Presupuesto!$B$11:$C$565,2,0)</f>
        <v>DECIMOCUARTO MES</v>
      </c>
      <c r="K34" s="95" t="str">
        <f t="shared" si="0"/>
        <v>Gestión Tecnologías de Información y Comunicación</v>
      </c>
      <c r="L34" s="95" t="s">
        <v>392</v>
      </c>
    </row>
    <row r="35" spans="3:12" ht="15.75" thickBot="1" x14ac:dyDescent="0.3">
      <c r="C35" s="134" t="s">
        <v>485</v>
      </c>
      <c r="D35" s="196"/>
      <c r="E35" s="149">
        <v>12</v>
      </c>
      <c r="F35" s="285">
        <f>HLOOKUP($C35,$BZ$2:$CM$3,2,0)</f>
        <v>18859.39</v>
      </c>
      <c r="G35" s="110">
        <f>D35*E35*F35</f>
        <v>0</v>
      </c>
      <c r="H35" s="163"/>
      <c r="I35" s="111" t="s">
        <v>493</v>
      </c>
      <c r="J35" s="111" t="str">
        <f>VLOOKUP(I35,Presupuesto!$B$11:$C$565,2,0)</f>
        <v>SUELDOS Y SALARIOS PERMANENTES</v>
      </c>
      <c r="K35" s="95" t="str">
        <f t="shared" si="0"/>
        <v>Gestión Tecnologías de Información y Comunicación</v>
      </c>
      <c r="L35" s="95" t="s">
        <v>392</v>
      </c>
    </row>
    <row r="36" spans="3:12" x14ac:dyDescent="0.25">
      <c r="C36" s="168" t="s">
        <v>58</v>
      </c>
      <c r="D36" s="160"/>
      <c r="E36" s="151">
        <v>0</v>
      </c>
      <c r="F36" s="97">
        <f>IF(E35=0,"",(G35/E35)/12*E35)</f>
        <v>0</v>
      </c>
      <c r="G36" s="94">
        <f>F36</f>
        <v>0</v>
      </c>
      <c r="H36" s="161"/>
      <c r="I36" s="113" t="s">
        <v>513</v>
      </c>
      <c r="J36" s="113" t="str">
        <f>VLOOKUP(I36,Presupuesto!$B$11:$C$565,2,0)</f>
        <v>AGUINALDO Y DECIMO CUARTO MES</v>
      </c>
      <c r="K36" s="95" t="str">
        <f t="shared" si="0"/>
        <v>Gestión Tecnologías de Información y Comunicación</v>
      </c>
      <c r="L36" s="95" t="s">
        <v>392</v>
      </c>
    </row>
    <row r="37" spans="3:12" ht="15.75" thickBot="1" x14ac:dyDescent="0.3">
      <c r="C37" s="169" t="s">
        <v>59</v>
      </c>
      <c r="D37" s="160"/>
      <c r="E37" s="151">
        <v>0</v>
      </c>
      <c r="F37" s="114">
        <f>IF(E35&lt;6,"",((E35-6)/12)*(G35/E35))</f>
        <v>0</v>
      </c>
      <c r="G37" s="94">
        <f>F37</f>
        <v>0</v>
      </c>
      <c r="H37" s="161"/>
      <c r="I37" s="98" t="s">
        <v>516</v>
      </c>
      <c r="J37" s="98" t="str">
        <f>VLOOKUP(I37,Presupuesto!$B$11:$C$565,2,0)</f>
        <v>DECIMOCUARTO MES</v>
      </c>
      <c r="K37" s="95" t="str">
        <f t="shared" si="0"/>
        <v>Gestión Tecnologías de Información y Comunicación</v>
      </c>
      <c r="L37" s="95" t="s">
        <v>392</v>
      </c>
    </row>
    <row r="38" spans="3:12" ht="15.75" thickBot="1" x14ac:dyDescent="0.3">
      <c r="C38" s="134" t="s">
        <v>486</v>
      </c>
      <c r="D38" s="196">
        <v>0</v>
      </c>
      <c r="E38" s="149">
        <v>12</v>
      </c>
      <c r="F38" s="285">
        <f>HLOOKUP($C38,$BZ$2:$CM$3,2,0)</f>
        <v>17866.8</v>
      </c>
      <c r="G38" s="110">
        <f>D38*E38*F38</f>
        <v>0</v>
      </c>
      <c r="H38" s="163" t="s">
        <v>126</v>
      </c>
      <c r="I38" s="111" t="s">
        <v>493</v>
      </c>
      <c r="J38" s="111" t="str">
        <f>VLOOKUP(I38,Presupuesto!$B$11:$C$565,2,0)</f>
        <v>SUELDOS Y SALARIOS PERMANENTES</v>
      </c>
      <c r="K38" s="95" t="s">
        <v>1361</v>
      </c>
      <c r="L38" s="95" t="s">
        <v>392</v>
      </c>
    </row>
    <row r="39" spans="3:12" x14ac:dyDescent="0.25">
      <c r="C39" s="168" t="s">
        <v>58</v>
      </c>
      <c r="D39" s="160"/>
      <c r="E39" s="151">
        <v>0</v>
      </c>
      <c r="F39" s="97">
        <f>IF(E38=0,"",(G38/E38)/12*E38)</f>
        <v>0</v>
      </c>
      <c r="G39" s="94">
        <f>F39</f>
        <v>0</v>
      </c>
      <c r="H39" s="161" t="s">
        <v>126</v>
      </c>
      <c r="I39" s="113" t="s">
        <v>513</v>
      </c>
      <c r="J39" s="113" t="str">
        <f>VLOOKUP(I39,Presupuesto!$B$11:$C$565,2,0)</f>
        <v>AGUINALDO Y DECIMO CUARTO MES</v>
      </c>
      <c r="K39" s="95" t="s">
        <v>1361</v>
      </c>
      <c r="L39" s="95" t="s">
        <v>392</v>
      </c>
    </row>
    <row r="40" spans="3:12" ht="15.75" thickBot="1" x14ac:dyDescent="0.3">
      <c r="C40" s="169" t="s">
        <v>59</v>
      </c>
      <c r="D40" s="160"/>
      <c r="E40" s="151">
        <v>0</v>
      </c>
      <c r="F40" s="114">
        <f>IF(E38&lt;6,"",((E38-6)/12)*(G38/E38))</f>
        <v>0</v>
      </c>
      <c r="G40" s="94">
        <f>F40</f>
        <v>0</v>
      </c>
      <c r="H40" s="161" t="s">
        <v>126</v>
      </c>
      <c r="I40" s="98" t="s">
        <v>516</v>
      </c>
      <c r="J40" s="98" t="str">
        <f>VLOOKUP(I40,Presupuesto!$B$11:$C$565,2,0)</f>
        <v>DECIMOCUARTO MES</v>
      </c>
      <c r="K40" s="95" t="s">
        <v>1361</v>
      </c>
      <c r="L40" s="95" t="s">
        <v>392</v>
      </c>
    </row>
    <row r="41" spans="3:12" ht="15.75" thickBot="1" x14ac:dyDescent="0.3">
      <c r="C41" s="134" t="s">
        <v>487</v>
      </c>
      <c r="D41" s="196"/>
      <c r="E41" s="149">
        <v>12</v>
      </c>
      <c r="F41" s="285">
        <f>HLOOKUP($C41,$BZ$2:$CM$3,2,0)</f>
        <v>13896.4</v>
      </c>
      <c r="G41" s="110">
        <f>D41*E41*F41</f>
        <v>0</v>
      </c>
      <c r="H41" s="163"/>
      <c r="I41" s="111" t="s">
        <v>493</v>
      </c>
      <c r="J41" s="111" t="str">
        <f>VLOOKUP(I41,Presupuesto!$B$11:$C$565,2,0)</f>
        <v>SUELDOS Y SALARIOS PERMANENTES</v>
      </c>
      <c r="K41" s="95" t="str">
        <f t="shared" si="0"/>
        <v>Gestión Tecnologías de Información y Comunicación</v>
      </c>
      <c r="L41" s="95" t="s">
        <v>392</v>
      </c>
    </row>
    <row r="42" spans="3:12" x14ac:dyDescent="0.25">
      <c r="C42" s="168" t="s">
        <v>58</v>
      </c>
      <c r="D42" s="160"/>
      <c r="E42" s="151">
        <v>0</v>
      </c>
      <c r="F42" s="97">
        <f>IF(E41=0,"",(G41/E41)/12*E41)</f>
        <v>0</v>
      </c>
      <c r="G42" s="94">
        <f>F42</f>
        <v>0</v>
      </c>
      <c r="H42" s="161"/>
      <c r="I42" s="113" t="s">
        <v>513</v>
      </c>
      <c r="J42" s="113" t="str">
        <f>VLOOKUP(I42,Presupuesto!$B$11:$C$565,2,0)</f>
        <v>AGUINALDO Y DECIMO CUARTO MES</v>
      </c>
      <c r="K42" s="95" t="str">
        <f t="shared" si="0"/>
        <v>Gestión Tecnologías de Información y Comunicación</v>
      </c>
      <c r="L42" s="95" t="s">
        <v>392</v>
      </c>
    </row>
    <row r="43" spans="3:12" ht="15.75" thickBot="1" x14ac:dyDescent="0.3">
      <c r="C43" s="169" t="s">
        <v>59</v>
      </c>
      <c r="D43" s="160"/>
      <c r="E43" s="151">
        <v>0</v>
      </c>
      <c r="F43" s="114">
        <f>IF(E41&lt;6,"",((E41-6)/12)*(G41/E41))</f>
        <v>0</v>
      </c>
      <c r="G43" s="94">
        <f>F43</f>
        <v>0</v>
      </c>
      <c r="H43" s="161"/>
      <c r="I43" s="98" t="s">
        <v>516</v>
      </c>
      <c r="J43" s="98" t="str">
        <f>VLOOKUP(I43,Presupuesto!$B$11:$C$565,2,0)</f>
        <v>DECIMOCUARTO MES</v>
      </c>
      <c r="K43" s="95" t="str">
        <f t="shared" si="0"/>
        <v>Gestión Tecnologías de Información y Comunicación</v>
      </c>
      <c r="L43" s="95" t="s">
        <v>392</v>
      </c>
    </row>
    <row r="44" spans="3:12" ht="15.75" thickBot="1" x14ac:dyDescent="0.3">
      <c r="C44" s="134" t="s">
        <v>488</v>
      </c>
      <c r="D44" s="196"/>
      <c r="E44" s="149">
        <v>12</v>
      </c>
      <c r="F44" s="285">
        <f>HLOOKUP($C44,$BZ$2:$CM$3,2,0)</f>
        <v>15004.09</v>
      </c>
      <c r="G44" s="110">
        <f>D44*E44*F44</f>
        <v>0</v>
      </c>
      <c r="H44" s="163"/>
      <c r="I44" s="111" t="s">
        <v>493</v>
      </c>
      <c r="J44" s="111" t="str">
        <f>VLOOKUP(I44,Presupuesto!$B$11:$C$565,2,0)</f>
        <v>SUELDOS Y SALARIOS PERMANENTES</v>
      </c>
      <c r="K44" s="95" t="str">
        <f t="shared" si="0"/>
        <v>Gestión Tecnologías de Información y Comunicación</v>
      </c>
      <c r="L44" s="95" t="s">
        <v>392</v>
      </c>
    </row>
    <row r="45" spans="3:12" x14ac:dyDescent="0.25">
      <c r="C45" s="168" t="s">
        <v>58</v>
      </c>
      <c r="D45" s="160"/>
      <c r="E45" s="151">
        <v>0</v>
      </c>
      <c r="F45" s="97">
        <f>IF(E44=0,"",(G44/E44)/12*E44)</f>
        <v>0</v>
      </c>
      <c r="G45" s="94">
        <f>F45</f>
        <v>0</v>
      </c>
      <c r="H45" s="161"/>
      <c r="I45" s="113" t="s">
        <v>513</v>
      </c>
      <c r="J45" s="113" t="str">
        <f>VLOOKUP(I45,Presupuesto!$B$11:$C$565,2,0)</f>
        <v>AGUINALDO Y DECIMO CUARTO MES</v>
      </c>
      <c r="K45" s="95" t="str">
        <f t="shared" si="0"/>
        <v>Gestión Tecnologías de Información y Comunicación</v>
      </c>
      <c r="L45" s="95" t="s">
        <v>392</v>
      </c>
    </row>
    <row r="46" spans="3:12" ht="15.75" thickBot="1" x14ac:dyDescent="0.3">
      <c r="C46" s="169" t="s">
        <v>59</v>
      </c>
      <c r="D46" s="160"/>
      <c r="E46" s="151">
        <v>0</v>
      </c>
      <c r="F46" s="114">
        <f>IF(E44&lt;6,"",((E44-6)/12)*(G44/E44))</f>
        <v>0</v>
      </c>
      <c r="G46" s="94">
        <f>F46</f>
        <v>0</v>
      </c>
      <c r="H46" s="161"/>
      <c r="I46" s="98" t="s">
        <v>516</v>
      </c>
      <c r="J46" s="98" t="str">
        <f>VLOOKUP(I46,Presupuesto!$B$11:$C$565,2,0)</f>
        <v>DECIMOCUARTO MES</v>
      </c>
      <c r="K46" s="95" t="str">
        <f t="shared" si="0"/>
        <v>Gestión Tecnologías de Información y Comunicación</v>
      </c>
      <c r="L46" s="95" t="s">
        <v>392</v>
      </c>
    </row>
    <row r="47" spans="3:12" ht="15.75" thickBot="1" x14ac:dyDescent="0.3">
      <c r="C47" s="134" t="s">
        <v>489</v>
      </c>
      <c r="D47" s="196"/>
      <c r="E47" s="149">
        <v>12</v>
      </c>
      <c r="F47" s="285">
        <f>HLOOKUP($C47,$BZ$2:$CM$3,2,0)</f>
        <v>13238.9</v>
      </c>
      <c r="G47" s="110">
        <f>D47*E47*F47</f>
        <v>0</v>
      </c>
      <c r="H47" s="163"/>
      <c r="I47" s="111" t="s">
        <v>493</v>
      </c>
      <c r="J47" s="111" t="str">
        <f>VLOOKUP(I47,Presupuesto!$B$11:$C$565,2,0)</f>
        <v>SUELDOS Y SALARIOS PERMANENTES</v>
      </c>
      <c r="K47" s="95" t="str">
        <f t="shared" si="0"/>
        <v>Gestión Tecnologías de Información y Comunicación</v>
      </c>
      <c r="L47" s="95" t="s">
        <v>392</v>
      </c>
    </row>
    <row r="48" spans="3:12" x14ac:dyDescent="0.25">
      <c r="C48" s="168" t="s">
        <v>58</v>
      </c>
      <c r="D48" s="160"/>
      <c r="E48" s="151">
        <v>0</v>
      </c>
      <c r="F48" s="97">
        <f>IF(E47=0,"",(G47/E47)/12*E47)</f>
        <v>0</v>
      </c>
      <c r="G48" s="94">
        <f>F48</f>
        <v>0</v>
      </c>
      <c r="H48" s="161"/>
      <c r="I48" s="113" t="s">
        <v>513</v>
      </c>
      <c r="J48" s="113" t="str">
        <f>VLOOKUP(I48,Presupuesto!$B$11:$C$565,2,0)</f>
        <v>AGUINALDO Y DECIMO CUARTO MES</v>
      </c>
      <c r="K48" s="95" t="str">
        <f t="shared" si="0"/>
        <v>Gestión Tecnologías de Información y Comunicación</v>
      </c>
      <c r="L48" s="95" t="s">
        <v>392</v>
      </c>
    </row>
    <row r="49" spans="3:12" ht="15.75" thickBot="1" x14ac:dyDescent="0.3">
      <c r="C49" s="169" t="s">
        <v>59</v>
      </c>
      <c r="D49" s="160"/>
      <c r="E49" s="151">
        <v>0</v>
      </c>
      <c r="F49" s="114">
        <f>IF(E47&lt;6,"",((E47-6)/12)*(G47/E47))</f>
        <v>0</v>
      </c>
      <c r="G49" s="94">
        <f>F49</f>
        <v>0</v>
      </c>
      <c r="H49" s="161"/>
      <c r="I49" s="98" t="s">
        <v>516</v>
      </c>
      <c r="J49" s="98" t="str">
        <f>VLOOKUP(I49,Presupuesto!$B$11:$C$565,2,0)</f>
        <v>DECIMOCUARTO MES</v>
      </c>
      <c r="K49" s="95" t="str">
        <f t="shared" si="0"/>
        <v>Gestión Tecnologías de Información y Comunicación</v>
      </c>
      <c r="L49" s="95" t="s">
        <v>392</v>
      </c>
    </row>
    <row r="50" spans="3:12" ht="15.75" thickBot="1" x14ac:dyDescent="0.3">
      <c r="C50" s="134" t="s">
        <v>490</v>
      </c>
      <c r="D50" s="196"/>
      <c r="E50" s="149">
        <v>12</v>
      </c>
      <c r="F50" s="285">
        <f>HLOOKUP($C50,$BZ$2:$CM$3,2,0)</f>
        <v>12356.31</v>
      </c>
      <c r="G50" s="110">
        <f>D50*E50*F50</f>
        <v>0</v>
      </c>
      <c r="H50" s="163"/>
      <c r="I50" s="111" t="s">
        <v>493</v>
      </c>
      <c r="J50" s="111" t="str">
        <f>VLOOKUP(I50,Presupuesto!$B$11:$C$565,2,0)</f>
        <v>SUELDOS Y SALARIOS PERMANENTES</v>
      </c>
      <c r="K50" s="95" t="str">
        <f t="shared" ref="K50:K67" si="1">$K$17</f>
        <v>Gestión Tecnologías de Información y Comunicación</v>
      </c>
      <c r="L50" s="95" t="s">
        <v>392</v>
      </c>
    </row>
    <row r="51" spans="3:12" x14ac:dyDescent="0.25">
      <c r="C51" s="168" t="s">
        <v>58</v>
      </c>
      <c r="D51" s="160"/>
      <c r="E51" s="151">
        <v>0</v>
      </c>
      <c r="F51" s="97">
        <f>IF(E50=0,"",(G50/E50)/12*E50)</f>
        <v>0</v>
      </c>
      <c r="G51" s="94">
        <f>F51</f>
        <v>0</v>
      </c>
      <c r="H51" s="161"/>
      <c r="I51" s="113" t="s">
        <v>513</v>
      </c>
      <c r="J51" s="113" t="str">
        <f>VLOOKUP(I51,Presupuesto!$B$11:$C$565,2,0)</f>
        <v>AGUINALDO Y DECIMO CUARTO MES</v>
      </c>
      <c r="K51" s="95" t="str">
        <f t="shared" si="1"/>
        <v>Gestión Tecnologías de Información y Comunicación</v>
      </c>
      <c r="L51" s="95" t="s">
        <v>392</v>
      </c>
    </row>
    <row r="52" spans="3:12" ht="15.75" thickBot="1" x14ac:dyDescent="0.3">
      <c r="C52" s="169" t="s">
        <v>59</v>
      </c>
      <c r="D52" s="160"/>
      <c r="E52" s="151">
        <v>0</v>
      </c>
      <c r="F52" s="114">
        <f>IF(E50&lt;6,"",((E50-6)/12)*(G50/E50))</f>
        <v>0</v>
      </c>
      <c r="G52" s="94">
        <f>F52</f>
        <v>0</v>
      </c>
      <c r="H52" s="161"/>
      <c r="I52" s="98" t="s">
        <v>516</v>
      </c>
      <c r="J52" s="98" t="str">
        <f>VLOOKUP(I52,Presupuesto!$B$11:$C$565,2,0)</f>
        <v>DECIMOCUARTO MES</v>
      </c>
      <c r="K52" s="95" t="str">
        <f t="shared" si="1"/>
        <v>Gestión Tecnologías de Información y Comunicación</v>
      </c>
      <c r="L52" s="95" t="s">
        <v>392</v>
      </c>
    </row>
    <row r="53" spans="3:12" ht="15.75" thickBot="1" x14ac:dyDescent="0.3">
      <c r="C53" s="134" t="s">
        <v>491</v>
      </c>
      <c r="D53" s="196"/>
      <c r="E53" s="149">
        <v>12</v>
      </c>
      <c r="F53" s="285">
        <f>HLOOKUP($C53,$BZ$2:$CM$3,2,0)</f>
        <v>463.22</v>
      </c>
      <c r="G53" s="110">
        <f>D53*E53*F53</f>
        <v>0</v>
      </c>
      <c r="H53" s="163"/>
      <c r="I53" s="111" t="s">
        <v>493</v>
      </c>
      <c r="J53" s="111" t="str">
        <f>VLOOKUP(I53,Presupuesto!$B$11:$C$565,2,0)</f>
        <v>SUELDOS Y SALARIOS PERMANENTES</v>
      </c>
      <c r="K53" s="95" t="str">
        <f t="shared" si="1"/>
        <v>Gestión Tecnologías de Información y Comunicación</v>
      </c>
      <c r="L53" s="95" t="s">
        <v>392</v>
      </c>
    </row>
    <row r="54" spans="3:12" x14ac:dyDescent="0.25">
      <c r="C54" s="168" t="s">
        <v>58</v>
      </c>
      <c r="D54" s="160"/>
      <c r="E54" s="151">
        <v>0</v>
      </c>
      <c r="F54" s="97">
        <f>IF(E53=0,"",(G53/E53)/12*E53)</f>
        <v>0</v>
      </c>
      <c r="G54" s="94">
        <f>F54</f>
        <v>0</v>
      </c>
      <c r="H54" s="161"/>
      <c r="I54" s="113" t="s">
        <v>513</v>
      </c>
      <c r="J54" s="113" t="str">
        <f>VLOOKUP(I54,Presupuesto!$B$11:$C$565,2,0)</f>
        <v>AGUINALDO Y DECIMO CUARTO MES</v>
      </c>
      <c r="K54" s="95" t="str">
        <f t="shared" si="1"/>
        <v>Gestión Tecnologías de Información y Comunicación</v>
      </c>
      <c r="L54" s="95" t="s">
        <v>392</v>
      </c>
    </row>
    <row r="55" spans="3:12" ht="15.75" thickBot="1" x14ac:dyDescent="0.3">
      <c r="C55" s="169" t="s">
        <v>59</v>
      </c>
      <c r="D55" s="160"/>
      <c r="E55" s="151">
        <v>0</v>
      </c>
      <c r="F55" s="114">
        <f>IF(E53&lt;6,"",((E53-6)/12)*(G53/E53))</f>
        <v>0</v>
      </c>
      <c r="G55" s="94">
        <f>F55</f>
        <v>0</v>
      </c>
      <c r="H55" s="161"/>
      <c r="I55" s="98" t="s">
        <v>516</v>
      </c>
      <c r="J55" s="98" t="str">
        <f>VLOOKUP(I55,Presupuesto!$B$11:$C$565,2,0)</f>
        <v>DECIMOCUARTO MES</v>
      </c>
      <c r="K55" s="95" t="str">
        <f t="shared" si="1"/>
        <v>Gestión Tecnologías de Información y Comunicación</v>
      </c>
      <c r="L55" s="95" t="s">
        <v>392</v>
      </c>
    </row>
    <row r="56" spans="3:12" ht="15.75" thickBot="1" x14ac:dyDescent="0.3">
      <c r="C56" s="134" t="s">
        <v>492</v>
      </c>
      <c r="D56" s="196"/>
      <c r="E56" s="149">
        <v>12</v>
      </c>
      <c r="F56" s="285">
        <f>HLOOKUP($C56,$BZ$2:$CM$3,2,0)</f>
        <v>2007.3</v>
      </c>
      <c r="G56" s="110">
        <f>D56*E56*F56</f>
        <v>0</v>
      </c>
      <c r="H56" s="163"/>
      <c r="I56" s="111" t="s">
        <v>493</v>
      </c>
      <c r="J56" s="111" t="str">
        <f>VLOOKUP(I56,Presupuesto!$B$11:$C$565,2,0)</f>
        <v>SUELDOS Y SALARIOS PERMANENTES</v>
      </c>
      <c r="K56" s="95" t="str">
        <f t="shared" si="1"/>
        <v>Gestión Tecnologías de Información y Comunicación</v>
      </c>
      <c r="L56" s="95" t="s">
        <v>392</v>
      </c>
    </row>
    <row r="57" spans="3:12" x14ac:dyDescent="0.25">
      <c r="C57" s="168" t="s">
        <v>58</v>
      </c>
      <c r="D57" s="160"/>
      <c r="E57" s="151">
        <v>0</v>
      </c>
      <c r="F57" s="97">
        <f>IF(E56=0,"",(G56/E56)/12*E56)</f>
        <v>0</v>
      </c>
      <c r="G57" s="94">
        <f>F57</f>
        <v>0</v>
      </c>
      <c r="H57" s="161"/>
      <c r="I57" s="113" t="s">
        <v>513</v>
      </c>
      <c r="J57" s="113" t="str">
        <f>VLOOKUP(I57,Presupuesto!$B$11:$C$565,2,0)</f>
        <v>AGUINALDO Y DECIMO CUARTO MES</v>
      </c>
      <c r="K57" s="95" t="str">
        <f t="shared" si="1"/>
        <v>Gestión Tecnologías de Información y Comunicación</v>
      </c>
      <c r="L57" s="95" t="s">
        <v>392</v>
      </c>
    </row>
    <row r="58" spans="3:12" ht="15.75" thickBot="1" x14ac:dyDescent="0.3">
      <c r="C58" s="169" t="s">
        <v>59</v>
      </c>
      <c r="D58" s="160"/>
      <c r="E58" s="151">
        <v>0</v>
      </c>
      <c r="F58" s="114">
        <f>IF(E56&lt;6,"",((E56-6)/12)*(G56/E56))</f>
        <v>0</v>
      </c>
      <c r="G58" s="94">
        <f>F58</f>
        <v>0</v>
      </c>
      <c r="H58" s="161"/>
      <c r="I58" s="98" t="s">
        <v>516</v>
      </c>
      <c r="J58" s="98" t="str">
        <f>VLOOKUP(I58,Presupuesto!$B$11:$C$565,2,0)</f>
        <v>DECIMOCUARTO MES</v>
      </c>
      <c r="K58" s="95" t="str">
        <f t="shared" si="1"/>
        <v>Gestión Tecnologías de Información y Comunicación</v>
      </c>
      <c r="L58" s="95" t="s">
        <v>392</v>
      </c>
    </row>
    <row r="59" spans="3:12" ht="15.75" thickBot="1" x14ac:dyDescent="0.3">
      <c r="C59" s="137" t="s">
        <v>83</v>
      </c>
      <c r="D59" s="196"/>
      <c r="E59" s="149">
        <v>12</v>
      </c>
      <c r="F59" s="136">
        <v>30000</v>
      </c>
      <c r="G59" s="110">
        <f>D59*E59*F59</f>
        <v>0</v>
      </c>
      <c r="H59" s="163"/>
      <c r="I59" s="111" t="s">
        <v>561</v>
      </c>
      <c r="J59" s="111" t="str">
        <f>VLOOKUP(I59,Presupuesto!$B$11:$C$565,2,0)</f>
        <v>CONTRATOS ESPECIALES</v>
      </c>
      <c r="K59" s="95" t="str">
        <f t="shared" si="1"/>
        <v>Gestión Tecnologías de Información y Comunicación</v>
      </c>
      <c r="L59" s="95" t="s">
        <v>392</v>
      </c>
    </row>
    <row r="60" spans="3:12" x14ac:dyDescent="0.25">
      <c r="C60" s="168" t="s">
        <v>58</v>
      </c>
      <c r="D60" s="160"/>
      <c r="E60" s="151">
        <v>0</v>
      </c>
      <c r="F60" s="114">
        <f>IF(E59=0,"",(G59/E59)/12*E59)</f>
        <v>0</v>
      </c>
      <c r="G60" s="94">
        <f>F60</f>
        <v>0</v>
      </c>
      <c r="H60" s="161"/>
      <c r="I60" s="98" t="s">
        <v>561</v>
      </c>
      <c r="J60" s="98" t="str">
        <f>VLOOKUP(I60,Presupuesto!$B$11:$C$565,2,0)</f>
        <v>CONTRATOS ESPECIALES</v>
      </c>
      <c r="K60" s="95" t="str">
        <f t="shared" si="1"/>
        <v>Gestión Tecnologías de Información y Comunicación</v>
      </c>
      <c r="L60" s="95" t="s">
        <v>391</v>
      </c>
    </row>
    <row r="61" spans="3:12" ht="15.75" thickBot="1" x14ac:dyDescent="0.3">
      <c r="C61" s="169" t="s">
        <v>59</v>
      </c>
      <c r="D61" s="160"/>
      <c r="E61" s="151">
        <v>0</v>
      </c>
      <c r="F61" s="97">
        <f>IF(E59&lt;6,"",((E59-6)/12)*(G59/E59))</f>
        <v>0</v>
      </c>
      <c r="G61" s="94">
        <f>F61</f>
        <v>0</v>
      </c>
      <c r="H61" s="161"/>
      <c r="I61" s="98" t="s">
        <v>561</v>
      </c>
      <c r="J61" s="98" t="str">
        <f>VLOOKUP(I61,Presupuesto!$B$11:$C$565,2,0)</f>
        <v>CONTRATOS ESPECIALES</v>
      </c>
      <c r="K61" s="95" t="str">
        <f t="shared" si="1"/>
        <v>Gestión Tecnologías de Información y Comunicación</v>
      </c>
      <c r="L61" s="95" t="s">
        <v>396</v>
      </c>
    </row>
    <row r="62" spans="3:12" ht="15.75" thickBot="1" x14ac:dyDescent="0.3">
      <c r="C62" s="137" t="s">
        <v>60</v>
      </c>
      <c r="D62" s="196"/>
      <c r="E62" s="149">
        <v>12</v>
      </c>
      <c r="F62" s="115">
        <v>30000</v>
      </c>
      <c r="G62" s="110">
        <f>D62*E62*F62</f>
        <v>0</v>
      </c>
      <c r="H62" s="163"/>
      <c r="I62" s="111" t="s">
        <v>702</v>
      </c>
      <c r="J62" s="111" t="str">
        <f>VLOOKUP(I62,Presupuesto!$B$11:$C$565,2,0)</f>
        <v>OTROS SERVICIOS TECNICOS Y PROFESIONALES</v>
      </c>
      <c r="K62" s="95" t="str">
        <f t="shared" si="1"/>
        <v>Gestión Tecnologías de Información y Comunicación</v>
      </c>
      <c r="L62" s="95" t="s">
        <v>391</v>
      </c>
    </row>
    <row r="63" spans="3:12" x14ac:dyDescent="0.25">
      <c r="C63" s="168" t="s">
        <v>58</v>
      </c>
      <c r="D63" s="160"/>
      <c r="E63" s="151">
        <v>0</v>
      </c>
      <c r="F63" s="97">
        <v>0</v>
      </c>
      <c r="G63" s="94">
        <f>F63</f>
        <v>0</v>
      </c>
      <c r="H63" s="161"/>
      <c r="I63" s="98" t="s">
        <v>702</v>
      </c>
      <c r="J63" s="98" t="str">
        <f>VLOOKUP(I63,Presupuesto!$B$11:$C$565,2,0)</f>
        <v>OTROS SERVICIOS TECNICOS Y PROFESIONALES</v>
      </c>
      <c r="K63" s="95" t="str">
        <f t="shared" si="1"/>
        <v>Gestión Tecnologías de Información y Comunicación</v>
      </c>
      <c r="L63" s="95" t="s">
        <v>391</v>
      </c>
    </row>
    <row r="64" spans="3:12" ht="15.75" thickBot="1" x14ac:dyDescent="0.3">
      <c r="C64" s="169" t="s">
        <v>59</v>
      </c>
      <c r="D64" s="160"/>
      <c r="E64" s="151">
        <v>0</v>
      </c>
      <c r="F64" s="97">
        <v>0</v>
      </c>
      <c r="G64" s="94">
        <f>F64</f>
        <v>0</v>
      </c>
      <c r="H64" s="161"/>
      <c r="I64" s="98" t="s">
        <v>702</v>
      </c>
      <c r="J64" s="98" t="str">
        <f>VLOOKUP(I64,Presupuesto!$B$11:$C$565,2,0)</f>
        <v>OTROS SERVICIOS TECNICOS Y PROFESIONALES</v>
      </c>
      <c r="K64" s="95" t="str">
        <f t="shared" si="1"/>
        <v>Gestión Tecnologías de Información y Comunicación</v>
      </c>
      <c r="L64" s="95" t="s">
        <v>391</v>
      </c>
    </row>
    <row r="65" spans="3:12" ht="15.75" thickBot="1" x14ac:dyDescent="0.3">
      <c r="C65" s="137" t="s">
        <v>61</v>
      </c>
      <c r="D65" s="196"/>
      <c r="E65" s="149">
        <v>12</v>
      </c>
      <c r="F65" s="115">
        <v>30000</v>
      </c>
      <c r="G65" s="110">
        <f>D65*E65*F65</f>
        <v>0</v>
      </c>
      <c r="H65" s="163"/>
      <c r="I65" s="111" t="s">
        <v>493</v>
      </c>
      <c r="J65" s="111" t="str">
        <f>VLOOKUP(I65,Presupuesto!$B$11:$C$565,2,0)</f>
        <v>SUELDOS Y SALARIOS PERMANENTES</v>
      </c>
      <c r="K65" s="95" t="str">
        <f t="shared" si="1"/>
        <v>Gestión Tecnologías de Información y Comunicación</v>
      </c>
      <c r="L65" s="95" t="s">
        <v>391</v>
      </c>
    </row>
    <row r="66" spans="3:12" x14ac:dyDescent="0.25">
      <c r="C66" s="168" t="s">
        <v>58</v>
      </c>
      <c r="D66" s="166"/>
      <c r="E66" s="128">
        <v>0</v>
      </c>
      <c r="F66" s="116">
        <f>IF(E65=0,"",(G65/E65)/12*E65)</f>
        <v>0</v>
      </c>
      <c r="G66" s="117">
        <f>F66</f>
        <v>0</v>
      </c>
      <c r="H66" s="161"/>
      <c r="I66" s="98" t="s">
        <v>513</v>
      </c>
      <c r="J66" s="98" t="str">
        <f>VLOOKUP(I66,Presupuesto!$B$11:$C$565,2,0)</f>
        <v>AGUINALDO Y DECIMO CUARTO MES</v>
      </c>
      <c r="K66" s="95" t="str">
        <f t="shared" si="1"/>
        <v>Gestión Tecnologías de Información y Comunicación</v>
      </c>
      <c r="L66" s="95" t="s">
        <v>391</v>
      </c>
    </row>
    <row r="67" spans="3:12" ht="15.75" thickBot="1" x14ac:dyDescent="0.3">
      <c r="C67" s="170" t="s">
        <v>59</v>
      </c>
      <c r="D67" s="159"/>
      <c r="E67" s="129">
        <v>0</v>
      </c>
      <c r="F67" s="102">
        <f>IF(E65&lt;6,"",((E65-6)/12)*(G65/E65))</f>
        <v>0</v>
      </c>
      <c r="G67" s="102">
        <f>F67</f>
        <v>0</v>
      </c>
      <c r="H67" s="159"/>
      <c r="I67" s="103" t="s">
        <v>516</v>
      </c>
      <c r="J67" s="121" t="str">
        <f>VLOOKUP(I67,Presupuesto!$B$11:$C$565,2,0)</f>
        <v>DECIMOCUARTO MES</v>
      </c>
      <c r="K67" s="103" t="str">
        <f t="shared" si="1"/>
        <v>Gestión Tecnologías de Información y Comunicación</v>
      </c>
      <c r="L67" s="121" t="s">
        <v>391</v>
      </c>
    </row>
    <row r="69" spans="3:12" ht="15.75" thickBot="1" x14ac:dyDescent="0.3">
      <c r="K69" s="150"/>
    </row>
    <row r="70" spans="3:12" ht="15.75" thickBot="1" x14ac:dyDescent="0.3">
      <c r="C70" s="69" t="s">
        <v>43</v>
      </c>
      <c r="D70" s="30">
        <f>SUM(G77:G130)</f>
        <v>810000</v>
      </c>
      <c r="E70" s="90"/>
      <c r="F70" s="90"/>
      <c r="G70" s="90"/>
      <c r="H70" s="73"/>
      <c r="I70" s="73"/>
      <c r="J70" s="73"/>
      <c r="K70" s="150"/>
    </row>
    <row r="71" spans="3:12" x14ac:dyDescent="0.25">
      <c r="D71" s="31"/>
      <c r="E71" s="90"/>
      <c r="F71" s="90"/>
      <c r="G71" s="90"/>
      <c r="H71" s="73"/>
      <c r="I71" s="73"/>
      <c r="J71" s="73"/>
      <c r="K71" s="150"/>
    </row>
    <row r="72" spans="3:12" x14ac:dyDescent="0.25">
      <c r="D72" s="31"/>
      <c r="E72" s="90"/>
      <c r="F72" s="90"/>
      <c r="G72" s="90"/>
      <c r="H72" s="73"/>
      <c r="I72" s="73"/>
      <c r="J72" s="73"/>
      <c r="K72" s="150"/>
    </row>
    <row r="73" spans="3:12" ht="15.75" x14ac:dyDescent="0.25">
      <c r="C73" s="199" t="s">
        <v>389</v>
      </c>
      <c r="D73" s="327" t="s">
        <v>1674</v>
      </c>
      <c r="E73" s="90"/>
      <c r="F73" s="90"/>
      <c r="G73" s="90"/>
      <c r="H73" s="73"/>
      <c r="I73" s="73"/>
      <c r="J73" s="73"/>
      <c r="K73" s="150"/>
    </row>
    <row r="74" spans="3:12" ht="18.75" x14ac:dyDescent="0.25">
      <c r="C74" s="204" t="str">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 xml:space="preserve">1. reclutamiento y selección de entrenadores  2. contratacion </v>
      </c>
      <c r="D74" s="31"/>
      <c r="E74" s="90"/>
      <c r="F74" s="90"/>
      <c r="G74" s="90"/>
      <c r="H74" s="73"/>
      <c r="I74" s="73"/>
      <c r="J74" s="73"/>
      <c r="K74" s="150"/>
    </row>
    <row r="75" spans="3:12" ht="15.75" thickBot="1" x14ac:dyDescent="0.3">
      <c r="C75" s="174"/>
      <c r="D75" s="31"/>
      <c r="E75" s="90"/>
      <c r="F75" s="90"/>
      <c r="G75" s="90"/>
      <c r="H75" s="73"/>
      <c r="I75" s="73"/>
      <c r="J75" s="73"/>
      <c r="K75" s="150"/>
    </row>
    <row r="76" spans="3:12" ht="30.75" thickBot="1" x14ac:dyDescent="0.3">
      <c r="C76" s="131" t="s">
        <v>44</v>
      </c>
      <c r="D76" s="135" t="s">
        <v>55</v>
      </c>
      <c r="E76" s="167" t="s">
        <v>56</v>
      </c>
      <c r="F76" s="135" t="s">
        <v>57</v>
      </c>
      <c r="G76" s="132" t="s">
        <v>27</v>
      </c>
      <c r="H76" s="130" t="s">
        <v>128</v>
      </c>
      <c r="I76" s="133" t="s">
        <v>46</v>
      </c>
      <c r="J76" s="133" t="s">
        <v>129</v>
      </c>
      <c r="K76" s="133" t="s">
        <v>407</v>
      </c>
      <c r="L76" s="133" t="s">
        <v>408</v>
      </c>
    </row>
    <row r="77" spans="3:12" ht="15.75" thickBot="1" x14ac:dyDescent="0.3">
      <c r="C77" s="134" t="s">
        <v>479</v>
      </c>
      <c r="D77" s="196"/>
      <c r="E77" s="149">
        <v>12</v>
      </c>
      <c r="F77" s="285">
        <f>HLOOKUP($C77,$BZ$2:$CM$3,2,0)</f>
        <v>43674.39</v>
      </c>
      <c r="G77" s="110">
        <f>D77*E77*F77</f>
        <v>0</v>
      </c>
      <c r="H77" s="163"/>
      <c r="I77" s="111" t="s">
        <v>493</v>
      </c>
      <c r="J77" s="111" t="str">
        <f>VLOOKUP(I77,Presupuesto!$B$11:$C$565,2,0)</f>
        <v>SUELDOS Y SALARIOS PERMANENTES</v>
      </c>
      <c r="K77" s="212" t="s">
        <v>1444</v>
      </c>
      <c r="L77" s="95" t="s">
        <v>391</v>
      </c>
    </row>
    <row r="78" spans="3:12" x14ac:dyDescent="0.25">
      <c r="C78" s="168" t="s">
        <v>58</v>
      </c>
      <c r="D78" s="160"/>
      <c r="E78" s="151">
        <v>0</v>
      </c>
      <c r="F78" s="97">
        <f>IF(E77=0,"",(G77/E77)/12*E77)</f>
        <v>0</v>
      </c>
      <c r="G78" s="94">
        <f>F78</f>
        <v>0</v>
      </c>
      <c r="H78" s="161"/>
      <c r="I78" s="113" t="s">
        <v>513</v>
      </c>
      <c r="J78" s="113" t="str">
        <f>VLOOKUP(I78,Presupuesto!$B$11:$C$565,2,0)</f>
        <v>AGUINALDO Y DECIMO CUARTO MES</v>
      </c>
      <c r="K78" s="95" t="str">
        <f t="shared" ref="K78:K109" si="2">$K$77</f>
        <v>Posgrado</v>
      </c>
      <c r="L78" s="95" t="s">
        <v>409</v>
      </c>
    </row>
    <row r="79" spans="3:12" ht="15.75" thickBot="1" x14ac:dyDescent="0.3">
      <c r="C79" s="169" t="s">
        <v>59</v>
      </c>
      <c r="D79" s="160"/>
      <c r="E79" s="151">
        <v>0</v>
      </c>
      <c r="F79" s="114">
        <f>IF(E77&lt;6,"",((E77-6)/12)*(G77/E77))</f>
        <v>0</v>
      </c>
      <c r="G79" s="94">
        <f>F79</f>
        <v>0</v>
      </c>
      <c r="H79" s="161"/>
      <c r="I79" s="98" t="s">
        <v>516</v>
      </c>
      <c r="J79" s="98" t="str">
        <f>VLOOKUP(I79,Presupuesto!$B$11:$C$565,2,0)</f>
        <v>DECIMOCUARTO MES</v>
      </c>
      <c r="K79" s="95" t="str">
        <f t="shared" si="2"/>
        <v>Posgrado</v>
      </c>
      <c r="L79" s="95" t="s">
        <v>392</v>
      </c>
    </row>
    <row r="80" spans="3:12" ht="15.75" thickBot="1" x14ac:dyDescent="0.3">
      <c r="C80" s="134" t="s">
        <v>480</v>
      </c>
      <c r="D80" s="196"/>
      <c r="E80" s="149">
        <v>12</v>
      </c>
      <c r="F80" s="285">
        <f>HLOOKUP($C80,$BZ$2:$CM$3,2,0)</f>
        <v>39703.99</v>
      </c>
      <c r="G80" s="110">
        <f>D80*E80*F80</f>
        <v>0</v>
      </c>
      <c r="H80" s="163"/>
      <c r="I80" s="111" t="s">
        <v>493</v>
      </c>
      <c r="J80" s="111" t="str">
        <f>VLOOKUP(I80,Presupuesto!$B$11:$C$565,2,0)</f>
        <v>SUELDOS Y SALARIOS PERMANENTES</v>
      </c>
      <c r="K80" s="95" t="str">
        <f t="shared" si="2"/>
        <v>Posgrado</v>
      </c>
      <c r="L80" s="95" t="s">
        <v>392</v>
      </c>
    </row>
    <row r="81" spans="3:12" x14ac:dyDescent="0.25">
      <c r="C81" s="168" t="s">
        <v>58</v>
      </c>
      <c r="D81" s="160"/>
      <c r="E81" s="151">
        <v>0</v>
      </c>
      <c r="F81" s="97">
        <f>IF(E80=0,"",(G80/E80)/12*E80)</f>
        <v>0</v>
      </c>
      <c r="G81" s="94">
        <f>F81</f>
        <v>0</v>
      </c>
      <c r="H81" s="161"/>
      <c r="I81" s="113" t="s">
        <v>513</v>
      </c>
      <c r="J81" s="113" t="str">
        <f>VLOOKUP(I81,Presupuesto!$B$11:$C$565,2,0)</f>
        <v>AGUINALDO Y DECIMO CUARTO MES</v>
      </c>
      <c r="K81" s="95" t="str">
        <f t="shared" si="2"/>
        <v>Posgrado</v>
      </c>
      <c r="L81" s="95" t="s">
        <v>392</v>
      </c>
    </row>
    <row r="82" spans="3:12" ht="15.75" thickBot="1" x14ac:dyDescent="0.3">
      <c r="C82" s="169" t="s">
        <v>59</v>
      </c>
      <c r="D82" s="160"/>
      <c r="E82" s="151">
        <v>0</v>
      </c>
      <c r="F82" s="114">
        <f>IF(E80&lt;6,"",((E80-6)/12)*(G80/E80))</f>
        <v>0</v>
      </c>
      <c r="G82" s="94">
        <f>F82</f>
        <v>0</v>
      </c>
      <c r="H82" s="161"/>
      <c r="I82" s="98" t="s">
        <v>516</v>
      </c>
      <c r="J82" s="98" t="str">
        <f>VLOOKUP(I82,Presupuesto!$B$11:$C$565,2,0)</f>
        <v>DECIMOCUARTO MES</v>
      </c>
      <c r="K82" s="95" t="str">
        <f t="shared" si="2"/>
        <v>Posgrado</v>
      </c>
      <c r="L82" s="95" t="s">
        <v>392</v>
      </c>
    </row>
    <row r="83" spans="3:12" ht="15.75" thickBot="1" x14ac:dyDescent="0.3">
      <c r="C83" s="134" t="s">
        <v>481</v>
      </c>
      <c r="D83" s="196"/>
      <c r="E83" s="149">
        <v>12</v>
      </c>
      <c r="F83" s="285">
        <f>HLOOKUP($C83,$BZ$2:$CM$3,2,0)</f>
        <v>35733.589999999997</v>
      </c>
      <c r="G83" s="110">
        <f>D83*E83*F83</f>
        <v>0</v>
      </c>
      <c r="H83" s="163"/>
      <c r="I83" s="111" t="s">
        <v>493</v>
      </c>
      <c r="J83" s="111" t="str">
        <f>VLOOKUP(I83,Presupuesto!$B$11:$C$565,2,0)</f>
        <v>SUELDOS Y SALARIOS PERMANENTES</v>
      </c>
      <c r="K83" s="95" t="str">
        <f t="shared" si="2"/>
        <v>Posgrado</v>
      </c>
      <c r="L83" s="95" t="s">
        <v>392</v>
      </c>
    </row>
    <row r="84" spans="3:12" x14ac:dyDescent="0.25">
      <c r="C84" s="168" t="s">
        <v>58</v>
      </c>
      <c r="D84" s="160"/>
      <c r="E84" s="151">
        <v>0</v>
      </c>
      <c r="F84" s="97">
        <f>IF(E83=0,"",(G83/E83)/12*E83)</f>
        <v>0</v>
      </c>
      <c r="G84" s="94">
        <f>F84</f>
        <v>0</v>
      </c>
      <c r="H84" s="161"/>
      <c r="I84" s="113" t="s">
        <v>513</v>
      </c>
      <c r="J84" s="113" t="str">
        <f>VLOOKUP(I84,Presupuesto!$B$11:$C$565,2,0)</f>
        <v>AGUINALDO Y DECIMO CUARTO MES</v>
      </c>
      <c r="K84" s="95" t="str">
        <f t="shared" si="2"/>
        <v>Posgrado</v>
      </c>
      <c r="L84" s="95" t="s">
        <v>392</v>
      </c>
    </row>
    <row r="85" spans="3:12" ht="15.75" thickBot="1" x14ac:dyDescent="0.3">
      <c r="C85" s="169" t="s">
        <v>59</v>
      </c>
      <c r="D85" s="160"/>
      <c r="E85" s="151">
        <v>0</v>
      </c>
      <c r="F85" s="114">
        <f>IF(E83&lt;6,"",((E83-6)/12)*(G83/E83))</f>
        <v>0</v>
      </c>
      <c r="G85" s="94">
        <f>F85</f>
        <v>0</v>
      </c>
      <c r="H85" s="161"/>
      <c r="I85" s="98" t="s">
        <v>516</v>
      </c>
      <c r="J85" s="98" t="str">
        <f>VLOOKUP(I85,Presupuesto!$B$11:$C$565,2,0)</f>
        <v>DECIMOCUARTO MES</v>
      </c>
      <c r="K85" s="95" t="str">
        <f t="shared" si="2"/>
        <v>Posgrado</v>
      </c>
      <c r="L85" s="95" t="s">
        <v>392</v>
      </c>
    </row>
    <row r="86" spans="3:12" ht="15.75" thickBot="1" x14ac:dyDescent="0.3">
      <c r="C86" s="134" t="s">
        <v>482</v>
      </c>
      <c r="D86" s="196"/>
      <c r="E86" s="149">
        <v>12</v>
      </c>
      <c r="F86" s="285">
        <f>HLOOKUP($C86,$BZ$2:$CM$3,2,0)</f>
        <v>31763.19</v>
      </c>
      <c r="G86" s="110">
        <f>D86*E86*F86</f>
        <v>0</v>
      </c>
      <c r="H86" s="163"/>
      <c r="I86" s="111" t="s">
        <v>493</v>
      </c>
      <c r="J86" s="111" t="str">
        <f>VLOOKUP(I86,Presupuesto!$B$11:$C$565,2,0)</f>
        <v>SUELDOS Y SALARIOS PERMANENTES</v>
      </c>
      <c r="K86" s="95" t="str">
        <f t="shared" si="2"/>
        <v>Posgrado</v>
      </c>
      <c r="L86" s="95" t="s">
        <v>392</v>
      </c>
    </row>
    <row r="87" spans="3:12" x14ac:dyDescent="0.25">
      <c r="C87" s="168" t="s">
        <v>58</v>
      </c>
      <c r="D87" s="160"/>
      <c r="E87" s="151">
        <v>0</v>
      </c>
      <c r="F87" s="97">
        <f>IF(E86=0,"",(G86/E86)/12*E86)</f>
        <v>0</v>
      </c>
      <c r="G87" s="94">
        <f>F87</f>
        <v>0</v>
      </c>
      <c r="H87" s="161"/>
      <c r="I87" s="113" t="s">
        <v>513</v>
      </c>
      <c r="J87" s="113" t="str">
        <f>VLOOKUP(I87,Presupuesto!$B$11:$C$565,2,0)</f>
        <v>AGUINALDO Y DECIMO CUARTO MES</v>
      </c>
      <c r="K87" s="95" t="str">
        <f t="shared" si="2"/>
        <v>Posgrado</v>
      </c>
      <c r="L87" s="95" t="s">
        <v>392</v>
      </c>
    </row>
    <row r="88" spans="3:12" ht="15.75" thickBot="1" x14ac:dyDescent="0.3">
      <c r="C88" s="169" t="s">
        <v>59</v>
      </c>
      <c r="D88" s="160"/>
      <c r="E88" s="151">
        <v>0</v>
      </c>
      <c r="F88" s="114">
        <f>IF(E86&lt;6,"",((E86-6)/12)*(G86/E86))</f>
        <v>0</v>
      </c>
      <c r="G88" s="94">
        <f>F88</f>
        <v>0</v>
      </c>
      <c r="H88" s="161"/>
      <c r="I88" s="98" t="s">
        <v>516</v>
      </c>
      <c r="J88" s="98" t="str">
        <f>VLOOKUP(I88,Presupuesto!$B$11:$C$565,2,0)</f>
        <v>DECIMOCUARTO MES</v>
      </c>
      <c r="K88" s="95" t="str">
        <f t="shared" si="2"/>
        <v>Posgrado</v>
      </c>
      <c r="L88" s="95" t="s">
        <v>392</v>
      </c>
    </row>
    <row r="89" spans="3:12" ht="15.75" thickBot="1" x14ac:dyDescent="0.3">
      <c r="C89" s="134" t="s">
        <v>483</v>
      </c>
      <c r="D89" s="196"/>
      <c r="E89" s="149">
        <v>12</v>
      </c>
      <c r="F89" s="285">
        <f>HLOOKUP($C89,$BZ$2:$CM$3,2,0)</f>
        <v>29777.99</v>
      </c>
      <c r="G89" s="110">
        <f>D89*E89*F89</f>
        <v>0</v>
      </c>
      <c r="H89" s="163"/>
      <c r="I89" s="111" t="s">
        <v>493</v>
      </c>
      <c r="J89" s="111" t="str">
        <f>VLOOKUP(I89,Presupuesto!$B$11:$C$565,2,0)</f>
        <v>SUELDOS Y SALARIOS PERMANENTES</v>
      </c>
      <c r="K89" s="95" t="str">
        <f t="shared" si="2"/>
        <v>Posgrado</v>
      </c>
      <c r="L89" s="95" t="s">
        <v>392</v>
      </c>
    </row>
    <row r="90" spans="3:12" x14ac:dyDescent="0.25">
      <c r="C90" s="168" t="s">
        <v>58</v>
      </c>
      <c r="D90" s="160"/>
      <c r="E90" s="151">
        <v>0</v>
      </c>
      <c r="F90" s="97">
        <f>IF(E89=0,"",(G89/E89)/12*E89)</f>
        <v>0</v>
      </c>
      <c r="G90" s="94">
        <f>F90</f>
        <v>0</v>
      </c>
      <c r="H90" s="161"/>
      <c r="I90" s="113" t="s">
        <v>513</v>
      </c>
      <c r="J90" s="113" t="str">
        <f>VLOOKUP(I90,Presupuesto!$B$11:$C$565,2,0)</f>
        <v>AGUINALDO Y DECIMO CUARTO MES</v>
      </c>
      <c r="K90" s="95" t="str">
        <f t="shared" si="2"/>
        <v>Posgrado</v>
      </c>
      <c r="L90" s="95" t="s">
        <v>392</v>
      </c>
    </row>
    <row r="91" spans="3:12" ht="15.75" thickBot="1" x14ac:dyDescent="0.3">
      <c r="C91" s="169" t="s">
        <v>59</v>
      </c>
      <c r="D91" s="160"/>
      <c r="E91" s="151">
        <v>0</v>
      </c>
      <c r="F91" s="114">
        <f>IF(E89&lt;6,"",((E89-6)/12)*(G89/E89))</f>
        <v>0</v>
      </c>
      <c r="G91" s="94">
        <f>F91</f>
        <v>0</v>
      </c>
      <c r="H91" s="161"/>
      <c r="I91" s="98" t="s">
        <v>516</v>
      </c>
      <c r="J91" s="98" t="str">
        <f>VLOOKUP(I91,Presupuesto!$B$11:$C$565,2,0)</f>
        <v>DECIMOCUARTO MES</v>
      </c>
      <c r="K91" s="95" t="str">
        <f t="shared" si="2"/>
        <v>Posgrado</v>
      </c>
      <c r="L91" s="95" t="s">
        <v>392</v>
      </c>
    </row>
    <row r="92" spans="3:12" ht="15.75" thickBot="1" x14ac:dyDescent="0.3">
      <c r="C92" s="134" t="s">
        <v>484</v>
      </c>
      <c r="D92" s="196"/>
      <c r="E92" s="149">
        <v>12</v>
      </c>
      <c r="F92" s="285">
        <f>HLOOKUP($C92,$BZ$2:$CM$3,2,0)</f>
        <v>27792.79</v>
      </c>
      <c r="G92" s="110">
        <f>D92*E92*F92</f>
        <v>0</v>
      </c>
      <c r="H92" s="163"/>
      <c r="I92" s="111" t="s">
        <v>493</v>
      </c>
      <c r="J92" s="111" t="str">
        <f>VLOOKUP(I92,Presupuesto!$B$11:$C$565,2,0)</f>
        <v>SUELDOS Y SALARIOS PERMANENTES</v>
      </c>
      <c r="K92" s="95" t="str">
        <f t="shared" si="2"/>
        <v>Posgrado</v>
      </c>
      <c r="L92" s="95" t="s">
        <v>392</v>
      </c>
    </row>
    <row r="93" spans="3:12" x14ac:dyDescent="0.25">
      <c r="C93" s="168" t="s">
        <v>58</v>
      </c>
      <c r="D93" s="160"/>
      <c r="E93" s="151">
        <v>0</v>
      </c>
      <c r="F93" s="97">
        <f>IF(E92=0,"",(G92/E92)/12*E92)</f>
        <v>0</v>
      </c>
      <c r="G93" s="94">
        <f>F93</f>
        <v>0</v>
      </c>
      <c r="H93" s="161"/>
      <c r="I93" s="113" t="s">
        <v>513</v>
      </c>
      <c r="J93" s="113" t="str">
        <f>VLOOKUP(I93,Presupuesto!$B$11:$C$565,2,0)</f>
        <v>AGUINALDO Y DECIMO CUARTO MES</v>
      </c>
      <c r="K93" s="95" t="str">
        <f t="shared" si="2"/>
        <v>Posgrado</v>
      </c>
      <c r="L93" s="95" t="s">
        <v>392</v>
      </c>
    </row>
    <row r="94" spans="3:12" ht="15.75" thickBot="1" x14ac:dyDescent="0.3">
      <c r="C94" s="169" t="s">
        <v>59</v>
      </c>
      <c r="D94" s="160"/>
      <c r="E94" s="151">
        <v>0</v>
      </c>
      <c r="F94" s="114">
        <f>IF(E92&lt;6,"",((E92-6)/12)*(G92/E92))</f>
        <v>0</v>
      </c>
      <c r="G94" s="94">
        <f>F94</f>
        <v>0</v>
      </c>
      <c r="H94" s="161"/>
      <c r="I94" s="98" t="s">
        <v>516</v>
      </c>
      <c r="J94" s="98" t="str">
        <f>VLOOKUP(I94,Presupuesto!$B$11:$C$565,2,0)</f>
        <v>DECIMOCUARTO MES</v>
      </c>
      <c r="K94" s="95" t="str">
        <f t="shared" si="2"/>
        <v>Posgrado</v>
      </c>
      <c r="L94" s="95" t="s">
        <v>392</v>
      </c>
    </row>
    <row r="95" spans="3:12" ht="15.75" thickBot="1" x14ac:dyDescent="0.3">
      <c r="C95" s="134" t="s">
        <v>485</v>
      </c>
      <c r="D95" s="196"/>
      <c r="E95" s="149">
        <v>12</v>
      </c>
      <c r="F95" s="285">
        <f>HLOOKUP($C95,$BZ$2:$CM$3,2,0)</f>
        <v>18859.39</v>
      </c>
      <c r="G95" s="110">
        <f>D95*E95*F95</f>
        <v>0</v>
      </c>
      <c r="H95" s="163"/>
      <c r="I95" s="111" t="s">
        <v>493</v>
      </c>
      <c r="J95" s="111" t="str">
        <f>VLOOKUP(I95,Presupuesto!$B$11:$C$565,2,0)</f>
        <v>SUELDOS Y SALARIOS PERMANENTES</v>
      </c>
      <c r="K95" s="95" t="str">
        <f t="shared" si="2"/>
        <v>Posgrado</v>
      </c>
      <c r="L95" s="95" t="s">
        <v>392</v>
      </c>
    </row>
    <row r="96" spans="3:12" x14ac:dyDescent="0.25">
      <c r="C96" s="168" t="s">
        <v>58</v>
      </c>
      <c r="D96" s="160"/>
      <c r="E96" s="151">
        <v>0</v>
      </c>
      <c r="F96" s="97">
        <f>IF(E95=0,"",(G95/E95)/12*E95)</f>
        <v>0</v>
      </c>
      <c r="G96" s="94">
        <f>F96</f>
        <v>0</v>
      </c>
      <c r="H96" s="161"/>
      <c r="I96" s="113" t="s">
        <v>513</v>
      </c>
      <c r="J96" s="113" t="str">
        <f>VLOOKUP(I96,Presupuesto!$B$11:$C$565,2,0)</f>
        <v>AGUINALDO Y DECIMO CUARTO MES</v>
      </c>
      <c r="K96" s="95" t="str">
        <f t="shared" si="2"/>
        <v>Posgrado</v>
      </c>
      <c r="L96" s="95" t="s">
        <v>392</v>
      </c>
    </row>
    <row r="97" spans="3:12" ht="15.75" thickBot="1" x14ac:dyDescent="0.3">
      <c r="C97" s="169" t="s">
        <v>59</v>
      </c>
      <c r="D97" s="160"/>
      <c r="E97" s="151">
        <v>0</v>
      </c>
      <c r="F97" s="114">
        <f>IF(E95&lt;6,"",((E95-6)/12)*(G95/E95))</f>
        <v>0</v>
      </c>
      <c r="G97" s="94">
        <f>F97</f>
        <v>0</v>
      </c>
      <c r="H97" s="161"/>
      <c r="I97" s="98" t="s">
        <v>516</v>
      </c>
      <c r="J97" s="98" t="str">
        <f>VLOOKUP(I97,Presupuesto!$B$11:$C$565,2,0)</f>
        <v>DECIMOCUARTO MES</v>
      </c>
      <c r="K97" s="95" t="str">
        <f t="shared" si="2"/>
        <v>Posgrado</v>
      </c>
      <c r="L97" s="95" t="s">
        <v>392</v>
      </c>
    </row>
    <row r="98" spans="3:12" ht="15.75" thickBot="1" x14ac:dyDescent="0.3">
      <c r="C98" s="134" t="s">
        <v>486</v>
      </c>
      <c r="D98" s="196"/>
      <c r="E98" s="149">
        <v>12</v>
      </c>
      <c r="F98" s="285">
        <f>HLOOKUP($C98,$BZ$2:$CM$3,2,0)</f>
        <v>17866.8</v>
      </c>
      <c r="G98" s="110">
        <f>D98*E98*F98</f>
        <v>0</v>
      </c>
      <c r="H98" s="163"/>
      <c r="I98" s="111" t="s">
        <v>493</v>
      </c>
      <c r="J98" s="111" t="str">
        <f>VLOOKUP(I98,Presupuesto!$B$11:$C$565,2,0)</f>
        <v>SUELDOS Y SALARIOS PERMANENTES</v>
      </c>
      <c r="K98" s="95" t="str">
        <f t="shared" si="2"/>
        <v>Posgrado</v>
      </c>
      <c r="L98" s="95" t="s">
        <v>392</v>
      </c>
    </row>
    <row r="99" spans="3:12" x14ac:dyDescent="0.25">
      <c r="C99" s="168" t="s">
        <v>58</v>
      </c>
      <c r="D99" s="160"/>
      <c r="E99" s="151">
        <v>0</v>
      </c>
      <c r="F99" s="97">
        <f>IF(E98=0,"",(G98/E98)/12*E98)</f>
        <v>0</v>
      </c>
      <c r="G99" s="94">
        <f>F99</f>
        <v>0</v>
      </c>
      <c r="H99" s="161"/>
      <c r="I99" s="113" t="s">
        <v>513</v>
      </c>
      <c r="J99" s="113" t="str">
        <f>VLOOKUP(I99,Presupuesto!$B$11:$C$565,2,0)</f>
        <v>AGUINALDO Y DECIMO CUARTO MES</v>
      </c>
      <c r="K99" s="95" t="str">
        <f t="shared" si="2"/>
        <v>Posgrado</v>
      </c>
      <c r="L99" s="95" t="s">
        <v>392</v>
      </c>
    </row>
    <row r="100" spans="3:12" ht="15.75" thickBot="1" x14ac:dyDescent="0.3">
      <c r="C100" s="169" t="s">
        <v>59</v>
      </c>
      <c r="D100" s="160"/>
      <c r="E100" s="151">
        <v>0</v>
      </c>
      <c r="F100" s="114">
        <f>IF(E98&lt;6,"",((E98-6)/12)*(G98/E98))</f>
        <v>0</v>
      </c>
      <c r="G100" s="94">
        <f>F100</f>
        <v>0</v>
      </c>
      <c r="H100" s="161"/>
      <c r="I100" s="98" t="s">
        <v>516</v>
      </c>
      <c r="J100" s="98" t="str">
        <f>VLOOKUP(I100,Presupuesto!$B$11:$C$565,2,0)</f>
        <v>DECIMOCUARTO MES</v>
      </c>
      <c r="K100" s="95" t="str">
        <f t="shared" si="2"/>
        <v>Posgrado</v>
      </c>
      <c r="L100" s="95" t="s">
        <v>392</v>
      </c>
    </row>
    <row r="101" spans="3:12" ht="15.75" thickBot="1" x14ac:dyDescent="0.3">
      <c r="C101" s="134" t="s">
        <v>487</v>
      </c>
      <c r="D101" s="196"/>
      <c r="E101" s="149">
        <v>12</v>
      </c>
      <c r="F101" s="285">
        <f>HLOOKUP($C101,$BZ$2:$CM$3,2,0)</f>
        <v>13896.4</v>
      </c>
      <c r="G101" s="110">
        <f>D101*E101*F101</f>
        <v>0</v>
      </c>
      <c r="H101" s="163"/>
      <c r="I101" s="111" t="s">
        <v>493</v>
      </c>
      <c r="J101" s="111" t="str">
        <f>VLOOKUP(I101,Presupuesto!$B$11:$C$565,2,0)</f>
        <v>SUELDOS Y SALARIOS PERMANENTES</v>
      </c>
      <c r="K101" s="95" t="str">
        <f t="shared" si="2"/>
        <v>Posgrado</v>
      </c>
      <c r="L101" s="95" t="s">
        <v>392</v>
      </c>
    </row>
    <row r="102" spans="3:12" x14ac:dyDescent="0.25">
      <c r="C102" s="168" t="s">
        <v>58</v>
      </c>
      <c r="D102" s="160"/>
      <c r="E102" s="151">
        <v>0</v>
      </c>
      <c r="F102" s="97">
        <f>IF(E101=0,"",(G101/E101)/12*E101)</f>
        <v>0</v>
      </c>
      <c r="G102" s="94">
        <f>F102</f>
        <v>0</v>
      </c>
      <c r="H102" s="161"/>
      <c r="I102" s="113" t="s">
        <v>513</v>
      </c>
      <c r="J102" s="113" t="str">
        <f>VLOOKUP(I102,Presupuesto!$B$11:$C$565,2,0)</f>
        <v>AGUINALDO Y DECIMO CUARTO MES</v>
      </c>
      <c r="K102" s="95" t="str">
        <f t="shared" si="2"/>
        <v>Posgrado</v>
      </c>
      <c r="L102" s="95" t="s">
        <v>392</v>
      </c>
    </row>
    <row r="103" spans="3:12" ht="15.75" thickBot="1" x14ac:dyDescent="0.3">
      <c r="C103" s="169" t="s">
        <v>59</v>
      </c>
      <c r="D103" s="160"/>
      <c r="E103" s="151">
        <v>0</v>
      </c>
      <c r="F103" s="114">
        <f>IF(E101&lt;6,"",((E101-6)/12)*(G101/E101))</f>
        <v>0</v>
      </c>
      <c r="G103" s="94">
        <f>F103</f>
        <v>0</v>
      </c>
      <c r="H103" s="161"/>
      <c r="I103" s="98" t="s">
        <v>516</v>
      </c>
      <c r="J103" s="98" t="str">
        <f>VLOOKUP(I103,Presupuesto!$B$11:$C$565,2,0)</f>
        <v>DECIMOCUARTO MES</v>
      </c>
      <c r="K103" s="95" t="str">
        <f t="shared" si="2"/>
        <v>Posgrado</v>
      </c>
      <c r="L103" s="95" t="s">
        <v>392</v>
      </c>
    </row>
    <row r="104" spans="3:12" ht="15.75" thickBot="1" x14ac:dyDescent="0.3">
      <c r="C104" s="134" t="s">
        <v>488</v>
      </c>
      <c r="D104" s="196"/>
      <c r="E104" s="149">
        <v>12</v>
      </c>
      <c r="F104" s="285">
        <f>HLOOKUP($C104,$BZ$2:$CM$3,2,0)</f>
        <v>15004.09</v>
      </c>
      <c r="G104" s="110">
        <f>D104*E104*F104</f>
        <v>0</v>
      </c>
      <c r="H104" s="163"/>
      <c r="I104" s="111" t="s">
        <v>493</v>
      </c>
      <c r="J104" s="111" t="str">
        <f>VLOOKUP(I104,Presupuesto!$B$11:$C$565,2,0)</f>
        <v>SUELDOS Y SALARIOS PERMANENTES</v>
      </c>
      <c r="K104" s="95" t="str">
        <f t="shared" si="2"/>
        <v>Posgrado</v>
      </c>
      <c r="L104" s="95" t="s">
        <v>392</v>
      </c>
    </row>
    <row r="105" spans="3:12" x14ac:dyDescent="0.25">
      <c r="C105" s="168" t="s">
        <v>58</v>
      </c>
      <c r="D105" s="160"/>
      <c r="E105" s="151">
        <v>0</v>
      </c>
      <c r="F105" s="97">
        <f>IF(E104=0,"",(G104/E104)/12*E104)</f>
        <v>0</v>
      </c>
      <c r="G105" s="94">
        <f>F105</f>
        <v>0</v>
      </c>
      <c r="H105" s="161"/>
      <c r="I105" s="113" t="s">
        <v>513</v>
      </c>
      <c r="J105" s="113" t="str">
        <f>VLOOKUP(I105,Presupuesto!$B$11:$C$565,2,0)</f>
        <v>AGUINALDO Y DECIMO CUARTO MES</v>
      </c>
      <c r="K105" s="95" t="str">
        <f t="shared" si="2"/>
        <v>Posgrado</v>
      </c>
      <c r="L105" s="95" t="s">
        <v>392</v>
      </c>
    </row>
    <row r="106" spans="3:12" ht="15.75" thickBot="1" x14ac:dyDescent="0.3">
      <c r="C106" s="169" t="s">
        <v>59</v>
      </c>
      <c r="D106" s="160"/>
      <c r="E106" s="151">
        <v>0</v>
      </c>
      <c r="F106" s="114">
        <f>IF(E104&lt;6,"",((E104-6)/12)*(G104/E104))</f>
        <v>0</v>
      </c>
      <c r="G106" s="94">
        <f>F106</f>
        <v>0</v>
      </c>
      <c r="H106" s="161"/>
      <c r="I106" s="98" t="s">
        <v>516</v>
      </c>
      <c r="J106" s="98" t="str">
        <f>VLOOKUP(I106,Presupuesto!$B$11:$C$565,2,0)</f>
        <v>DECIMOCUARTO MES</v>
      </c>
      <c r="K106" s="95" t="str">
        <f t="shared" si="2"/>
        <v>Posgrado</v>
      </c>
      <c r="L106" s="95" t="s">
        <v>392</v>
      </c>
    </row>
    <row r="107" spans="3:12" ht="15.75" thickBot="1" x14ac:dyDescent="0.3">
      <c r="C107" s="134" t="s">
        <v>489</v>
      </c>
      <c r="D107" s="196"/>
      <c r="E107" s="149">
        <v>12</v>
      </c>
      <c r="F107" s="285">
        <f>HLOOKUP($C107,$BZ$2:$CM$3,2,0)</f>
        <v>13238.9</v>
      </c>
      <c r="G107" s="110">
        <f>D107*E107*F107</f>
        <v>0</v>
      </c>
      <c r="H107" s="163"/>
      <c r="I107" s="111" t="s">
        <v>493</v>
      </c>
      <c r="J107" s="111" t="str">
        <f>VLOOKUP(I107,Presupuesto!$B$11:$C$565,2,0)</f>
        <v>SUELDOS Y SALARIOS PERMANENTES</v>
      </c>
      <c r="K107" s="95" t="str">
        <f t="shared" si="2"/>
        <v>Posgrado</v>
      </c>
      <c r="L107" s="95" t="s">
        <v>392</v>
      </c>
    </row>
    <row r="108" spans="3:12" x14ac:dyDescent="0.25">
      <c r="C108" s="168" t="s">
        <v>58</v>
      </c>
      <c r="D108" s="160"/>
      <c r="E108" s="151">
        <v>0</v>
      </c>
      <c r="F108" s="97">
        <f>IF(E107=0,"",(G107/E107)/12*E107)</f>
        <v>0</v>
      </c>
      <c r="G108" s="94">
        <f>F108</f>
        <v>0</v>
      </c>
      <c r="H108" s="161"/>
      <c r="I108" s="113" t="s">
        <v>513</v>
      </c>
      <c r="J108" s="113" t="str">
        <f>VLOOKUP(I108,Presupuesto!$B$11:$C$565,2,0)</f>
        <v>AGUINALDO Y DECIMO CUARTO MES</v>
      </c>
      <c r="K108" s="95" t="str">
        <f t="shared" si="2"/>
        <v>Posgrado</v>
      </c>
      <c r="L108" s="95" t="s">
        <v>392</v>
      </c>
    </row>
    <row r="109" spans="3:12" ht="15.75" thickBot="1" x14ac:dyDescent="0.3">
      <c r="C109" s="169" t="s">
        <v>59</v>
      </c>
      <c r="D109" s="160"/>
      <c r="E109" s="151">
        <v>0</v>
      </c>
      <c r="F109" s="114">
        <f>IF(E107&lt;6,"",((E107-6)/12)*(G107/E107))</f>
        <v>0</v>
      </c>
      <c r="G109" s="94">
        <f>F109</f>
        <v>0</v>
      </c>
      <c r="H109" s="161"/>
      <c r="I109" s="98" t="s">
        <v>516</v>
      </c>
      <c r="J109" s="98" t="str">
        <f>VLOOKUP(I109,Presupuesto!$B$11:$C$565,2,0)</f>
        <v>DECIMOCUARTO MES</v>
      </c>
      <c r="K109" s="95" t="str">
        <f t="shared" si="2"/>
        <v>Posgrado</v>
      </c>
      <c r="L109" s="95" t="s">
        <v>392</v>
      </c>
    </row>
    <row r="110" spans="3:12" ht="15.75" thickBot="1" x14ac:dyDescent="0.3">
      <c r="C110" s="134" t="s">
        <v>490</v>
      </c>
      <c r="D110" s="196"/>
      <c r="E110" s="149">
        <v>12</v>
      </c>
      <c r="F110" s="285">
        <f>HLOOKUP($C110,$BZ$2:$CM$3,2,0)</f>
        <v>12356.31</v>
      </c>
      <c r="G110" s="110">
        <f>D110*E110*F110</f>
        <v>0</v>
      </c>
      <c r="H110" s="163"/>
      <c r="I110" s="111" t="s">
        <v>493</v>
      </c>
      <c r="J110" s="111" t="str">
        <f>VLOOKUP(I110,Presupuesto!$B$11:$C$565,2,0)</f>
        <v>SUELDOS Y SALARIOS PERMANENTES</v>
      </c>
      <c r="K110" s="95" t="str">
        <f t="shared" ref="K110:K124" si="3">$K$77</f>
        <v>Posgrado</v>
      </c>
      <c r="L110" s="95" t="s">
        <v>392</v>
      </c>
    </row>
    <row r="111" spans="3:12" x14ac:dyDescent="0.25">
      <c r="C111" s="168" t="s">
        <v>58</v>
      </c>
      <c r="D111" s="160"/>
      <c r="E111" s="151">
        <v>0</v>
      </c>
      <c r="F111" s="97">
        <f>IF(E110=0,"",(G110/E110)/12*E110)</f>
        <v>0</v>
      </c>
      <c r="G111" s="94">
        <f>F111</f>
        <v>0</v>
      </c>
      <c r="H111" s="161"/>
      <c r="I111" s="113" t="s">
        <v>513</v>
      </c>
      <c r="J111" s="113" t="str">
        <f>VLOOKUP(I111,Presupuesto!$B$11:$C$565,2,0)</f>
        <v>AGUINALDO Y DECIMO CUARTO MES</v>
      </c>
      <c r="K111" s="95" t="str">
        <f t="shared" si="3"/>
        <v>Posgrado</v>
      </c>
      <c r="L111" s="95" t="s">
        <v>392</v>
      </c>
    </row>
    <row r="112" spans="3:12" ht="15.75" thickBot="1" x14ac:dyDescent="0.3">
      <c r="C112" s="169" t="s">
        <v>59</v>
      </c>
      <c r="D112" s="160"/>
      <c r="E112" s="151">
        <v>0</v>
      </c>
      <c r="F112" s="114">
        <f>IF(E110&lt;6,"",((E110-6)/12)*(G110/E110))</f>
        <v>0</v>
      </c>
      <c r="G112" s="94">
        <f>F112</f>
        <v>0</v>
      </c>
      <c r="H112" s="161"/>
      <c r="I112" s="98" t="s">
        <v>516</v>
      </c>
      <c r="J112" s="98" t="str">
        <f>VLOOKUP(I112,Presupuesto!$B$11:$C$565,2,0)</f>
        <v>DECIMOCUARTO MES</v>
      </c>
      <c r="K112" s="95" t="str">
        <f t="shared" si="3"/>
        <v>Posgrado</v>
      </c>
      <c r="L112" s="95" t="s">
        <v>392</v>
      </c>
    </row>
    <row r="113" spans="3:12" ht="15.75" thickBot="1" x14ac:dyDescent="0.3">
      <c r="C113" s="134" t="s">
        <v>491</v>
      </c>
      <c r="D113" s="196"/>
      <c r="E113" s="149">
        <v>12</v>
      </c>
      <c r="F113" s="285">
        <f>HLOOKUP($C113,$BZ$2:$CM$3,2,0)</f>
        <v>463.22</v>
      </c>
      <c r="G113" s="110">
        <f>D113*E113*F113</f>
        <v>0</v>
      </c>
      <c r="H113" s="163"/>
      <c r="I113" s="111" t="s">
        <v>493</v>
      </c>
      <c r="J113" s="111" t="str">
        <f>VLOOKUP(I113,Presupuesto!$B$11:$C$565,2,0)</f>
        <v>SUELDOS Y SALARIOS PERMANENTES</v>
      </c>
      <c r="K113" s="95" t="str">
        <f t="shared" si="3"/>
        <v>Posgrado</v>
      </c>
      <c r="L113" s="95" t="s">
        <v>392</v>
      </c>
    </row>
    <row r="114" spans="3:12" x14ac:dyDescent="0.25">
      <c r="C114" s="168" t="s">
        <v>58</v>
      </c>
      <c r="D114" s="160"/>
      <c r="E114" s="151">
        <v>0</v>
      </c>
      <c r="F114" s="97">
        <f>IF(E113=0,"",(G113/E113)/12*E113)</f>
        <v>0</v>
      </c>
      <c r="G114" s="94">
        <f>F114</f>
        <v>0</v>
      </c>
      <c r="H114" s="161"/>
      <c r="I114" s="113" t="s">
        <v>513</v>
      </c>
      <c r="J114" s="113" t="str">
        <f>VLOOKUP(I114,Presupuesto!$B$11:$C$565,2,0)</f>
        <v>AGUINALDO Y DECIMO CUARTO MES</v>
      </c>
      <c r="K114" s="95" t="str">
        <f t="shared" si="3"/>
        <v>Posgrado</v>
      </c>
      <c r="L114" s="95" t="s">
        <v>392</v>
      </c>
    </row>
    <row r="115" spans="3:12" ht="15.75" thickBot="1" x14ac:dyDescent="0.3">
      <c r="C115" s="169" t="s">
        <v>59</v>
      </c>
      <c r="D115" s="160"/>
      <c r="E115" s="151">
        <v>0</v>
      </c>
      <c r="F115" s="114">
        <f>IF(E113&lt;6,"",((E113-6)/12)*(G113/E113))</f>
        <v>0</v>
      </c>
      <c r="G115" s="94">
        <f>F115</f>
        <v>0</v>
      </c>
      <c r="H115" s="161"/>
      <c r="I115" s="98" t="s">
        <v>516</v>
      </c>
      <c r="J115" s="98" t="str">
        <f>VLOOKUP(I115,Presupuesto!$B$11:$C$565,2,0)</f>
        <v>DECIMOCUARTO MES</v>
      </c>
      <c r="K115" s="95" t="str">
        <f t="shared" si="3"/>
        <v>Posgrado</v>
      </c>
      <c r="L115" s="95" t="s">
        <v>392</v>
      </c>
    </row>
    <row r="116" spans="3:12" ht="15.75" thickBot="1" x14ac:dyDescent="0.3">
      <c r="C116" s="134" t="s">
        <v>492</v>
      </c>
      <c r="D116" s="196"/>
      <c r="E116" s="149">
        <v>12</v>
      </c>
      <c r="F116" s="285">
        <f>HLOOKUP($C116,$BZ$2:$CM$3,2,0)</f>
        <v>2007.3</v>
      </c>
      <c r="G116" s="110">
        <f>D116*E116*F116</f>
        <v>0</v>
      </c>
      <c r="H116" s="163"/>
      <c r="I116" s="111" t="s">
        <v>493</v>
      </c>
      <c r="J116" s="111" t="str">
        <f>VLOOKUP(I116,Presupuesto!$B$11:$C$565,2,0)</f>
        <v>SUELDOS Y SALARIOS PERMANENTES</v>
      </c>
      <c r="K116" s="95" t="str">
        <f t="shared" si="3"/>
        <v>Posgrado</v>
      </c>
      <c r="L116" s="95" t="s">
        <v>392</v>
      </c>
    </row>
    <row r="117" spans="3:12" x14ac:dyDescent="0.25">
      <c r="C117" s="168" t="s">
        <v>58</v>
      </c>
      <c r="D117" s="160"/>
      <c r="E117" s="151">
        <v>0</v>
      </c>
      <c r="F117" s="97">
        <f>IF(E116=0,"",(G116/E116)/12*E116)</f>
        <v>0</v>
      </c>
      <c r="G117" s="94">
        <f>F117</f>
        <v>0</v>
      </c>
      <c r="H117" s="161"/>
      <c r="I117" s="113" t="s">
        <v>513</v>
      </c>
      <c r="J117" s="113" t="str">
        <f>VLOOKUP(I117,Presupuesto!$B$11:$C$565,2,0)</f>
        <v>AGUINALDO Y DECIMO CUARTO MES</v>
      </c>
      <c r="K117" s="95" t="str">
        <f t="shared" si="3"/>
        <v>Posgrado</v>
      </c>
      <c r="L117" s="95" t="s">
        <v>392</v>
      </c>
    </row>
    <row r="118" spans="3:12" ht="15.75" thickBot="1" x14ac:dyDescent="0.3">
      <c r="C118" s="169" t="s">
        <v>59</v>
      </c>
      <c r="D118" s="160"/>
      <c r="E118" s="151">
        <v>0</v>
      </c>
      <c r="F118" s="114">
        <f>IF(E116&lt;6,"",((E116-6)/12)*(G116/E116))</f>
        <v>0</v>
      </c>
      <c r="G118" s="94">
        <f>F118</f>
        <v>0</v>
      </c>
      <c r="H118" s="161"/>
      <c r="I118" s="98" t="s">
        <v>516</v>
      </c>
      <c r="J118" s="98" t="str">
        <f>VLOOKUP(I118,Presupuesto!$B$11:$C$565,2,0)</f>
        <v>DECIMOCUARTO MES</v>
      </c>
      <c r="K118" s="95" t="str">
        <f t="shared" si="3"/>
        <v>Posgrado</v>
      </c>
      <c r="L118" s="95" t="s">
        <v>392</v>
      </c>
    </row>
    <row r="119" spans="3:12" ht="15.75" thickBot="1" x14ac:dyDescent="0.3">
      <c r="C119" s="137" t="s">
        <v>83</v>
      </c>
      <c r="D119" s="196">
        <v>6</v>
      </c>
      <c r="E119" s="149">
        <v>12</v>
      </c>
      <c r="F119" s="136">
        <v>10000</v>
      </c>
      <c r="G119" s="110">
        <f>D119*E119*F119</f>
        <v>720000</v>
      </c>
      <c r="H119" s="163" t="s">
        <v>1494</v>
      </c>
      <c r="I119" s="111" t="s">
        <v>702</v>
      </c>
      <c r="J119" s="111" t="str">
        <f>VLOOKUP(I119,Presupuesto!$B$11:$C$565,2,0)</f>
        <v>OTROS SERVICIOS TECNICOS Y PROFESIONALES</v>
      </c>
      <c r="K119" s="95" t="s">
        <v>1357</v>
      </c>
      <c r="L119" s="95" t="s">
        <v>392</v>
      </c>
    </row>
    <row r="120" spans="3:12" ht="15.75" thickBot="1" x14ac:dyDescent="0.3">
      <c r="C120" s="168" t="s">
        <v>58</v>
      </c>
      <c r="D120" s="160">
        <v>0</v>
      </c>
      <c r="E120" s="151">
        <v>0</v>
      </c>
      <c r="F120" s="114">
        <f>IF(E119=0,"",(G119/E119)/12*E119)</f>
        <v>60000</v>
      </c>
      <c r="G120" s="94">
        <f>F120</f>
        <v>60000</v>
      </c>
      <c r="H120" s="163" t="s">
        <v>1494</v>
      </c>
      <c r="I120" s="98" t="s">
        <v>702</v>
      </c>
      <c r="J120" s="98" t="str">
        <f>VLOOKUP(I120,Presupuesto!$B$11:$C$565,2,0)</f>
        <v>OTROS SERVICIOS TECNICOS Y PROFESIONALES</v>
      </c>
      <c r="K120" s="95" t="s">
        <v>1357</v>
      </c>
      <c r="L120" s="95" t="s">
        <v>391</v>
      </c>
    </row>
    <row r="121" spans="3:12" ht="15.75" thickBot="1" x14ac:dyDescent="0.3">
      <c r="C121" s="169" t="s">
        <v>59</v>
      </c>
      <c r="D121" s="160">
        <v>0</v>
      </c>
      <c r="E121" s="151">
        <v>0</v>
      </c>
      <c r="F121" s="97">
        <f>IF(E119&lt;6,"",((E119-6)/12)*(G119/E119))</f>
        <v>30000</v>
      </c>
      <c r="G121" s="94">
        <f>F121</f>
        <v>30000</v>
      </c>
      <c r="H121" s="163" t="s">
        <v>1494</v>
      </c>
      <c r="I121" s="98" t="s">
        <v>702</v>
      </c>
      <c r="J121" s="98" t="str">
        <f>VLOOKUP(I121,Presupuesto!$B$11:$C$565,2,0)</f>
        <v>OTROS SERVICIOS TECNICOS Y PROFESIONALES</v>
      </c>
      <c r="K121" s="95" t="s">
        <v>1357</v>
      </c>
      <c r="L121" s="95" t="s">
        <v>396</v>
      </c>
    </row>
    <row r="122" spans="3:12" ht="15.75" thickBot="1" x14ac:dyDescent="0.3">
      <c r="C122" s="137" t="s">
        <v>60</v>
      </c>
      <c r="D122" s="196"/>
      <c r="E122" s="149">
        <v>12</v>
      </c>
      <c r="F122" s="115">
        <v>30000</v>
      </c>
      <c r="G122" s="110">
        <f>D122*E122*F122</f>
        <v>0</v>
      </c>
      <c r="H122" s="163"/>
      <c r="I122" s="111" t="s">
        <v>702</v>
      </c>
      <c r="J122" s="111" t="str">
        <f>VLOOKUP(I122,Presupuesto!$B$11:$C$565,2,0)</f>
        <v>OTROS SERVICIOS TECNICOS Y PROFESIONALES</v>
      </c>
      <c r="K122" s="95" t="str">
        <f t="shared" si="3"/>
        <v>Posgrado</v>
      </c>
      <c r="L122" s="95" t="s">
        <v>391</v>
      </c>
    </row>
    <row r="123" spans="3:12" x14ac:dyDescent="0.25">
      <c r="C123" s="168" t="s">
        <v>58</v>
      </c>
      <c r="D123" s="160"/>
      <c r="E123" s="151">
        <v>0</v>
      </c>
      <c r="F123" s="97">
        <v>0</v>
      </c>
      <c r="G123" s="94">
        <f>F123</f>
        <v>0</v>
      </c>
      <c r="H123" s="161"/>
      <c r="I123" s="98" t="s">
        <v>702</v>
      </c>
      <c r="J123" s="98" t="str">
        <f>VLOOKUP(I123,Presupuesto!$B$11:$C$565,2,0)</f>
        <v>OTROS SERVICIOS TECNICOS Y PROFESIONALES</v>
      </c>
      <c r="K123" s="95" t="str">
        <f t="shared" si="3"/>
        <v>Posgrado</v>
      </c>
      <c r="L123" s="95" t="s">
        <v>391</v>
      </c>
    </row>
    <row r="124" spans="3:12" ht="15.75" thickBot="1" x14ac:dyDescent="0.3">
      <c r="C124" s="169" t="s">
        <v>59</v>
      </c>
      <c r="D124" s="160"/>
      <c r="E124" s="151">
        <v>0</v>
      </c>
      <c r="F124" s="97">
        <v>0</v>
      </c>
      <c r="G124" s="94">
        <f>F124</f>
        <v>0</v>
      </c>
      <c r="H124" s="161"/>
      <c r="I124" s="98" t="s">
        <v>702</v>
      </c>
      <c r="J124" s="98" t="str">
        <f>VLOOKUP(I124,Presupuesto!$B$11:$C$565,2,0)</f>
        <v>OTROS SERVICIOS TECNICOS Y PROFESIONALES</v>
      </c>
      <c r="K124" s="95" t="str">
        <f t="shared" si="3"/>
        <v>Posgrado</v>
      </c>
      <c r="L124" s="95" t="s">
        <v>391</v>
      </c>
    </row>
    <row r="125" spans="3:12" s="404" customFormat="1" ht="15.75" thickBot="1" x14ac:dyDescent="0.3">
      <c r="C125" s="137" t="s">
        <v>83</v>
      </c>
      <c r="D125" s="196">
        <v>0</v>
      </c>
      <c r="E125" s="149">
        <v>12</v>
      </c>
      <c r="F125" s="136">
        <v>15000</v>
      </c>
      <c r="G125" s="110">
        <f>D125*E125*F125</f>
        <v>0</v>
      </c>
      <c r="H125" s="163" t="s">
        <v>1494</v>
      </c>
      <c r="I125" s="111" t="s">
        <v>702</v>
      </c>
      <c r="J125" s="111" t="str">
        <f>VLOOKUP(I125,Presupuesto!$B$11:$C$565,2,0)</f>
        <v>OTROS SERVICIOS TECNICOS Y PROFESIONALES</v>
      </c>
      <c r="K125" s="95" t="s">
        <v>1363</v>
      </c>
      <c r="L125" s="95" t="s">
        <v>392</v>
      </c>
    </row>
    <row r="126" spans="3:12" s="404" customFormat="1" x14ac:dyDescent="0.25">
      <c r="C126" s="168" t="s">
        <v>58</v>
      </c>
      <c r="D126" s="160"/>
      <c r="E126" s="151">
        <v>0</v>
      </c>
      <c r="F126" s="114">
        <f>IF(E125=0,"",(G125/E125)/12*E125)</f>
        <v>0</v>
      </c>
      <c r="G126" s="94">
        <f>F126</f>
        <v>0</v>
      </c>
      <c r="H126" s="161" t="s">
        <v>1494</v>
      </c>
      <c r="I126" s="98" t="s">
        <v>702</v>
      </c>
      <c r="J126" s="98" t="str">
        <f>VLOOKUP(I126,Presupuesto!$B$11:$C$565,2,0)</f>
        <v>OTROS SERVICIOS TECNICOS Y PROFESIONALES</v>
      </c>
      <c r="K126" s="95" t="s">
        <v>1363</v>
      </c>
      <c r="L126" s="95" t="s">
        <v>391</v>
      </c>
    </row>
    <row r="127" spans="3:12" s="404" customFormat="1" ht="15.75" thickBot="1" x14ac:dyDescent="0.3">
      <c r="C127" s="169" t="s">
        <v>59</v>
      </c>
      <c r="D127" s="160"/>
      <c r="E127" s="151">
        <v>0</v>
      </c>
      <c r="F127" s="97">
        <f>IF(E125&lt;6,"",((E125-6)/12)*(G125/E125))</f>
        <v>0</v>
      </c>
      <c r="G127" s="94">
        <f>F127</f>
        <v>0</v>
      </c>
      <c r="H127" s="161" t="s">
        <v>1494</v>
      </c>
      <c r="I127" s="98" t="s">
        <v>702</v>
      </c>
      <c r="J127" s="98" t="str">
        <f>VLOOKUP(I127,Presupuesto!$B$11:$C$565,2,0)</f>
        <v>OTROS SERVICIOS TECNICOS Y PROFESIONALES</v>
      </c>
      <c r="K127" s="95" t="s">
        <v>1363</v>
      </c>
      <c r="L127" s="95" t="s">
        <v>396</v>
      </c>
    </row>
    <row r="128" spans="3:12" ht="15.75" thickBot="1" x14ac:dyDescent="0.3">
      <c r="C128" s="137" t="s">
        <v>83</v>
      </c>
      <c r="D128" s="196">
        <v>0</v>
      </c>
      <c r="E128" s="149">
        <v>12</v>
      </c>
      <c r="F128" s="115">
        <v>30000</v>
      </c>
      <c r="G128" s="110">
        <f>D128*E128*F128</f>
        <v>0</v>
      </c>
      <c r="H128" s="163" t="s">
        <v>1494</v>
      </c>
      <c r="I128" s="111" t="s">
        <v>702</v>
      </c>
      <c r="J128" s="111" t="str">
        <f>VLOOKUP(I128,Presupuesto!$B$11:$C$565,2,0)</f>
        <v>OTROS SERVICIOS TECNICOS Y PROFESIONALES</v>
      </c>
      <c r="K128" s="95" t="s">
        <v>1363</v>
      </c>
      <c r="L128" s="95" t="s">
        <v>391</v>
      </c>
    </row>
    <row r="129" spans="3:12" x14ac:dyDescent="0.25">
      <c r="C129" s="168" t="s">
        <v>58</v>
      </c>
      <c r="D129" s="166"/>
      <c r="E129" s="128">
        <v>0</v>
      </c>
      <c r="F129" s="116">
        <f>IF(E128=0,"",(G128/E128)/12*E128)</f>
        <v>0</v>
      </c>
      <c r="G129" s="117">
        <f>F129</f>
        <v>0</v>
      </c>
      <c r="H129" s="161" t="s">
        <v>126</v>
      </c>
      <c r="I129" s="98" t="s">
        <v>702</v>
      </c>
      <c r="J129" s="98" t="str">
        <f>VLOOKUP(I129,Presupuesto!$B$11:$C$565,2,0)</f>
        <v>OTROS SERVICIOS TECNICOS Y PROFESIONALES</v>
      </c>
      <c r="K129" s="95" t="s">
        <v>1363</v>
      </c>
      <c r="L129" s="95" t="s">
        <v>391</v>
      </c>
    </row>
    <row r="130" spans="3:12" ht="15.75" thickBot="1" x14ac:dyDescent="0.3">
      <c r="C130" s="170" t="s">
        <v>59</v>
      </c>
      <c r="D130" s="159"/>
      <c r="E130" s="129">
        <v>0</v>
      </c>
      <c r="F130" s="102">
        <f>IF(E128&lt;6,"",((E128-6)/12)*(G128/E128))</f>
        <v>0</v>
      </c>
      <c r="G130" s="102">
        <f>F130</f>
        <v>0</v>
      </c>
      <c r="H130" s="159" t="s">
        <v>126</v>
      </c>
      <c r="I130" s="103" t="s">
        <v>702</v>
      </c>
      <c r="J130" s="121" t="str">
        <f>VLOOKUP(I130,Presupuesto!$B$11:$C$565,2,0)</f>
        <v>OTROS SERVICIOS TECNICOS Y PROFESIONALES</v>
      </c>
      <c r="K130" s="103" t="s">
        <v>1363</v>
      </c>
      <c r="L130" s="121" t="s">
        <v>391</v>
      </c>
    </row>
    <row r="132" spans="3:12" ht="15.75" thickBot="1" x14ac:dyDescent="0.3">
      <c r="K132" s="150"/>
    </row>
    <row r="133" spans="3:12" ht="15.75" thickBot="1" x14ac:dyDescent="0.3">
      <c r="C133" s="69" t="s">
        <v>43</v>
      </c>
      <c r="D133" s="30">
        <f>SUM(G140:G196)</f>
        <v>769500</v>
      </c>
      <c r="E133" s="90"/>
      <c r="F133" s="90"/>
      <c r="G133" s="90"/>
      <c r="H133" s="73"/>
      <c r="I133" s="73"/>
      <c r="J133" s="73"/>
      <c r="K133" s="150"/>
    </row>
    <row r="134" spans="3:12" x14ac:dyDescent="0.25">
      <c r="D134" s="31"/>
      <c r="E134" s="90"/>
      <c r="F134" s="90"/>
      <c r="G134" s="90"/>
      <c r="H134" s="73"/>
      <c r="I134" s="73"/>
      <c r="J134" s="73"/>
      <c r="K134" s="150"/>
    </row>
    <row r="135" spans="3:12" x14ac:dyDescent="0.25">
      <c r="D135" s="31"/>
      <c r="E135" s="90"/>
      <c r="F135" s="90"/>
      <c r="G135" s="90"/>
      <c r="H135" s="73"/>
      <c r="I135" s="73"/>
      <c r="J135" s="73"/>
      <c r="K135" s="150"/>
    </row>
    <row r="136" spans="3:12" ht="15.75" x14ac:dyDescent="0.25">
      <c r="C136" s="199" t="s">
        <v>389</v>
      </c>
      <c r="D136" s="327" t="s">
        <v>1994</v>
      </c>
      <c r="E136" s="90"/>
      <c r="F136" s="90"/>
      <c r="G136" s="90"/>
      <c r="H136" s="73"/>
      <c r="I136" s="73"/>
      <c r="J136" s="73"/>
      <c r="K136" s="150"/>
    </row>
    <row r="137" spans="3:12" ht="18.75" x14ac:dyDescent="0.25">
      <c r="C137" s="204" t="str">
        <f>IFERROR(VLOOKUP(D136,'1. Desarrollo e Innov. Curricu.'!$E:$F,2,FALSE),IFERROR(VLOOKUP(D136,'2. Investigación Científica'!$E:$F,2,FALSE),IFERROR(VLOOKUP(D136,'3. Vinculación Univ. Sociedad'!$E:$F,2,FALSE),IFERROR(VLOOKUP(D136,'4. Docencia y Profesorado Univ.'!$E:$F,2,FALSE),IFERROR(VLOOKUP(D136,'5. Estudiantes y Graduados'!$E:$F,2,FALSE),IFERROR(VLOOKUP(D136,'11. Gestion Administrativa'!$E:$F,2,FALSE),IFERROR(VLOOKUP(D136,'13. Gestión Académica'!$E:$F,2,FALSE),IFERROR(VLOOKUP(D136,'8. Asegura. de la Calid. y M'!$E:$F,2,FALSE),IFERROR(VLOOKUP(D136,'6. Gestión del Conocimiento'!$E:$F,2,FALSE),IFERROR(VLOOKUP(D136,'15. Gobernabilidad y Proceso...'!$E:$F,2,FALSE),IFERROR(VLOOKUP(D136,'12. Gestión del Talento Humano'!$E:$F,2,FALSE),IFERROR(VLOOKUP(D136,'14. Internacional... de la E.S.'!$E:$F,2,FALSE),IFERROR(VLOOKUP(D136,'10. Posgrado'!$E:$F,2,FALSE),IFERROR(VLOOKUP(D136,'17. Gestión TIC'!$E:$F,2,FALSE),IFERROR(VLOOKUP(D136,'16. Desa. del Sistema Educ.Sup.'!$E:$F,2,FALSE),IFERROR(VLOOKUP(D136,'9. Cultura de Inno. Insti...'!$E:$F,2,FALSE),VLOOKUP(D136,'7. Lo Esencial de la Reforma U.'!$E:$F,2,0)))))))))))))))))</f>
        <v xml:space="preserve">GESTIONAR EL FUNCIONAMIENTO DE TELECENTROS 1. Asignar responsable de seguimiento a las propuestas            2. Solicitar informes de avances.          3. Realizar Gestiones ante las Autoridades Superiores. </v>
      </c>
      <c r="D137" s="31"/>
      <c r="E137" s="90"/>
      <c r="F137" s="90"/>
      <c r="G137" s="90"/>
      <c r="H137" s="73"/>
      <c r="I137" s="73"/>
      <c r="J137" s="73"/>
      <c r="K137" s="150"/>
    </row>
    <row r="138" spans="3:12" ht="15.75" thickBot="1" x14ac:dyDescent="0.3">
      <c r="C138" s="174"/>
      <c r="D138" s="31"/>
      <c r="E138" s="90"/>
      <c r="F138" s="90"/>
      <c r="G138" s="90"/>
      <c r="H138" s="73"/>
      <c r="I138" s="73"/>
      <c r="J138" s="73"/>
      <c r="K138" s="150"/>
    </row>
    <row r="139" spans="3:12" ht="30.75" thickBot="1" x14ac:dyDescent="0.3">
      <c r="C139" s="131" t="s">
        <v>44</v>
      </c>
      <c r="D139" s="135" t="s">
        <v>55</v>
      </c>
      <c r="E139" s="167" t="s">
        <v>56</v>
      </c>
      <c r="F139" s="135" t="s">
        <v>57</v>
      </c>
      <c r="G139" s="132" t="s">
        <v>27</v>
      </c>
      <c r="H139" s="130" t="s">
        <v>128</v>
      </c>
      <c r="I139" s="133" t="s">
        <v>46</v>
      </c>
      <c r="J139" s="133" t="s">
        <v>129</v>
      </c>
      <c r="K139" s="133" t="s">
        <v>407</v>
      </c>
      <c r="L139" s="133" t="s">
        <v>408</v>
      </c>
    </row>
    <row r="140" spans="3:12" ht="15.75" thickBot="1" x14ac:dyDescent="0.3">
      <c r="C140" s="134" t="s">
        <v>479</v>
      </c>
      <c r="D140" s="196"/>
      <c r="E140" s="149">
        <v>12</v>
      </c>
      <c r="F140" s="285">
        <f>HLOOKUP($C140,$BZ$2:$CM$3,2,0)</f>
        <v>43674.39</v>
      </c>
      <c r="G140" s="110">
        <f>D140*E140*F140</f>
        <v>0</v>
      </c>
      <c r="H140" s="163"/>
      <c r="I140" s="111" t="s">
        <v>493</v>
      </c>
      <c r="J140" s="111" t="str">
        <f>VLOOKUP(I140,Presupuesto!$B$11:$C$565,2,0)</f>
        <v>SUELDOS Y SALARIOS PERMANENTES</v>
      </c>
      <c r="K140" s="212" t="s">
        <v>1444</v>
      </c>
      <c r="L140" s="95" t="s">
        <v>391</v>
      </c>
    </row>
    <row r="141" spans="3:12" x14ac:dyDescent="0.25">
      <c r="C141" s="168" t="s">
        <v>58</v>
      </c>
      <c r="D141" s="160"/>
      <c r="E141" s="151">
        <v>0</v>
      </c>
      <c r="F141" s="97">
        <f>IF(E140=0,"",(G140/E140)/12*E140)</f>
        <v>0</v>
      </c>
      <c r="G141" s="94">
        <f>F141</f>
        <v>0</v>
      </c>
      <c r="H141" s="161"/>
      <c r="I141" s="113" t="s">
        <v>513</v>
      </c>
      <c r="J141" s="113" t="str">
        <f>VLOOKUP(I141,Presupuesto!$B$11:$C$565,2,0)</f>
        <v>AGUINALDO Y DECIMO CUARTO MES</v>
      </c>
      <c r="K141" s="95" t="str">
        <f t="shared" ref="K141:K172" si="4">$K$140</f>
        <v>Posgrado</v>
      </c>
      <c r="L141" s="95" t="s">
        <v>409</v>
      </c>
    </row>
    <row r="142" spans="3:12" ht="15.75" thickBot="1" x14ac:dyDescent="0.3">
      <c r="C142" s="169" t="s">
        <v>59</v>
      </c>
      <c r="D142" s="160"/>
      <c r="E142" s="151">
        <v>0</v>
      </c>
      <c r="F142" s="114">
        <f>IF(E140&lt;6,"",((E140-6)/12)*(G140/E140))</f>
        <v>0</v>
      </c>
      <c r="G142" s="94">
        <f>F142</f>
        <v>0</v>
      </c>
      <c r="H142" s="161"/>
      <c r="I142" s="98" t="s">
        <v>516</v>
      </c>
      <c r="J142" s="98" t="str">
        <f>VLOOKUP(I142,Presupuesto!$B$11:$C$565,2,0)</f>
        <v>DECIMOCUARTO MES</v>
      </c>
      <c r="K142" s="95" t="str">
        <f t="shared" si="4"/>
        <v>Posgrado</v>
      </c>
      <c r="L142" s="95" t="s">
        <v>392</v>
      </c>
    </row>
    <row r="143" spans="3:12" ht="15.75" thickBot="1" x14ac:dyDescent="0.3">
      <c r="C143" s="134" t="s">
        <v>480</v>
      </c>
      <c r="D143" s="196"/>
      <c r="E143" s="149">
        <v>12</v>
      </c>
      <c r="F143" s="285">
        <f>HLOOKUP($C143,$BZ$2:$CM$3,2,0)</f>
        <v>39703.99</v>
      </c>
      <c r="G143" s="110">
        <f>D143*E143*F143</f>
        <v>0</v>
      </c>
      <c r="H143" s="163"/>
      <c r="I143" s="111" t="s">
        <v>493</v>
      </c>
      <c r="J143" s="111" t="str">
        <f>VLOOKUP(I143,Presupuesto!$B$11:$C$565,2,0)</f>
        <v>SUELDOS Y SALARIOS PERMANENTES</v>
      </c>
      <c r="K143" s="95" t="str">
        <f t="shared" si="4"/>
        <v>Posgrado</v>
      </c>
      <c r="L143" s="95" t="s">
        <v>392</v>
      </c>
    </row>
    <row r="144" spans="3:12" x14ac:dyDescent="0.25">
      <c r="C144" s="168" t="s">
        <v>58</v>
      </c>
      <c r="D144" s="160"/>
      <c r="E144" s="151">
        <v>0</v>
      </c>
      <c r="F144" s="97">
        <f>IF(E143=0,"",(G143/E143)/12*E143)</f>
        <v>0</v>
      </c>
      <c r="G144" s="94">
        <f>F144</f>
        <v>0</v>
      </c>
      <c r="H144" s="161"/>
      <c r="I144" s="113" t="s">
        <v>513</v>
      </c>
      <c r="J144" s="113" t="str">
        <f>VLOOKUP(I144,Presupuesto!$B$11:$C$565,2,0)</f>
        <v>AGUINALDO Y DECIMO CUARTO MES</v>
      </c>
      <c r="K144" s="95" t="str">
        <f t="shared" si="4"/>
        <v>Posgrado</v>
      </c>
      <c r="L144" s="95" t="s">
        <v>392</v>
      </c>
    </row>
    <row r="145" spans="3:12" ht="15.75" thickBot="1" x14ac:dyDescent="0.3">
      <c r="C145" s="169" t="s">
        <v>59</v>
      </c>
      <c r="D145" s="160"/>
      <c r="E145" s="151">
        <v>0</v>
      </c>
      <c r="F145" s="114">
        <f>IF(E143&lt;6,"",((E143-6)/12)*(G143/E143))</f>
        <v>0</v>
      </c>
      <c r="G145" s="94">
        <f>F145</f>
        <v>0</v>
      </c>
      <c r="H145" s="161"/>
      <c r="I145" s="98" t="s">
        <v>516</v>
      </c>
      <c r="J145" s="98" t="str">
        <f>VLOOKUP(I145,Presupuesto!$B$11:$C$565,2,0)</f>
        <v>DECIMOCUARTO MES</v>
      </c>
      <c r="K145" s="95" t="str">
        <f t="shared" si="4"/>
        <v>Posgrado</v>
      </c>
      <c r="L145" s="95" t="s">
        <v>392</v>
      </c>
    </row>
    <row r="146" spans="3:12" ht="15.75" thickBot="1" x14ac:dyDescent="0.3">
      <c r="C146" s="134" t="s">
        <v>481</v>
      </c>
      <c r="D146" s="196"/>
      <c r="E146" s="149">
        <v>12</v>
      </c>
      <c r="F146" s="285">
        <f>HLOOKUP($C146,$BZ$2:$CM$3,2,0)</f>
        <v>35733.589999999997</v>
      </c>
      <c r="G146" s="110">
        <f>D146*E146*F146</f>
        <v>0</v>
      </c>
      <c r="H146" s="163"/>
      <c r="I146" s="111" t="s">
        <v>493</v>
      </c>
      <c r="J146" s="111" t="str">
        <f>VLOOKUP(I146,Presupuesto!$B$11:$C$565,2,0)</f>
        <v>SUELDOS Y SALARIOS PERMANENTES</v>
      </c>
      <c r="K146" s="95" t="str">
        <f t="shared" si="4"/>
        <v>Posgrado</v>
      </c>
      <c r="L146" s="95" t="s">
        <v>392</v>
      </c>
    </row>
    <row r="147" spans="3:12" x14ac:dyDescent="0.25">
      <c r="C147" s="168" t="s">
        <v>58</v>
      </c>
      <c r="D147" s="160"/>
      <c r="E147" s="151">
        <v>0</v>
      </c>
      <c r="F147" s="97">
        <f>IF(E146=0,"",(G146/E146)/12*E146)</f>
        <v>0</v>
      </c>
      <c r="G147" s="94">
        <f>F147</f>
        <v>0</v>
      </c>
      <c r="H147" s="161"/>
      <c r="I147" s="113" t="s">
        <v>513</v>
      </c>
      <c r="J147" s="113" t="str">
        <f>VLOOKUP(I147,Presupuesto!$B$11:$C$565,2,0)</f>
        <v>AGUINALDO Y DECIMO CUARTO MES</v>
      </c>
      <c r="K147" s="95" t="str">
        <f t="shared" si="4"/>
        <v>Posgrado</v>
      </c>
      <c r="L147" s="95" t="s">
        <v>392</v>
      </c>
    </row>
    <row r="148" spans="3:12" ht="15.75" thickBot="1" x14ac:dyDescent="0.3">
      <c r="C148" s="169" t="s">
        <v>59</v>
      </c>
      <c r="D148" s="160"/>
      <c r="E148" s="151">
        <v>0</v>
      </c>
      <c r="F148" s="114">
        <f>IF(E146&lt;6,"",((E146-6)/12)*(G146/E146))</f>
        <v>0</v>
      </c>
      <c r="G148" s="94">
        <f>F148</f>
        <v>0</v>
      </c>
      <c r="H148" s="161"/>
      <c r="I148" s="98" t="s">
        <v>516</v>
      </c>
      <c r="J148" s="98" t="str">
        <f>VLOOKUP(I148,Presupuesto!$B$11:$C$565,2,0)</f>
        <v>DECIMOCUARTO MES</v>
      </c>
      <c r="K148" s="95" t="str">
        <f t="shared" si="4"/>
        <v>Posgrado</v>
      </c>
      <c r="L148" s="95" t="s">
        <v>392</v>
      </c>
    </row>
    <row r="149" spans="3:12" ht="15.75" thickBot="1" x14ac:dyDescent="0.3">
      <c r="C149" s="134" t="s">
        <v>482</v>
      </c>
      <c r="D149" s="196"/>
      <c r="E149" s="149">
        <v>12</v>
      </c>
      <c r="F149" s="285">
        <f>HLOOKUP($C149,$BZ$2:$CM$3,2,0)</f>
        <v>31763.19</v>
      </c>
      <c r="G149" s="110">
        <f>D149*E149*F149</f>
        <v>0</v>
      </c>
      <c r="H149" s="163"/>
      <c r="I149" s="111" t="s">
        <v>493</v>
      </c>
      <c r="J149" s="111" t="str">
        <f>VLOOKUP(I149,Presupuesto!$B$11:$C$565,2,0)</f>
        <v>SUELDOS Y SALARIOS PERMANENTES</v>
      </c>
      <c r="K149" s="95" t="str">
        <f t="shared" si="4"/>
        <v>Posgrado</v>
      </c>
      <c r="L149" s="95" t="s">
        <v>392</v>
      </c>
    </row>
    <row r="150" spans="3:12" x14ac:dyDescent="0.25">
      <c r="C150" s="168" t="s">
        <v>58</v>
      </c>
      <c r="D150" s="160"/>
      <c r="E150" s="151">
        <v>0</v>
      </c>
      <c r="F150" s="97">
        <f>IF(E149=0,"",(G149/E149)/12*E149)</f>
        <v>0</v>
      </c>
      <c r="G150" s="94">
        <f>F150</f>
        <v>0</v>
      </c>
      <c r="H150" s="161"/>
      <c r="I150" s="113" t="s">
        <v>513</v>
      </c>
      <c r="J150" s="113" t="str">
        <f>VLOOKUP(I150,Presupuesto!$B$11:$C$565,2,0)</f>
        <v>AGUINALDO Y DECIMO CUARTO MES</v>
      </c>
      <c r="K150" s="95" t="str">
        <f t="shared" si="4"/>
        <v>Posgrado</v>
      </c>
      <c r="L150" s="95" t="s">
        <v>392</v>
      </c>
    </row>
    <row r="151" spans="3:12" ht="15.75" thickBot="1" x14ac:dyDescent="0.3">
      <c r="C151" s="169" t="s">
        <v>59</v>
      </c>
      <c r="D151" s="160"/>
      <c r="E151" s="151">
        <v>0</v>
      </c>
      <c r="F151" s="114">
        <f>IF(E149&lt;6,"",((E149-6)/12)*(G149/E149))</f>
        <v>0</v>
      </c>
      <c r="G151" s="94">
        <f>F151</f>
        <v>0</v>
      </c>
      <c r="H151" s="161"/>
      <c r="I151" s="98" t="s">
        <v>516</v>
      </c>
      <c r="J151" s="98" t="str">
        <f>VLOOKUP(I151,Presupuesto!$B$11:$C$565,2,0)</f>
        <v>DECIMOCUARTO MES</v>
      </c>
      <c r="K151" s="95" t="str">
        <f t="shared" si="4"/>
        <v>Posgrado</v>
      </c>
      <c r="L151" s="95" t="s">
        <v>392</v>
      </c>
    </row>
    <row r="152" spans="3:12" ht="15.75" thickBot="1" x14ac:dyDescent="0.3">
      <c r="C152" s="134" t="s">
        <v>483</v>
      </c>
      <c r="D152" s="196"/>
      <c r="E152" s="149">
        <v>12</v>
      </c>
      <c r="F152" s="285">
        <f>HLOOKUP($C152,$BZ$2:$CM$3,2,0)</f>
        <v>29777.99</v>
      </c>
      <c r="G152" s="110">
        <f>D152*E152*F152</f>
        <v>0</v>
      </c>
      <c r="H152" s="163"/>
      <c r="I152" s="111" t="s">
        <v>493</v>
      </c>
      <c r="J152" s="111" t="str">
        <f>VLOOKUP(I152,Presupuesto!$B$11:$C$565,2,0)</f>
        <v>SUELDOS Y SALARIOS PERMANENTES</v>
      </c>
      <c r="K152" s="95" t="str">
        <f t="shared" si="4"/>
        <v>Posgrado</v>
      </c>
      <c r="L152" s="95" t="s">
        <v>392</v>
      </c>
    </row>
    <row r="153" spans="3:12" x14ac:dyDescent="0.25">
      <c r="C153" s="168" t="s">
        <v>58</v>
      </c>
      <c r="D153" s="160"/>
      <c r="E153" s="151">
        <v>0</v>
      </c>
      <c r="F153" s="97">
        <f>IF(E152=0,"",(G152/E152)/12*E152)</f>
        <v>0</v>
      </c>
      <c r="G153" s="94">
        <f>F153</f>
        <v>0</v>
      </c>
      <c r="H153" s="161"/>
      <c r="I153" s="113" t="s">
        <v>513</v>
      </c>
      <c r="J153" s="113" t="str">
        <f>VLOOKUP(I153,Presupuesto!$B$11:$C$565,2,0)</f>
        <v>AGUINALDO Y DECIMO CUARTO MES</v>
      </c>
      <c r="K153" s="95" t="str">
        <f t="shared" si="4"/>
        <v>Posgrado</v>
      </c>
      <c r="L153" s="95" t="s">
        <v>392</v>
      </c>
    </row>
    <row r="154" spans="3:12" ht="15.75" thickBot="1" x14ac:dyDescent="0.3">
      <c r="C154" s="169" t="s">
        <v>59</v>
      </c>
      <c r="D154" s="160"/>
      <c r="E154" s="151">
        <v>0</v>
      </c>
      <c r="F154" s="114">
        <f>IF(E152&lt;6,"",((E152-6)/12)*(G152/E152))</f>
        <v>0</v>
      </c>
      <c r="G154" s="94">
        <f>F154</f>
        <v>0</v>
      </c>
      <c r="H154" s="161"/>
      <c r="I154" s="98" t="s">
        <v>516</v>
      </c>
      <c r="J154" s="98" t="str">
        <f>VLOOKUP(I154,Presupuesto!$B$11:$C$565,2,0)</f>
        <v>DECIMOCUARTO MES</v>
      </c>
      <c r="K154" s="95" t="str">
        <f t="shared" si="4"/>
        <v>Posgrado</v>
      </c>
      <c r="L154" s="95" t="s">
        <v>392</v>
      </c>
    </row>
    <row r="155" spans="3:12" ht="15.75" thickBot="1" x14ac:dyDescent="0.3">
      <c r="C155" s="134" t="s">
        <v>484</v>
      </c>
      <c r="D155" s="196"/>
      <c r="E155" s="149">
        <v>12</v>
      </c>
      <c r="F155" s="285">
        <f>HLOOKUP($C155,$BZ$2:$CM$3,2,0)</f>
        <v>27792.79</v>
      </c>
      <c r="G155" s="110">
        <f>D155*E155*F155</f>
        <v>0</v>
      </c>
      <c r="H155" s="163"/>
      <c r="I155" s="111" t="s">
        <v>493</v>
      </c>
      <c r="J155" s="111" t="str">
        <f>VLOOKUP(I155,Presupuesto!$B$11:$C$565,2,0)</f>
        <v>SUELDOS Y SALARIOS PERMANENTES</v>
      </c>
      <c r="K155" s="95" t="str">
        <f t="shared" si="4"/>
        <v>Posgrado</v>
      </c>
      <c r="L155" s="95" t="s">
        <v>392</v>
      </c>
    </row>
    <row r="156" spans="3:12" x14ac:dyDescent="0.25">
      <c r="C156" s="168" t="s">
        <v>58</v>
      </c>
      <c r="D156" s="160"/>
      <c r="E156" s="151">
        <v>0</v>
      </c>
      <c r="F156" s="97">
        <f>IF(E155=0,"",(G155/E155)/12*E155)</f>
        <v>0</v>
      </c>
      <c r="G156" s="94">
        <f>F156</f>
        <v>0</v>
      </c>
      <c r="H156" s="161"/>
      <c r="I156" s="113" t="s">
        <v>513</v>
      </c>
      <c r="J156" s="113" t="str">
        <f>VLOOKUP(I156,Presupuesto!$B$11:$C$565,2,0)</f>
        <v>AGUINALDO Y DECIMO CUARTO MES</v>
      </c>
      <c r="K156" s="95" t="str">
        <f t="shared" si="4"/>
        <v>Posgrado</v>
      </c>
      <c r="L156" s="95" t="s">
        <v>392</v>
      </c>
    </row>
    <row r="157" spans="3:12" ht="15.75" thickBot="1" x14ac:dyDescent="0.3">
      <c r="C157" s="169" t="s">
        <v>59</v>
      </c>
      <c r="D157" s="160"/>
      <c r="E157" s="151">
        <v>0</v>
      </c>
      <c r="F157" s="114">
        <f>IF(E155&lt;6,"",((E155-6)/12)*(G155/E155))</f>
        <v>0</v>
      </c>
      <c r="G157" s="94">
        <f>F157</f>
        <v>0</v>
      </c>
      <c r="H157" s="161"/>
      <c r="I157" s="98" t="s">
        <v>516</v>
      </c>
      <c r="J157" s="98" t="str">
        <f>VLOOKUP(I157,Presupuesto!$B$11:$C$565,2,0)</f>
        <v>DECIMOCUARTO MES</v>
      </c>
      <c r="K157" s="95" t="str">
        <f t="shared" si="4"/>
        <v>Posgrado</v>
      </c>
      <c r="L157" s="95" t="s">
        <v>392</v>
      </c>
    </row>
    <row r="158" spans="3:12" ht="15.75" thickBot="1" x14ac:dyDescent="0.3">
      <c r="C158" s="134" t="s">
        <v>485</v>
      </c>
      <c r="D158" s="196"/>
      <c r="E158" s="149">
        <v>12</v>
      </c>
      <c r="F158" s="285">
        <f>HLOOKUP($C158,$BZ$2:$CM$3,2,0)</f>
        <v>18859.39</v>
      </c>
      <c r="G158" s="110">
        <f>D158*E158*F158</f>
        <v>0</v>
      </c>
      <c r="H158" s="163"/>
      <c r="I158" s="111" t="s">
        <v>493</v>
      </c>
      <c r="J158" s="111" t="str">
        <f>VLOOKUP(I158,Presupuesto!$B$11:$C$565,2,0)</f>
        <v>SUELDOS Y SALARIOS PERMANENTES</v>
      </c>
      <c r="K158" s="95" t="str">
        <f t="shared" si="4"/>
        <v>Posgrado</v>
      </c>
      <c r="L158" s="95" t="s">
        <v>392</v>
      </c>
    </row>
    <row r="159" spans="3:12" x14ac:dyDescent="0.25">
      <c r="C159" s="168" t="s">
        <v>58</v>
      </c>
      <c r="D159" s="160"/>
      <c r="E159" s="151">
        <v>0</v>
      </c>
      <c r="F159" s="97">
        <f>IF(E158=0,"",(G158/E158)/12*E158)</f>
        <v>0</v>
      </c>
      <c r="G159" s="94">
        <f>F159</f>
        <v>0</v>
      </c>
      <c r="H159" s="161"/>
      <c r="I159" s="113" t="s">
        <v>513</v>
      </c>
      <c r="J159" s="113" t="str">
        <f>VLOOKUP(I159,Presupuesto!$B$11:$C$565,2,0)</f>
        <v>AGUINALDO Y DECIMO CUARTO MES</v>
      </c>
      <c r="K159" s="95" t="str">
        <f t="shared" si="4"/>
        <v>Posgrado</v>
      </c>
      <c r="L159" s="95" t="s">
        <v>392</v>
      </c>
    </row>
    <row r="160" spans="3:12" ht="15.75" thickBot="1" x14ac:dyDescent="0.3">
      <c r="C160" s="169" t="s">
        <v>59</v>
      </c>
      <c r="D160" s="160"/>
      <c r="E160" s="151">
        <v>0</v>
      </c>
      <c r="F160" s="114">
        <f>IF(E158&lt;6,"",((E158-6)/12)*(G158/E158))</f>
        <v>0</v>
      </c>
      <c r="G160" s="94">
        <f>F160</f>
        <v>0</v>
      </c>
      <c r="H160" s="161"/>
      <c r="I160" s="98" t="s">
        <v>516</v>
      </c>
      <c r="J160" s="98" t="str">
        <f>VLOOKUP(I160,Presupuesto!$B$11:$C$565,2,0)</f>
        <v>DECIMOCUARTO MES</v>
      </c>
      <c r="K160" s="95" t="str">
        <f t="shared" si="4"/>
        <v>Posgrado</v>
      </c>
      <c r="L160" s="95" t="s">
        <v>392</v>
      </c>
    </row>
    <row r="161" spans="3:12" ht="15.75" thickBot="1" x14ac:dyDescent="0.3">
      <c r="C161" s="134" t="s">
        <v>486</v>
      </c>
      <c r="D161" s="196"/>
      <c r="E161" s="149">
        <v>12</v>
      </c>
      <c r="F161" s="285">
        <f>HLOOKUP($C161,$BZ$2:$CM$3,2,0)</f>
        <v>17866.8</v>
      </c>
      <c r="G161" s="110">
        <f>D161*E161*F161</f>
        <v>0</v>
      </c>
      <c r="H161" s="163"/>
      <c r="I161" s="111" t="s">
        <v>493</v>
      </c>
      <c r="J161" s="111" t="str">
        <f>VLOOKUP(I161,Presupuesto!$B$11:$C$565,2,0)</f>
        <v>SUELDOS Y SALARIOS PERMANENTES</v>
      </c>
      <c r="K161" s="95" t="str">
        <f t="shared" si="4"/>
        <v>Posgrado</v>
      </c>
      <c r="L161" s="95" t="s">
        <v>392</v>
      </c>
    </row>
    <row r="162" spans="3:12" x14ac:dyDescent="0.25">
      <c r="C162" s="168" t="s">
        <v>58</v>
      </c>
      <c r="D162" s="160"/>
      <c r="E162" s="151">
        <v>0</v>
      </c>
      <c r="F162" s="97">
        <f>IF(E161=0,"",(G161/E161)/12*E161)</f>
        <v>0</v>
      </c>
      <c r="G162" s="94">
        <f>F162</f>
        <v>0</v>
      </c>
      <c r="H162" s="161"/>
      <c r="I162" s="113" t="s">
        <v>513</v>
      </c>
      <c r="J162" s="113" t="str">
        <f>VLOOKUP(I162,Presupuesto!$B$11:$C$565,2,0)</f>
        <v>AGUINALDO Y DECIMO CUARTO MES</v>
      </c>
      <c r="K162" s="95" t="str">
        <f t="shared" si="4"/>
        <v>Posgrado</v>
      </c>
      <c r="L162" s="95" t="s">
        <v>392</v>
      </c>
    </row>
    <row r="163" spans="3:12" ht="15.75" thickBot="1" x14ac:dyDescent="0.3">
      <c r="C163" s="169" t="s">
        <v>59</v>
      </c>
      <c r="D163" s="160"/>
      <c r="E163" s="151">
        <v>0</v>
      </c>
      <c r="F163" s="114">
        <f>IF(E161&lt;6,"",((E161-6)/12)*(G161/E161))</f>
        <v>0</v>
      </c>
      <c r="G163" s="94">
        <f>F163</f>
        <v>0</v>
      </c>
      <c r="H163" s="161"/>
      <c r="I163" s="98" t="s">
        <v>516</v>
      </c>
      <c r="J163" s="98" t="str">
        <f>VLOOKUP(I163,Presupuesto!$B$11:$C$565,2,0)</f>
        <v>DECIMOCUARTO MES</v>
      </c>
      <c r="K163" s="95" t="str">
        <f t="shared" si="4"/>
        <v>Posgrado</v>
      </c>
      <c r="L163" s="95" t="s">
        <v>392</v>
      </c>
    </row>
    <row r="164" spans="3:12" ht="15.75" thickBot="1" x14ac:dyDescent="0.3">
      <c r="C164" s="134" t="s">
        <v>487</v>
      </c>
      <c r="D164" s="196"/>
      <c r="E164" s="149">
        <v>12</v>
      </c>
      <c r="F164" s="285">
        <f>HLOOKUP($C164,$BZ$2:$CM$3,2,0)</f>
        <v>13896.4</v>
      </c>
      <c r="G164" s="110">
        <f>D164*E164*F164</f>
        <v>0</v>
      </c>
      <c r="H164" s="163"/>
      <c r="I164" s="111" t="s">
        <v>493</v>
      </c>
      <c r="J164" s="111" t="str">
        <f>VLOOKUP(I164,Presupuesto!$B$11:$C$565,2,0)</f>
        <v>SUELDOS Y SALARIOS PERMANENTES</v>
      </c>
      <c r="K164" s="95" t="str">
        <f t="shared" si="4"/>
        <v>Posgrado</v>
      </c>
      <c r="L164" s="95" t="s">
        <v>392</v>
      </c>
    </row>
    <row r="165" spans="3:12" x14ac:dyDescent="0.25">
      <c r="C165" s="168" t="s">
        <v>58</v>
      </c>
      <c r="D165" s="160"/>
      <c r="E165" s="151">
        <v>0</v>
      </c>
      <c r="F165" s="97">
        <f>IF(E164=0,"",(G164/E164)/12*E164)</f>
        <v>0</v>
      </c>
      <c r="G165" s="94">
        <f>F165</f>
        <v>0</v>
      </c>
      <c r="H165" s="161"/>
      <c r="I165" s="113" t="s">
        <v>513</v>
      </c>
      <c r="J165" s="113" t="str">
        <f>VLOOKUP(I165,Presupuesto!$B$11:$C$565,2,0)</f>
        <v>AGUINALDO Y DECIMO CUARTO MES</v>
      </c>
      <c r="K165" s="95" t="str">
        <f t="shared" si="4"/>
        <v>Posgrado</v>
      </c>
      <c r="L165" s="95" t="s">
        <v>392</v>
      </c>
    </row>
    <row r="166" spans="3:12" ht="15.75" thickBot="1" x14ac:dyDescent="0.3">
      <c r="C166" s="169" t="s">
        <v>59</v>
      </c>
      <c r="D166" s="160"/>
      <c r="E166" s="151">
        <v>0</v>
      </c>
      <c r="F166" s="114">
        <f>IF(E164&lt;6,"",((E164-6)/12)*(G164/E164))</f>
        <v>0</v>
      </c>
      <c r="G166" s="94">
        <f>F166</f>
        <v>0</v>
      </c>
      <c r="H166" s="161"/>
      <c r="I166" s="98" t="s">
        <v>516</v>
      </c>
      <c r="J166" s="98" t="str">
        <f>VLOOKUP(I166,Presupuesto!$B$11:$C$565,2,0)</f>
        <v>DECIMOCUARTO MES</v>
      </c>
      <c r="K166" s="95" t="str">
        <f t="shared" si="4"/>
        <v>Posgrado</v>
      </c>
      <c r="L166" s="95" t="s">
        <v>392</v>
      </c>
    </row>
    <row r="167" spans="3:12" ht="15.75" thickBot="1" x14ac:dyDescent="0.3">
      <c r="C167" s="134" t="s">
        <v>488</v>
      </c>
      <c r="D167" s="196"/>
      <c r="E167" s="149">
        <v>12</v>
      </c>
      <c r="F167" s="285">
        <f>HLOOKUP($C167,$BZ$2:$CM$3,2,0)</f>
        <v>15004.09</v>
      </c>
      <c r="G167" s="110">
        <f>D167*E167*F167</f>
        <v>0</v>
      </c>
      <c r="H167" s="163"/>
      <c r="I167" s="111" t="s">
        <v>493</v>
      </c>
      <c r="J167" s="111" t="str">
        <f>VLOOKUP(I167,Presupuesto!$B$11:$C$565,2,0)</f>
        <v>SUELDOS Y SALARIOS PERMANENTES</v>
      </c>
      <c r="K167" s="95" t="str">
        <f t="shared" si="4"/>
        <v>Posgrado</v>
      </c>
      <c r="L167" s="95" t="s">
        <v>392</v>
      </c>
    </row>
    <row r="168" spans="3:12" x14ac:dyDescent="0.25">
      <c r="C168" s="168" t="s">
        <v>58</v>
      </c>
      <c r="D168" s="160"/>
      <c r="E168" s="151">
        <v>0</v>
      </c>
      <c r="F168" s="97">
        <f>IF(E167=0,"",(G167/E167)/12*E167)</f>
        <v>0</v>
      </c>
      <c r="G168" s="94">
        <f>F168</f>
        <v>0</v>
      </c>
      <c r="H168" s="161"/>
      <c r="I168" s="113" t="s">
        <v>513</v>
      </c>
      <c r="J168" s="113" t="str">
        <f>VLOOKUP(I168,Presupuesto!$B$11:$C$565,2,0)</f>
        <v>AGUINALDO Y DECIMO CUARTO MES</v>
      </c>
      <c r="K168" s="95" t="str">
        <f t="shared" si="4"/>
        <v>Posgrado</v>
      </c>
      <c r="L168" s="95" t="s">
        <v>392</v>
      </c>
    </row>
    <row r="169" spans="3:12" ht="15.75" thickBot="1" x14ac:dyDescent="0.3">
      <c r="C169" s="169" t="s">
        <v>59</v>
      </c>
      <c r="D169" s="160"/>
      <c r="E169" s="151">
        <v>0</v>
      </c>
      <c r="F169" s="114">
        <f>IF(E167&lt;6,"",((E167-6)/12)*(G167/E167))</f>
        <v>0</v>
      </c>
      <c r="G169" s="94">
        <f>F169</f>
        <v>0</v>
      </c>
      <c r="H169" s="161"/>
      <c r="I169" s="98" t="s">
        <v>516</v>
      </c>
      <c r="J169" s="98" t="str">
        <f>VLOOKUP(I169,Presupuesto!$B$11:$C$565,2,0)</f>
        <v>DECIMOCUARTO MES</v>
      </c>
      <c r="K169" s="95" t="str">
        <f t="shared" si="4"/>
        <v>Posgrado</v>
      </c>
      <c r="L169" s="95" t="s">
        <v>392</v>
      </c>
    </row>
    <row r="170" spans="3:12" ht="15.75" thickBot="1" x14ac:dyDescent="0.3">
      <c r="C170" s="134" t="s">
        <v>489</v>
      </c>
      <c r="D170" s="196"/>
      <c r="E170" s="149">
        <v>12</v>
      </c>
      <c r="F170" s="285">
        <f>HLOOKUP($C170,$BZ$2:$CM$3,2,0)</f>
        <v>13238.9</v>
      </c>
      <c r="G170" s="110">
        <f>D170*E170*F170</f>
        <v>0</v>
      </c>
      <c r="H170" s="163"/>
      <c r="I170" s="111" t="s">
        <v>493</v>
      </c>
      <c r="J170" s="111" t="str">
        <f>VLOOKUP(I170,Presupuesto!$B$11:$C$565,2,0)</f>
        <v>SUELDOS Y SALARIOS PERMANENTES</v>
      </c>
      <c r="K170" s="95" t="str">
        <f t="shared" si="4"/>
        <v>Posgrado</v>
      </c>
      <c r="L170" s="95" t="s">
        <v>392</v>
      </c>
    </row>
    <row r="171" spans="3:12" x14ac:dyDescent="0.25">
      <c r="C171" s="168" t="s">
        <v>58</v>
      </c>
      <c r="D171" s="160"/>
      <c r="E171" s="151">
        <v>0</v>
      </c>
      <c r="F171" s="97">
        <f>IF(E170=0,"",(G170/E170)/12*E170)</f>
        <v>0</v>
      </c>
      <c r="G171" s="94">
        <f>F171</f>
        <v>0</v>
      </c>
      <c r="H171" s="161"/>
      <c r="I171" s="113" t="s">
        <v>513</v>
      </c>
      <c r="J171" s="113" t="str">
        <f>VLOOKUP(I171,Presupuesto!$B$11:$C$565,2,0)</f>
        <v>AGUINALDO Y DECIMO CUARTO MES</v>
      </c>
      <c r="K171" s="95" t="str">
        <f t="shared" si="4"/>
        <v>Posgrado</v>
      </c>
      <c r="L171" s="95" t="s">
        <v>392</v>
      </c>
    </row>
    <row r="172" spans="3:12" ht="15.75" thickBot="1" x14ac:dyDescent="0.3">
      <c r="C172" s="169" t="s">
        <v>59</v>
      </c>
      <c r="D172" s="160"/>
      <c r="E172" s="151">
        <v>0</v>
      </c>
      <c r="F172" s="114">
        <f>IF(E170&lt;6,"",((E170-6)/12)*(G170/E170))</f>
        <v>0</v>
      </c>
      <c r="G172" s="94">
        <f>F172</f>
        <v>0</v>
      </c>
      <c r="H172" s="161"/>
      <c r="I172" s="98" t="s">
        <v>516</v>
      </c>
      <c r="J172" s="98" t="str">
        <f>VLOOKUP(I172,Presupuesto!$B$11:$C$565,2,0)</f>
        <v>DECIMOCUARTO MES</v>
      </c>
      <c r="K172" s="95" t="str">
        <f t="shared" si="4"/>
        <v>Posgrado</v>
      </c>
      <c r="L172" s="95" t="s">
        <v>392</v>
      </c>
    </row>
    <row r="173" spans="3:12" ht="15.75" thickBot="1" x14ac:dyDescent="0.3">
      <c r="C173" s="134" t="s">
        <v>490</v>
      </c>
      <c r="D173" s="196"/>
      <c r="E173" s="149">
        <v>12</v>
      </c>
      <c r="F173" s="285">
        <f>HLOOKUP($C173,$BZ$2:$CM$3,2,0)</f>
        <v>12356.31</v>
      </c>
      <c r="G173" s="110">
        <f>D173*E173*F173</f>
        <v>0</v>
      </c>
      <c r="H173" s="163"/>
      <c r="I173" s="111" t="s">
        <v>493</v>
      </c>
      <c r="J173" s="111" t="str">
        <f>VLOOKUP(I173,Presupuesto!$B$11:$C$565,2,0)</f>
        <v>SUELDOS Y SALARIOS PERMANENTES</v>
      </c>
      <c r="K173" s="95" t="str">
        <f t="shared" ref="K173:K196" si="5">$K$140</f>
        <v>Posgrado</v>
      </c>
      <c r="L173" s="95" t="s">
        <v>392</v>
      </c>
    </row>
    <row r="174" spans="3:12" x14ac:dyDescent="0.25">
      <c r="C174" s="168" t="s">
        <v>58</v>
      </c>
      <c r="D174" s="160"/>
      <c r="E174" s="151">
        <v>0</v>
      </c>
      <c r="F174" s="97">
        <f>IF(E173=0,"",(G173/E173)/12*E173)</f>
        <v>0</v>
      </c>
      <c r="G174" s="94">
        <f>F174</f>
        <v>0</v>
      </c>
      <c r="H174" s="161"/>
      <c r="I174" s="113" t="s">
        <v>513</v>
      </c>
      <c r="J174" s="113" t="str">
        <f>VLOOKUP(I174,Presupuesto!$B$11:$C$565,2,0)</f>
        <v>AGUINALDO Y DECIMO CUARTO MES</v>
      </c>
      <c r="K174" s="95" t="str">
        <f t="shared" si="5"/>
        <v>Posgrado</v>
      </c>
      <c r="L174" s="95" t="s">
        <v>392</v>
      </c>
    </row>
    <row r="175" spans="3:12" ht="15.75" thickBot="1" x14ac:dyDescent="0.3">
      <c r="C175" s="169" t="s">
        <v>59</v>
      </c>
      <c r="D175" s="160"/>
      <c r="E175" s="151">
        <v>0</v>
      </c>
      <c r="F175" s="114">
        <f>IF(E173&lt;6,"",((E173-6)/12)*(G173/E173))</f>
        <v>0</v>
      </c>
      <c r="G175" s="94">
        <f>F175</f>
        <v>0</v>
      </c>
      <c r="H175" s="161"/>
      <c r="I175" s="98" t="s">
        <v>516</v>
      </c>
      <c r="J175" s="98" t="str">
        <f>VLOOKUP(I175,Presupuesto!$B$11:$C$565,2,0)</f>
        <v>DECIMOCUARTO MES</v>
      </c>
      <c r="K175" s="95" t="str">
        <f t="shared" si="5"/>
        <v>Posgrado</v>
      </c>
      <c r="L175" s="95" t="s">
        <v>392</v>
      </c>
    </row>
    <row r="176" spans="3:12" ht="15.75" thickBot="1" x14ac:dyDescent="0.3">
      <c r="C176" s="134" t="s">
        <v>491</v>
      </c>
      <c r="D176" s="196"/>
      <c r="E176" s="149">
        <v>12</v>
      </c>
      <c r="F176" s="285">
        <f>HLOOKUP($C176,$BZ$2:$CM$3,2,0)</f>
        <v>463.22</v>
      </c>
      <c r="G176" s="110">
        <f>D176*E176*F176</f>
        <v>0</v>
      </c>
      <c r="H176" s="163"/>
      <c r="I176" s="111" t="s">
        <v>493</v>
      </c>
      <c r="J176" s="111" t="str">
        <f>VLOOKUP(I176,Presupuesto!$B$11:$C$565,2,0)</f>
        <v>SUELDOS Y SALARIOS PERMANENTES</v>
      </c>
      <c r="K176" s="95" t="str">
        <f t="shared" si="5"/>
        <v>Posgrado</v>
      </c>
      <c r="L176" s="95" t="s">
        <v>392</v>
      </c>
    </row>
    <row r="177" spans="3:12" x14ac:dyDescent="0.25">
      <c r="C177" s="168" t="s">
        <v>58</v>
      </c>
      <c r="D177" s="160"/>
      <c r="E177" s="151">
        <v>0</v>
      </c>
      <c r="F177" s="97">
        <f>IF(E176=0,"",(G176/E176)/12*E176)</f>
        <v>0</v>
      </c>
      <c r="G177" s="94">
        <f>F177</f>
        <v>0</v>
      </c>
      <c r="H177" s="161"/>
      <c r="I177" s="113" t="s">
        <v>513</v>
      </c>
      <c r="J177" s="113" t="str">
        <f>VLOOKUP(I177,Presupuesto!$B$11:$C$565,2,0)</f>
        <v>AGUINALDO Y DECIMO CUARTO MES</v>
      </c>
      <c r="K177" s="95" t="str">
        <f t="shared" si="5"/>
        <v>Posgrado</v>
      </c>
      <c r="L177" s="95" t="s">
        <v>392</v>
      </c>
    </row>
    <row r="178" spans="3:12" ht="15.75" thickBot="1" x14ac:dyDescent="0.3">
      <c r="C178" s="169" t="s">
        <v>59</v>
      </c>
      <c r="D178" s="160"/>
      <c r="E178" s="151">
        <v>0</v>
      </c>
      <c r="F178" s="114">
        <f>IF(E176&lt;6,"",((E176-6)/12)*(G176/E176))</f>
        <v>0</v>
      </c>
      <c r="G178" s="94">
        <f>F178</f>
        <v>0</v>
      </c>
      <c r="H178" s="161"/>
      <c r="I178" s="98" t="s">
        <v>516</v>
      </c>
      <c r="J178" s="98" t="str">
        <f>VLOOKUP(I178,Presupuesto!$B$11:$C$565,2,0)</f>
        <v>DECIMOCUARTO MES</v>
      </c>
      <c r="K178" s="95" t="str">
        <f t="shared" si="5"/>
        <v>Posgrado</v>
      </c>
      <c r="L178" s="95" t="s">
        <v>392</v>
      </c>
    </row>
    <row r="179" spans="3:12" ht="15.75" thickBot="1" x14ac:dyDescent="0.3">
      <c r="C179" s="134" t="s">
        <v>492</v>
      </c>
      <c r="D179" s="196"/>
      <c r="E179" s="149">
        <v>12</v>
      </c>
      <c r="F179" s="285">
        <f>HLOOKUP($C179,$BZ$2:$CM$3,2,0)</f>
        <v>2007.3</v>
      </c>
      <c r="G179" s="110">
        <f>D179*E179*F179</f>
        <v>0</v>
      </c>
      <c r="H179" s="163"/>
      <c r="I179" s="111" t="s">
        <v>493</v>
      </c>
      <c r="J179" s="111" t="str">
        <f>VLOOKUP(I179,Presupuesto!$B$11:$C$565,2,0)</f>
        <v>SUELDOS Y SALARIOS PERMANENTES</v>
      </c>
      <c r="K179" s="95" t="str">
        <f t="shared" si="5"/>
        <v>Posgrado</v>
      </c>
      <c r="L179" s="95" t="s">
        <v>392</v>
      </c>
    </row>
    <row r="180" spans="3:12" x14ac:dyDescent="0.25">
      <c r="C180" s="168" t="s">
        <v>58</v>
      </c>
      <c r="D180" s="160"/>
      <c r="E180" s="151">
        <v>0</v>
      </c>
      <c r="F180" s="97">
        <f>IF(E179=0,"",(G179/E179)/12*E179)</f>
        <v>0</v>
      </c>
      <c r="G180" s="94">
        <f>F180</f>
        <v>0</v>
      </c>
      <c r="H180" s="161"/>
      <c r="I180" s="113" t="s">
        <v>513</v>
      </c>
      <c r="J180" s="113" t="str">
        <f>VLOOKUP(I180,Presupuesto!$B$11:$C$565,2,0)</f>
        <v>AGUINALDO Y DECIMO CUARTO MES</v>
      </c>
      <c r="K180" s="95" t="str">
        <f t="shared" si="5"/>
        <v>Posgrado</v>
      </c>
      <c r="L180" s="95" t="s">
        <v>392</v>
      </c>
    </row>
    <row r="181" spans="3:12" ht="15.75" thickBot="1" x14ac:dyDescent="0.3">
      <c r="C181" s="169" t="s">
        <v>59</v>
      </c>
      <c r="D181" s="160"/>
      <c r="E181" s="151">
        <v>0</v>
      </c>
      <c r="F181" s="114">
        <f>IF(E179&lt;6,"",((E179-6)/12)*(G179/E179))</f>
        <v>0</v>
      </c>
      <c r="G181" s="94">
        <f>F181</f>
        <v>0</v>
      </c>
      <c r="H181" s="161"/>
      <c r="I181" s="98" t="s">
        <v>516</v>
      </c>
      <c r="J181" s="98" t="str">
        <f>VLOOKUP(I181,Presupuesto!$B$11:$C$565,2,0)</f>
        <v>DECIMOCUARTO MES</v>
      </c>
      <c r="K181" s="95" t="str">
        <f t="shared" si="5"/>
        <v>Posgrado</v>
      </c>
      <c r="L181" s="95" t="s">
        <v>392</v>
      </c>
    </row>
    <row r="182" spans="3:12" x14ac:dyDescent="0.25">
      <c r="C182" s="472" t="s">
        <v>83</v>
      </c>
      <c r="D182" s="473">
        <v>1</v>
      </c>
      <c r="E182" s="474">
        <v>12</v>
      </c>
      <c r="F182" s="475">
        <v>23000</v>
      </c>
      <c r="G182" s="476">
        <f>D182*E182*F182</f>
        <v>276000</v>
      </c>
      <c r="H182" s="477" t="s">
        <v>1494</v>
      </c>
      <c r="I182" s="478" t="s">
        <v>561</v>
      </c>
      <c r="J182" s="478" t="str">
        <f>VLOOKUP(I182,Presupuesto!$B$11:$C$565,2,0)</f>
        <v>CONTRATOS ESPECIALES</v>
      </c>
      <c r="K182" s="471" t="s">
        <v>469</v>
      </c>
      <c r="L182" s="471" t="s">
        <v>392</v>
      </c>
    </row>
    <row r="183" spans="3:12" x14ac:dyDescent="0.25">
      <c r="C183" s="481" t="s">
        <v>58</v>
      </c>
      <c r="D183" s="162">
        <v>1</v>
      </c>
      <c r="E183" s="482">
        <v>0</v>
      </c>
      <c r="F183" s="482">
        <f>IF(E182=0,"",(G182/E182)/12*E182)</f>
        <v>23000</v>
      </c>
      <c r="G183" s="482">
        <f>F183</f>
        <v>23000</v>
      </c>
      <c r="H183" s="162" t="s">
        <v>1494</v>
      </c>
      <c r="I183" s="483" t="s">
        <v>561</v>
      </c>
      <c r="J183" s="483" t="str">
        <f>VLOOKUP(I183,Presupuesto!$B$11:$C$565,2,0)</f>
        <v>CONTRATOS ESPECIALES</v>
      </c>
      <c r="K183" s="483" t="s">
        <v>469</v>
      </c>
      <c r="L183" s="483" t="s">
        <v>391</v>
      </c>
    </row>
    <row r="184" spans="3:12" ht="15.75" thickBot="1" x14ac:dyDescent="0.3">
      <c r="C184" s="481" t="s">
        <v>59</v>
      </c>
      <c r="D184" s="162">
        <v>1</v>
      </c>
      <c r="E184" s="482">
        <v>0</v>
      </c>
      <c r="F184" s="482">
        <f>IF(E182&lt;6,"",((E182-6)/12)*(G182/E182))</f>
        <v>11500</v>
      </c>
      <c r="G184" s="482">
        <f>F184</f>
        <v>11500</v>
      </c>
      <c r="H184" s="162" t="s">
        <v>1494</v>
      </c>
      <c r="I184" s="483" t="s">
        <v>561</v>
      </c>
      <c r="J184" s="483" t="str">
        <f>VLOOKUP(I184,Presupuesto!$B$11:$C$565,2,0)</f>
        <v>CONTRATOS ESPECIALES</v>
      </c>
      <c r="K184" s="483" t="s">
        <v>469</v>
      </c>
      <c r="L184" s="483" t="s">
        <v>396</v>
      </c>
    </row>
    <row r="185" spans="3:12" s="404" customFormat="1" x14ac:dyDescent="0.25">
      <c r="C185" s="472" t="s">
        <v>83</v>
      </c>
      <c r="D185" s="473">
        <v>1</v>
      </c>
      <c r="E185" s="474">
        <v>12</v>
      </c>
      <c r="F185" s="475">
        <v>17000</v>
      </c>
      <c r="G185" s="476">
        <f>D185*E185*F185</f>
        <v>204000</v>
      </c>
      <c r="H185" s="477" t="s">
        <v>1494</v>
      </c>
      <c r="I185" s="478" t="s">
        <v>561</v>
      </c>
      <c r="J185" s="478" t="str">
        <f>VLOOKUP(I185,Presupuesto!$B$11:$C$565,2,0)</f>
        <v>CONTRATOS ESPECIALES</v>
      </c>
      <c r="K185" s="471" t="s">
        <v>469</v>
      </c>
      <c r="L185" s="471" t="s">
        <v>392</v>
      </c>
    </row>
    <row r="186" spans="3:12" s="404" customFormat="1" x14ac:dyDescent="0.25">
      <c r="C186" s="481" t="s">
        <v>58</v>
      </c>
      <c r="D186" s="162">
        <v>1</v>
      </c>
      <c r="E186" s="482">
        <v>0</v>
      </c>
      <c r="F186" s="482">
        <f>IF(E185=0,"",(G185/E185)/12*E185)</f>
        <v>17000</v>
      </c>
      <c r="G186" s="482">
        <f>F186</f>
        <v>17000</v>
      </c>
      <c r="H186" s="162" t="s">
        <v>1494</v>
      </c>
      <c r="I186" s="483" t="s">
        <v>561</v>
      </c>
      <c r="J186" s="483" t="str">
        <f>VLOOKUP(I186,Presupuesto!$B$11:$C$565,2,0)</f>
        <v>CONTRATOS ESPECIALES</v>
      </c>
      <c r="K186" s="483" t="s">
        <v>469</v>
      </c>
      <c r="L186" s="483" t="s">
        <v>391</v>
      </c>
    </row>
    <row r="187" spans="3:12" s="404" customFormat="1" ht="15.75" thickBot="1" x14ac:dyDescent="0.3">
      <c r="C187" s="481" t="s">
        <v>59</v>
      </c>
      <c r="D187" s="162">
        <v>1</v>
      </c>
      <c r="E187" s="482">
        <v>0</v>
      </c>
      <c r="F187" s="482">
        <f>IF(E185&lt;6,"",((E185-6)/12)*(G185/E185))</f>
        <v>8500</v>
      </c>
      <c r="G187" s="482">
        <f>F187</f>
        <v>8500</v>
      </c>
      <c r="H187" s="162" t="s">
        <v>1494</v>
      </c>
      <c r="I187" s="483" t="s">
        <v>561</v>
      </c>
      <c r="J187" s="483" t="str">
        <f>VLOOKUP(I187,Presupuesto!$B$11:$C$565,2,0)</f>
        <v>CONTRATOS ESPECIALES</v>
      </c>
      <c r="K187" s="483" t="s">
        <v>469</v>
      </c>
      <c r="L187" s="483" t="s">
        <v>396</v>
      </c>
    </row>
    <row r="188" spans="3:12" s="404" customFormat="1" x14ac:dyDescent="0.25">
      <c r="C188" s="472" t="s">
        <v>83</v>
      </c>
      <c r="D188" s="473">
        <v>2</v>
      </c>
      <c r="E188" s="474">
        <v>12</v>
      </c>
      <c r="F188" s="475">
        <v>8500</v>
      </c>
      <c r="G188" s="482">
        <f>D188*E188*F188</f>
        <v>204000</v>
      </c>
      <c r="H188" s="162" t="s">
        <v>1494</v>
      </c>
      <c r="I188" s="483" t="s">
        <v>561</v>
      </c>
      <c r="J188" s="483" t="str">
        <f>VLOOKUP(I188,Presupuesto!$B$11:$C$565,2,0)</f>
        <v>CONTRATOS ESPECIALES</v>
      </c>
      <c r="K188" s="483" t="s">
        <v>469</v>
      </c>
      <c r="L188" s="483" t="s">
        <v>392</v>
      </c>
    </row>
    <row r="189" spans="3:12" s="404" customFormat="1" x14ac:dyDescent="0.25">
      <c r="C189" s="481" t="s">
        <v>58</v>
      </c>
      <c r="D189" s="162">
        <v>2</v>
      </c>
      <c r="E189" s="482">
        <v>0</v>
      </c>
      <c r="F189" s="482">
        <f>IF(E188=0,"",(G188/E188)/12*E188)</f>
        <v>17000</v>
      </c>
      <c r="G189" s="482">
        <f>F189</f>
        <v>17000</v>
      </c>
      <c r="H189" s="162" t="s">
        <v>1494</v>
      </c>
      <c r="I189" s="483" t="s">
        <v>561</v>
      </c>
      <c r="J189" s="483" t="str">
        <f>VLOOKUP(I189,Presupuesto!$B$11:$C$565,2,0)</f>
        <v>CONTRATOS ESPECIALES</v>
      </c>
      <c r="K189" s="483" t="s">
        <v>469</v>
      </c>
      <c r="L189" s="483" t="s">
        <v>391</v>
      </c>
    </row>
    <row r="190" spans="3:12" s="404" customFormat="1" x14ac:dyDescent="0.25">
      <c r="C190" s="481" t="s">
        <v>59</v>
      </c>
      <c r="D190" s="162">
        <v>2</v>
      </c>
      <c r="E190" s="482">
        <v>0</v>
      </c>
      <c r="F190" s="482">
        <f>IF(E188&lt;6,"",((E188-6)/12)*(G188/E188))</f>
        <v>8500</v>
      </c>
      <c r="G190" s="482">
        <f>F190</f>
        <v>8500</v>
      </c>
      <c r="H190" s="162" t="s">
        <v>1494</v>
      </c>
      <c r="I190" s="483" t="s">
        <v>561</v>
      </c>
      <c r="J190" s="483" t="str">
        <f>VLOOKUP(I190,Presupuesto!$B$11:$C$565,2,0)</f>
        <v>CONTRATOS ESPECIALES</v>
      </c>
      <c r="K190" s="483" t="s">
        <v>469</v>
      </c>
      <c r="L190" s="483" t="s">
        <v>396</v>
      </c>
    </row>
    <row r="191" spans="3:12" x14ac:dyDescent="0.25">
      <c r="C191" s="484" t="s">
        <v>60</v>
      </c>
      <c r="D191" s="485"/>
      <c r="E191" s="485">
        <v>12</v>
      </c>
      <c r="F191" s="486">
        <v>30000</v>
      </c>
      <c r="G191" s="487">
        <f>D191*E191*F191</f>
        <v>0</v>
      </c>
      <c r="H191" s="488"/>
      <c r="I191" s="489" t="s">
        <v>702</v>
      </c>
      <c r="J191" s="489" t="str">
        <f>VLOOKUP(I191,Presupuesto!$B$11:$C$565,2,0)</f>
        <v>OTROS SERVICIOS TECNICOS Y PROFESIONALES</v>
      </c>
      <c r="K191" s="483" t="str">
        <f t="shared" si="5"/>
        <v>Posgrado</v>
      </c>
      <c r="L191" s="483" t="s">
        <v>391</v>
      </c>
    </row>
    <row r="192" spans="3:12" x14ac:dyDescent="0.25">
      <c r="C192" s="479" t="s">
        <v>58</v>
      </c>
      <c r="D192" s="161"/>
      <c r="E192" s="127">
        <v>0</v>
      </c>
      <c r="F192" s="480">
        <v>0</v>
      </c>
      <c r="G192" s="94">
        <f>F192</f>
        <v>0</v>
      </c>
      <c r="H192" s="161"/>
      <c r="I192" s="95" t="s">
        <v>702</v>
      </c>
      <c r="J192" s="95" t="str">
        <f>VLOOKUP(I192,Presupuesto!$B$11:$C$565,2,0)</f>
        <v>OTROS SERVICIOS TECNICOS Y PROFESIONALES</v>
      </c>
      <c r="K192" s="95" t="str">
        <f t="shared" si="5"/>
        <v>Posgrado</v>
      </c>
      <c r="L192" s="95" t="s">
        <v>391</v>
      </c>
    </row>
    <row r="193" spans="3:12" ht="15.75" thickBot="1" x14ac:dyDescent="0.3">
      <c r="C193" s="169" t="s">
        <v>59</v>
      </c>
      <c r="D193" s="160"/>
      <c r="E193" s="151">
        <v>0</v>
      </c>
      <c r="F193" s="97">
        <v>0</v>
      </c>
      <c r="G193" s="94">
        <f>F193</f>
        <v>0</v>
      </c>
      <c r="H193" s="161"/>
      <c r="I193" s="98" t="s">
        <v>702</v>
      </c>
      <c r="J193" s="98" t="str">
        <f>VLOOKUP(I193,Presupuesto!$B$11:$C$565,2,0)</f>
        <v>OTROS SERVICIOS TECNICOS Y PROFESIONALES</v>
      </c>
      <c r="K193" s="95" t="str">
        <f t="shared" si="5"/>
        <v>Posgrado</v>
      </c>
      <c r="L193" s="95" t="s">
        <v>391</v>
      </c>
    </row>
    <row r="194" spans="3:12" ht="15.75" thickBot="1" x14ac:dyDescent="0.3">
      <c r="C194" s="137" t="s">
        <v>61</v>
      </c>
      <c r="D194" s="196"/>
      <c r="E194" s="149">
        <v>12</v>
      </c>
      <c r="F194" s="115">
        <v>30000</v>
      </c>
      <c r="G194" s="110">
        <f>D194*E194*F194</f>
        <v>0</v>
      </c>
      <c r="H194" s="163"/>
      <c r="I194" s="111" t="s">
        <v>493</v>
      </c>
      <c r="J194" s="111" t="str">
        <f>VLOOKUP(I194,Presupuesto!$B$11:$C$565,2,0)</f>
        <v>SUELDOS Y SALARIOS PERMANENTES</v>
      </c>
      <c r="K194" s="95" t="str">
        <f t="shared" si="5"/>
        <v>Posgrado</v>
      </c>
      <c r="L194" s="95" t="s">
        <v>391</v>
      </c>
    </row>
    <row r="195" spans="3:12" x14ac:dyDescent="0.25">
      <c r="C195" s="168" t="s">
        <v>58</v>
      </c>
      <c r="D195" s="166"/>
      <c r="E195" s="128">
        <v>0</v>
      </c>
      <c r="F195" s="116">
        <f>IF(E194=0,"",(G194/E194)/12*E194)</f>
        <v>0</v>
      </c>
      <c r="G195" s="117">
        <f>F195</f>
        <v>0</v>
      </c>
      <c r="H195" s="161"/>
      <c r="I195" s="98" t="s">
        <v>513</v>
      </c>
      <c r="J195" s="98" t="str">
        <f>VLOOKUP(I195,Presupuesto!$B$11:$C$565,2,0)</f>
        <v>AGUINALDO Y DECIMO CUARTO MES</v>
      </c>
      <c r="K195" s="95" t="str">
        <f t="shared" si="5"/>
        <v>Posgrado</v>
      </c>
      <c r="L195" s="95" t="s">
        <v>391</v>
      </c>
    </row>
    <row r="196" spans="3:12" ht="15.75" thickBot="1" x14ac:dyDescent="0.3">
      <c r="C196" s="170" t="s">
        <v>59</v>
      </c>
      <c r="D196" s="159"/>
      <c r="E196" s="129">
        <v>0</v>
      </c>
      <c r="F196" s="102">
        <f>IF(E194&lt;6,"",((E194-6)/12)*(G194/E194))</f>
        <v>0</v>
      </c>
      <c r="G196" s="102">
        <f>F196</f>
        <v>0</v>
      </c>
      <c r="H196" s="159"/>
      <c r="I196" s="103" t="s">
        <v>516</v>
      </c>
      <c r="J196" s="121" t="str">
        <f>VLOOKUP(I196,Presupuesto!$B$11:$C$565,2,0)</f>
        <v>DECIMOCUARTO MES</v>
      </c>
      <c r="K196" s="103" t="str">
        <f t="shared" si="5"/>
        <v>Posgrado</v>
      </c>
      <c r="L196" s="121" t="s">
        <v>391</v>
      </c>
    </row>
    <row r="198" spans="3:12" ht="15.75" thickBot="1" x14ac:dyDescent="0.3">
      <c r="K198" s="150"/>
    </row>
    <row r="199" spans="3:12" ht="15.75" thickBot="1" x14ac:dyDescent="0.3">
      <c r="C199" s="69" t="s">
        <v>43</v>
      </c>
      <c r="D199" s="30">
        <f>SUM(G206:G256)</f>
        <v>1363856.13</v>
      </c>
      <c r="E199" s="90"/>
      <c r="F199" s="90"/>
      <c r="G199" s="90"/>
      <c r="H199" s="73"/>
      <c r="I199" s="73"/>
      <c r="J199" s="73"/>
      <c r="K199" s="150"/>
    </row>
    <row r="200" spans="3:12" x14ac:dyDescent="0.25">
      <c r="D200" s="31"/>
      <c r="E200" s="90"/>
      <c r="F200" s="90"/>
      <c r="G200" s="90"/>
      <c r="H200" s="73"/>
      <c r="I200" s="73"/>
      <c r="J200" s="73"/>
      <c r="K200" s="150"/>
    </row>
    <row r="201" spans="3:12" x14ac:dyDescent="0.25">
      <c r="D201" s="31"/>
      <c r="E201" s="90"/>
      <c r="F201" s="90"/>
      <c r="G201" s="90"/>
      <c r="H201" s="73"/>
      <c r="I201" s="73"/>
      <c r="J201" s="73"/>
      <c r="K201" s="150"/>
    </row>
    <row r="202" spans="3:12" ht="15.75" x14ac:dyDescent="0.25">
      <c r="C202" s="199" t="s">
        <v>389</v>
      </c>
      <c r="D202" s="327" t="s">
        <v>1793</v>
      </c>
      <c r="E202" s="90"/>
      <c r="F202" s="90"/>
      <c r="G202" s="90"/>
      <c r="H202" s="73"/>
      <c r="I202" s="73"/>
      <c r="J202" s="73"/>
      <c r="K202" s="150"/>
    </row>
    <row r="203" spans="3:12" ht="18.75" x14ac:dyDescent="0.25">
      <c r="C203" s="204" t="str">
        <f>IFERROR(VLOOKUP(D202,'1. Desarrollo e Innov. Curricu.'!$E:$F,2,FALSE),IFERROR(VLOOKUP(D202,'2. Investigación Científica'!$E:$F,2,FALSE),IFERROR(VLOOKUP(D202,'3. Vinculación Univ. Sociedad'!$E:$F,2,FALSE),IFERROR(VLOOKUP(D202,'4. Docencia y Profesorado Univ.'!$E:$F,2,FALSE),IFERROR(VLOOKUP(D202,'5. Estudiantes y Graduados'!$E:$F,2,FALSE),IFERROR(VLOOKUP(D202,'11. Gestion Administrativa'!$E:$F,2,FALSE),IFERROR(VLOOKUP(D202,'13. Gestión Académica'!$E:$F,2,FALSE),IFERROR(VLOOKUP(D202,'8. Asegura. de la Calid. y M'!$E:$F,2,FALSE),IFERROR(VLOOKUP(D202,'6. Gestión del Conocimiento'!$E:$F,2,FALSE),IFERROR(VLOOKUP(D202,'15. Gobernabilidad y Proceso...'!$E:$F,2,FALSE),IFERROR(VLOOKUP(D202,'12. Gestión del Talento Humano'!$E:$F,2,FALSE),IFERROR(VLOOKUP(D202,'14. Internacional... de la E.S.'!$E:$F,2,FALSE),IFERROR(VLOOKUP(D202,'10. Posgrado'!$E:$F,2,FALSE),IFERROR(VLOOKUP(D202,'17. Gestión TIC'!$E:$F,2,FALSE),IFERROR(VLOOKUP(D202,'16. Desa. del Sistema Educ.Sup.'!$E:$F,2,FALSE),IFERROR(VLOOKUP(D202,'9. Cultura de Inno. Insti...'!$E:$F,2,FALSE),VLOOKUP(D202,'7. Lo Esencial de la Reforma U.'!$E:$F,2,0)))))))))))))))))</f>
        <v xml:space="preserve">GESTION PARA LA CREACION DE LA UNIDAD 1. Nombrar Comisión para elaborar la propuesta.                                         2. Solicitar Plan de Trabajo a la Comisión Nombrada. 3. Hacer seguimiento del plan de trabajo.4 Contratacion de Jefe de la Unidad, 1 curriculista, 1 diseñador grafico, 2 tecnologos educativos </v>
      </c>
      <c r="D203" s="31"/>
      <c r="E203" s="90"/>
      <c r="F203" s="90"/>
      <c r="G203" s="90"/>
      <c r="H203" s="73"/>
      <c r="I203" s="73"/>
      <c r="J203" s="73"/>
      <c r="K203" s="150"/>
    </row>
    <row r="204" spans="3:12" ht="15.75" thickBot="1" x14ac:dyDescent="0.3">
      <c r="C204" s="174"/>
      <c r="D204" s="31"/>
      <c r="E204" s="90"/>
      <c r="F204" s="90"/>
      <c r="G204" s="90"/>
      <c r="H204" s="73"/>
      <c r="I204" s="73"/>
      <c r="J204" s="73"/>
      <c r="K204" s="150"/>
    </row>
    <row r="205" spans="3:12" ht="30.75" thickBot="1" x14ac:dyDescent="0.3">
      <c r="C205" s="131" t="s">
        <v>44</v>
      </c>
      <c r="D205" s="135" t="s">
        <v>55</v>
      </c>
      <c r="E205" s="167" t="s">
        <v>56</v>
      </c>
      <c r="F205" s="135" t="s">
        <v>57</v>
      </c>
      <c r="G205" s="132" t="s">
        <v>27</v>
      </c>
      <c r="H205" s="130" t="s">
        <v>128</v>
      </c>
      <c r="I205" s="133" t="s">
        <v>46</v>
      </c>
      <c r="J205" s="133" t="s">
        <v>129</v>
      </c>
      <c r="K205" s="133" t="s">
        <v>407</v>
      </c>
      <c r="L205" s="133" t="s">
        <v>408</v>
      </c>
    </row>
    <row r="206" spans="3:12" ht="15.75" thickBot="1" x14ac:dyDescent="0.3">
      <c r="C206" s="134" t="s">
        <v>479</v>
      </c>
      <c r="D206" s="196"/>
      <c r="E206" s="149">
        <v>12</v>
      </c>
      <c r="F206" s="285">
        <f>HLOOKUP($C206,$BZ$2:$CM$3,2,0)</f>
        <v>43674.39</v>
      </c>
      <c r="G206" s="110">
        <f>D206*E206*F206</f>
        <v>0</v>
      </c>
      <c r="H206" s="163"/>
      <c r="I206" s="111" t="s">
        <v>493</v>
      </c>
      <c r="J206" s="111" t="str">
        <f>VLOOKUP(I206,Presupuesto!$B$11:$C$565,2,0)</f>
        <v>SUELDOS Y SALARIOS PERMANENTES</v>
      </c>
      <c r="K206" s="212" t="s">
        <v>1444</v>
      </c>
      <c r="L206" s="95" t="s">
        <v>391</v>
      </c>
    </row>
    <row r="207" spans="3:12" x14ac:dyDescent="0.25">
      <c r="C207" s="168" t="s">
        <v>58</v>
      </c>
      <c r="D207" s="160"/>
      <c r="E207" s="151">
        <v>0</v>
      </c>
      <c r="F207" s="97">
        <f>IF(E206=0,"",(G206/E206)/12*E206)</f>
        <v>0</v>
      </c>
      <c r="G207" s="94">
        <f>F207</f>
        <v>0</v>
      </c>
      <c r="H207" s="161"/>
      <c r="I207" s="113" t="s">
        <v>513</v>
      </c>
      <c r="J207" s="113" t="str">
        <f>VLOOKUP(I207,Presupuesto!$B$11:$C$565,2,0)</f>
        <v>AGUINALDO Y DECIMO CUARTO MES</v>
      </c>
      <c r="K207" s="95" t="str">
        <f t="shared" ref="K207:K238" si="6">$K$206</f>
        <v>Posgrado</v>
      </c>
      <c r="L207" s="95" t="s">
        <v>409</v>
      </c>
    </row>
    <row r="208" spans="3:12" ht="15.75" thickBot="1" x14ac:dyDescent="0.3">
      <c r="C208" s="169" t="s">
        <v>59</v>
      </c>
      <c r="D208" s="160"/>
      <c r="E208" s="151">
        <v>0</v>
      </c>
      <c r="F208" s="114">
        <f>IF(E206&lt;6,"",((E206-6)/12)*(G206/E206))</f>
        <v>0</v>
      </c>
      <c r="G208" s="94">
        <f>F208</f>
        <v>0</v>
      </c>
      <c r="H208" s="161"/>
      <c r="I208" s="98" t="s">
        <v>516</v>
      </c>
      <c r="J208" s="98" t="str">
        <f>VLOOKUP(I208,Presupuesto!$B$11:$C$565,2,0)</f>
        <v>DECIMOCUARTO MES</v>
      </c>
      <c r="K208" s="95" t="str">
        <f t="shared" si="6"/>
        <v>Posgrado</v>
      </c>
      <c r="L208" s="95" t="s">
        <v>392</v>
      </c>
    </row>
    <row r="209" spans="3:12" ht="15.75" thickBot="1" x14ac:dyDescent="0.3">
      <c r="C209" s="134" t="s">
        <v>480</v>
      </c>
      <c r="D209" s="196"/>
      <c r="E209" s="149">
        <v>12</v>
      </c>
      <c r="F209" s="285">
        <f>HLOOKUP($C209,$BZ$2:$CM$3,2,0)</f>
        <v>39703.99</v>
      </c>
      <c r="G209" s="110">
        <f>D209*E209*F209</f>
        <v>0</v>
      </c>
      <c r="H209" s="163"/>
      <c r="I209" s="111" t="s">
        <v>493</v>
      </c>
      <c r="J209" s="111" t="str">
        <f>VLOOKUP(I209,Presupuesto!$B$11:$C$565,2,0)</f>
        <v>SUELDOS Y SALARIOS PERMANENTES</v>
      </c>
      <c r="K209" s="95" t="str">
        <f t="shared" si="6"/>
        <v>Posgrado</v>
      </c>
      <c r="L209" s="95" t="s">
        <v>392</v>
      </c>
    </row>
    <row r="210" spans="3:12" x14ac:dyDescent="0.25">
      <c r="C210" s="168" t="s">
        <v>58</v>
      </c>
      <c r="D210" s="160"/>
      <c r="E210" s="151">
        <v>0</v>
      </c>
      <c r="F210" s="97">
        <f>IF(E209=0,"",(G209/E209)/12*E209)</f>
        <v>0</v>
      </c>
      <c r="G210" s="94">
        <f>F210</f>
        <v>0</v>
      </c>
      <c r="H210" s="161"/>
      <c r="I210" s="113" t="s">
        <v>513</v>
      </c>
      <c r="J210" s="113" t="str">
        <f>VLOOKUP(I210,Presupuesto!$B$11:$C$565,2,0)</f>
        <v>AGUINALDO Y DECIMO CUARTO MES</v>
      </c>
      <c r="K210" s="95" t="str">
        <f t="shared" si="6"/>
        <v>Posgrado</v>
      </c>
      <c r="L210" s="95" t="s">
        <v>392</v>
      </c>
    </row>
    <row r="211" spans="3:12" ht="15.75" thickBot="1" x14ac:dyDescent="0.3">
      <c r="C211" s="169" t="s">
        <v>59</v>
      </c>
      <c r="D211" s="160"/>
      <c r="E211" s="151">
        <v>0</v>
      </c>
      <c r="F211" s="114">
        <f>IF(E209&lt;6,"",((E209-6)/12)*(G209/E209))</f>
        <v>0</v>
      </c>
      <c r="G211" s="94">
        <f>F211</f>
        <v>0</v>
      </c>
      <c r="H211" s="161"/>
      <c r="I211" s="98" t="s">
        <v>516</v>
      </c>
      <c r="J211" s="98" t="str">
        <f>VLOOKUP(I211,Presupuesto!$B$11:$C$565,2,0)</f>
        <v>DECIMOCUARTO MES</v>
      </c>
      <c r="K211" s="95" t="str">
        <f t="shared" si="6"/>
        <v>Posgrado</v>
      </c>
      <c r="L211" s="95" t="s">
        <v>392</v>
      </c>
    </row>
    <row r="212" spans="3:12" ht="15.75" thickBot="1" x14ac:dyDescent="0.3">
      <c r="C212" s="134" t="s">
        <v>481</v>
      </c>
      <c r="D212" s="196"/>
      <c r="E212" s="149">
        <v>12</v>
      </c>
      <c r="F212" s="285">
        <f>HLOOKUP($C212,$BZ$2:$CM$3,2,0)</f>
        <v>35733.589999999997</v>
      </c>
      <c r="G212" s="110">
        <f>D212*E212*F212</f>
        <v>0</v>
      </c>
      <c r="H212" s="163"/>
      <c r="I212" s="111" t="s">
        <v>493</v>
      </c>
      <c r="J212" s="111" t="str">
        <f>VLOOKUP(I212,Presupuesto!$B$11:$C$565,2,0)</f>
        <v>SUELDOS Y SALARIOS PERMANENTES</v>
      </c>
      <c r="K212" s="95" t="str">
        <f t="shared" si="6"/>
        <v>Posgrado</v>
      </c>
      <c r="L212" s="95" t="s">
        <v>392</v>
      </c>
    </row>
    <row r="213" spans="3:12" x14ac:dyDescent="0.25">
      <c r="C213" s="168" t="s">
        <v>58</v>
      </c>
      <c r="D213" s="160"/>
      <c r="E213" s="151">
        <v>0</v>
      </c>
      <c r="F213" s="97">
        <f>IF(E212=0,"",(G212/E212)/12*E212)</f>
        <v>0</v>
      </c>
      <c r="G213" s="94">
        <f>F213</f>
        <v>0</v>
      </c>
      <c r="H213" s="161"/>
      <c r="I213" s="113" t="s">
        <v>513</v>
      </c>
      <c r="J213" s="113" t="str">
        <f>VLOOKUP(I213,Presupuesto!$B$11:$C$565,2,0)</f>
        <v>AGUINALDO Y DECIMO CUARTO MES</v>
      </c>
      <c r="K213" s="95" t="str">
        <f t="shared" si="6"/>
        <v>Posgrado</v>
      </c>
      <c r="L213" s="95" t="s">
        <v>392</v>
      </c>
    </row>
    <row r="214" spans="3:12" ht="15.75" thickBot="1" x14ac:dyDescent="0.3">
      <c r="C214" s="169" t="s">
        <v>59</v>
      </c>
      <c r="D214" s="160"/>
      <c r="E214" s="151">
        <v>0</v>
      </c>
      <c r="F214" s="114">
        <f>IF(E212&lt;6,"",((E212-6)/12)*(G212/E212))</f>
        <v>0</v>
      </c>
      <c r="G214" s="94">
        <f>F214</f>
        <v>0</v>
      </c>
      <c r="H214" s="161"/>
      <c r="I214" s="98" t="s">
        <v>516</v>
      </c>
      <c r="J214" s="98" t="str">
        <f>VLOOKUP(I214,Presupuesto!$B$11:$C$565,2,0)</f>
        <v>DECIMOCUARTO MES</v>
      </c>
      <c r="K214" s="95" t="str">
        <f t="shared" si="6"/>
        <v>Posgrado</v>
      </c>
      <c r="L214" s="95" t="s">
        <v>392</v>
      </c>
    </row>
    <row r="215" spans="3:12" ht="15.75" thickBot="1" x14ac:dyDescent="0.3">
      <c r="C215" s="134" t="s">
        <v>482</v>
      </c>
      <c r="D215" s="196">
        <v>2</v>
      </c>
      <c r="E215" s="149">
        <v>12</v>
      </c>
      <c r="F215" s="285">
        <f>HLOOKUP($C215,$BZ$2:$CM$3,2,0)</f>
        <v>31763.19</v>
      </c>
      <c r="G215" s="110">
        <f>D215*E215*F215</f>
        <v>762316.55999999994</v>
      </c>
      <c r="H215" s="163" t="s">
        <v>1494</v>
      </c>
      <c r="I215" s="111" t="s">
        <v>493</v>
      </c>
      <c r="J215" s="111" t="str">
        <f>VLOOKUP(I215,Presupuesto!$B$11:$C$565,2,0)</f>
        <v>SUELDOS Y SALARIOS PERMANENTES</v>
      </c>
      <c r="K215" s="95" t="s">
        <v>1360</v>
      </c>
      <c r="L215" s="95" t="s">
        <v>392</v>
      </c>
    </row>
    <row r="216" spans="3:12" x14ac:dyDescent="0.25">
      <c r="C216" s="168" t="s">
        <v>58</v>
      </c>
      <c r="D216" s="160"/>
      <c r="E216" s="151">
        <v>0</v>
      </c>
      <c r="F216" s="97">
        <f>IF(E215=0,"",(G215/E215)/12*E215)</f>
        <v>63526.38</v>
      </c>
      <c r="G216" s="94">
        <f>F216</f>
        <v>63526.38</v>
      </c>
      <c r="H216" s="161" t="s">
        <v>1494</v>
      </c>
      <c r="I216" s="113" t="s">
        <v>513</v>
      </c>
      <c r="J216" s="113" t="str">
        <f>VLOOKUP(I216,Presupuesto!$B$11:$C$565,2,0)</f>
        <v>AGUINALDO Y DECIMO CUARTO MES</v>
      </c>
      <c r="K216" s="95" t="s">
        <v>1360</v>
      </c>
      <c r="L216" s="95" t="s">
        <v>392</v>
      </c>
    </row>
    <row r="217" spans="3:12" ht="15.75" thickBot="1" x14ac:dyDescent="0.3">
      <c r="C217" s="169" t="s">
        <v>59</v>
      </c>
      <c r="D217" s="160"/>
      <c r="E217" s="151">
        <v>0</v>
      </c>
      <c r="F217" s="114">
        <f>IF(E215&lt;6,"",((E215-6)/12)*(G215/E215))</f>
        <v>31763.19</v>
      </c>
      <c r="G217" s="94">
        <f>F217</f>
        <v>31763.19</v>
      </c>
      <c r="H217" s="161" t="s">
        <v>1494</v>
      </c>
      <c r="I217" s="98" t="s">
        <v>516</v>
      </c>
      <c r="J217" s="98" t="str">
        <f>VLOOKUP(I217,Presupuesto!$B$11:$C$565,2,0)</f>
        <v>DECIMOCUARTO MES</v>
      </c>
      <c r="K217" s="95" t="s">
        <v>1360</v>
      </c>
      <c r="L217" s="95" t="s">
        <v>392</v>
      </c>
    </row>
    <row r="218" spans="3:12" ht="15.75" thickBot="1" x14ac:dyDescent="0.3">
      <c r="C218" s="134" t="s">
        <v>483</v>
      </c>
      <c r="D218" s="196"/>
      <c r="E218" s="149">
        <v>12</v>
      </c>
      <c r="F218" s="285">
        <f>HLOOKUP($C218,$BZ$2:$CM$3,2,0)</f>
        <v>29777.99</v>
      </c>
      <c r="G218" s="110">
        <f>D218*E218*F218</f>
        <v>0</v>
      </c>
      <c r="H218" s="163"/>
      <c r="I218" s="111" t="s">
        <v>493</v>
      </c>
      <c r="J218" s="111" t="str">
        <f>VLOOKUP(I218,Presupuesto!$B$11:$C$565,2,0)</f>
        <v>SUELDOS Y SALARIOS PERMANENTES</v>
      </c>
      <c r="K218" s="95" t="str">
        <f t="shared" si="6"/>
        <v>Posgrado</v>
      </c>
      <c r="L218" s="95" t="s">
        <v>392</v>
      </c>
    </row>
    <row r="219" spans="3:12" x14ac:dyDescent="0.25">
      <c r="C219" s="168" t="s">
        <v>58</v>
      </c>
      <c r="D219" s="160"/>
      <c r="E219" s="151">
        <v>0</v>
      </c>
      <c r="F219" s="97">
        <f>IF(E218=0,"",(G218/E218)/12*E218)</f>
        <v>0</v>
      </c>
      <c r="G219" s="94">
        <f>F219</f>
        <v>0</v>
      </c>
      <c r="H219" s="161"/>
      <c r="I219" s="113" t="s">
        <v>513</v>
      </c>
      <c r="J219" s="113" t="str">
        <f>VLOOKUP(I219,Presupuesto!$B$11:$C$565,2,0)</f>
        <v>AGUINALDO Y DECIMO CUARTO MES</v>
      </c>
      <c r="K219" s="95" t="str">
        <f t="shared" si="6"/>
        <v>Posgrado</v>
      </c>
      <c r="L219" s="95" t="s">
        <v>392</v>
      </c>
    </row>
    <row r="220" spans="3:12" ht="15.75" thickBot="1" x14ac:dyDescent="0.3">
      <c r="C220" s="169" t="s">
        <v>59</v>
      </c>
      <c r="D220" s="160"/>
      <c r="E220" s="151">
        <v>0</v>
      </c>
      <c r="F220" s="114">
        <f>IF(E218&lt;6,"",((E218-6)/12)*(G218/E218))</f>
        <v>0</v>
      </c>
      <c r="G220" s="94">
        <f>F220</f>
        <v>0</v>
      </c>
      <c r="H220" s="161"/>
      <c r="I220" s="98" t="s">
        <v>516</v>
      </c>
      <c r="J220" s="98" t="str">
        <f>VLOOKUP(I220,Presupuesto!$B$11:$C$565,2,0)</f>
        <v>DECIMOCUARTO MES</v>
      </c>
      <c r="K220" s="95" t="str">
        <f t="shared" si="6"/>
        <v>Posgrado</v>
      </c>
      <c r="L220" s="95" t="s">
        <v>392</v>
      </c>
    </row>
    <row r="221" spans="3:12" ht="15.75" thickBot="1" x14ac:dyDescent="0.3">
      <c r="C221" s="134" t="s">
        <v>484</v>
      </c>
      <c r="D221" s="196"/>
      <c r="E221" s="149">
        <v>12</v>
      </c>
      <c r="F221" s="285">
        <f>HLOOKUP($C221,$BZ$2:$CM$3,2,0)</f>
        <v>27792.79</v>
      </c>
      <c r="G221" s="110">
        <f>D221*E221*F221</f>
        <v>0</v>
      </c>
      <c r="H221" s="163"/>
      <c r="I221" s="111" t="s">
        <v>493</v>
      </c>
      <c r="J221" s="111" t="str">
        <f>VLOOKUP(I221,Presupuesto!$B$11:$C$565,2,0)</f>
        <v>SUELDOS Y SALARIOS PERMANENTES</v>
      </c>
      <c r="K221" s="95" t="str">
        <f t="shared" si="6"/>
        <v>Posgrado</v>
      </c>
      <c r="L221" s="95" t="s">
        <v>392</v>
      </c>
    </row>
    <row r="222" spans="3:12" x14ac:dyDescent="0.25">
      <c r="C222" s="168" t="s">
        <v>58</v>
      </c>
      <c r="D222" s="160"/>
      <c r="E222" s="151">
        <v>0</v>
      </c>
      <c r="F222" s="97">
        <f>IF(E221=0,"",(G221/E221)/12*E221)</f>
        <v>0</v>
      </c>
      <c r="G222" s="94">
        <f>F222</f>
        <v>0</v>
      </c>
      <c r="H222" s="161"/>
      <c r="I222" s="113" t="s">
        <v>513</v>
      </c>
      <c r="J222" s="113" t="str">
        <f>VLOOKUP(I222,Presupuesto!$B$11:$C$565,2,0)</f>
        <v>AGUINALDO Y DECIMO CUARTO MES</v>
      </c>
      <c r="K222" s="95" t="str">
        <f t="shared" si="6"/>
        <v>Posgrado</v>
      </c>
      <c r="L222" s="95" t="s">
        <v>392</v>
      </c>
    </row>
    <row r="223" spans="3:12" ht="15.75" thickBot="1" x14ac:dyDescent="0.3">
      <c r="C223" s="169" t="s">
        <v>59</v>
      </c>
      <c r="D223" s="160"/>
      <c r="E223" s="151">
        <v>0</v>
      </c>
      <c r="F223" s="114">
        <f>IF(E221&lt;6,"",((E221-6)/12)*(G221/E221))</f>
        <v>0</v>
      </c>
      <c r="G223" s="94">
        <f>F223</f>
        <v>0</v>
      </c>
      <c r="H223" s="161"/>
      <c r="I223" s="98" t="s">
        <v>516</v>
      </c>
      <c r="J223" s="98" t="str">
        <f>VLOOKUP(I223,Presupuesto!$B$11:$C$565,2,0)</f>
        <v>DECIMOCUARTO MES</v>
      </c>
      <c r="K223" s="95" t="str">
        <f t="shared" si="6"/>
        <v>Posgrado</v>
      </c>
      <c r="L223" s="95" t="s">
        <v>392</v>
      </c>
    </row>
    <row r="224" spans="3:12" ht="15.75" thickBot="1" x14ac:dyDescent="0.3">
      <c r="C224" s="134" t="s">
        <v>485</v>
      </c>
      <c r="D224" s="196"/>
      <c r="E224" s="149">
        <v>12</v>
      </c>
      <c r="F224" s="285">
        <f>HLOOKUP($C224,$BZ$2:$CM$3,2,0)</f>
        <v>18859.39</v>
      </c>
      <c r="G224" s="110">
        <f>D224*E224*F224</f>
        <v>0</v>
      </c>
      <c r="H224" s="163"/>
      <c r="I224" s="111" t="s">
        <v>493</v>
      </c>
      <c r="J224" s="111" t="str">
        <f>VLOOKUP(I224,Presupuesto!$B$11:$C$565,2,0)</f>
        <v>SUELDOS Y SALARIOS PERMANENTES</v>
      </c>
      <c r="K224" s="95" t="str">
        <f t="shared" si="6"/>
        <v>Posgrado</v>
      </c>
      <c r="L224" s="95" t="s">
        <v>392</v>
      </c>
    </row>
    <row r="225" spans="3:12" x14ac:dyDescent="0.25">
      <c r="C225" s="168" t="s">
        <v>58</v>
      </c>
      <c r="D225" s="160"/>
      <c r="E225" s="151">
        <v>0</v>
      </c>
      <c r="F225" s="97">
        <f>IF(E224=0,"",(G224/E224)/12*E224)</f>
        <v>0</v>
      </c>
      <c r="G225" s="94">
        <f>F225</f>
        <v>0</v>
      </c>
      <c r="H225" s="161"/>
      <c r="I225" s="113" t="s">
        <v>513</v>
      </c>
      <c r="J225" s="113" t="str">
        <f>VLOOKUP(I225,Presupuesto!$B$11:$C$565,2,0)</f>
        <v>AGUINALDO Y DECIMO CUARTO MES</v>
      </c>
      <c r="K225" s="95" t="str">
        <f t="shared" si="6"/>
        <v>Posgrado</v>
      </c>
      <c r="L225" s="95" t="s">
        <v>392</v>
      </c>
    </row>
    <row r="226" spans="3:12" ht="15.75" thickBot="1" x14ac:dyDescent="0.3">
      <c r="C226" s="169" t="s">
        <v>59</v>
      </c>
      <c r="D226" s="160"/>
      <c r="E226" s="151">
        <v>0</v>
      </c>
      <c r="F226" s="114">
        <f>IF(E224&lt;6,"",((E224-6)/12)*(G224/E224))</f>
        <v>0</v>
      </c>
      <c r="G226" s="94">
        <f>F226</f>
        <v>0</v>
      </c>
      <c r="H226" s="161"/>
      <c r="I226" s="98" t="s">
        <v>516</v>
      </c>
      <c r="J226" s="98" t="str">
        <f>VLOOKUP(I226,Presupuesto!$B$11:$C$565,2,0)</f>
        <v>DECIMOCUARTO MES</v>
      </c>
      <c r="K226" s="95" t="str">
        <f t="shared" si="6"/>
        <v>Posgrado</v>
      </c>
      <c r="L226" s="95" t="s">
        <v>392</v>
      </c>
    </row>
    <row r="227" spans="3:12" ht="15.75" thickBot="1" x14ac:dyDescent="0.3">
      <c r="C227" s="134" t="s">
        <v>486</v>
      </c>
      <c r="D227" s="196"/>
      <c r="E227" s="149">
        <v>12</v>
      </c>
      <c r="F227" s="285">
        <f>HLOOKUP($C227,$BZ$2:$CM$3,2,0)</f>
        <v>17866.8</v>
      </c>
      <c r="G227" s="110">
        <f>D227*E227*F227</f>
        <v>0</v>
      </c>
      <c r="H227" s="163"/>
      <c r="I227" s="111" t="s">
        <v>493</v>
      </c>
      <c r="J227" s="111" t="str">
        <f>VLOOKUP(I227,Presupuesto!$B$11:$C$565,2,0)</f>
        <v>SUELDOS Y SALARIOS PERMANENTES</v>
      </c>
      <c r="K227" s="95" t="str">
        <f t="shared" si="6"/>
        <v>Posgrado</v>
      </c>
      <c r="L227" s="95" t="s">
        <v>392</v>
      </c>
    </row>
    <row r="228" spans="3:12" x14ac:dyDescent="0.25">
      <c r="C228" s="168" t="s">
        <v>58</v>
      </c>
      <c r="D228" s="160"/>
      <c r="E228" s="151">
        <v>0</v>
      </c>
      <c r="F228" s="97">
        <f>IF(E227=0,"",(G227/E227)/12*E227)</f>
        <v>0</v>
      </c>
      <c r="G228" s="94">
        <f>F228</f>
        <v>0</v>
      </c>
      <c r="H228" s="161"/>
      <c r="I228" s="113" t="s">
        <v>513</v>
      </c>
      <c r="J228" s="113" t="str">
        <f>VLOOKUP(I228,Presupuesto!$B$11:$C$565,2,0)</f>
        <v>AGUINALDO Y DECIMO CUARTO MES</v>
      </c>
      <c r="K228" s="95" t="str">
        <f t="shared" si="6"/>
        <v>Posgrado</v>
      </c>
      <c r="L228" s="95" t="s">
        <v>392</v>
      </c>
    </row>
    <row r="229" spans="3:12" ht="15.75" thickBot="1" x14ac:dyDescent="0.3">
      <c r="C229" s="169" t="s">
        <v>59</v>
      </c>
      <c r="D229" s="160"/>
      <c r="E229" s="151">
        <v>0</v>
      </c>
      <c r="F229" s="114">
        <f>IF(E227&lt;6,"",((E227-6)/12)*(G227/E227))</f>
        <v>0</v>
      </c>
      <c r="G229" s="94">
        <f>F229</f>
        <v>0</v>
      </c>
      <c r="H229" s="161"/>
      <c r="I229" s="98" t="s">
        <v>516</v>
      </c>
      <c r="J229" s="98" t="str">
        <f>VLOOKUP(I229,Presupuesto!$B$11:$C$565,2,0)</f>
        <v>DECIMOCUARTO MES</v>
      </c>
      <c r="K229" s="95" t="str">
        <f t="shared" si="6"/>
        <v>Posgrado</v>
      </c>
      <c r="L229" s="95" t="s">
        <v>392</v>
      </c>
    </row>
    <row r="230" spans="3:12" ht="15.75" thickBot="1" x14ac:dyDescent="0.3">
      <c r="C230" s="134" t="s">
        <v>487</v>
      </c>
      <c r="D230" s="196"/>
      <c r="E230" s="149">
        <v>12</v>
      </c>
      <c r="F230" s="285">
        <f>HLOOKUP($C230,$BZ$2:$CM$3,2,0)</f>
        <v>13896.4</v>
      </c>
      <c r="G230" s="110">
        <f>D230*E230*F230</f>
        <v>0</v>
      </c>
      <c r="H230" s="163"/>
      <c r="I230" s="111" t="s">
        <v>493</v>
      </c>
      <c r="J230" s="111" t="str">
        <f>VLOOKUP(I230,Presupuesto!$B$11:$C$565,2,0)</f>
        <v>SUELDOS Y SALARIOS PERMANENTES</v>
      </c>
      <c r="K230" s="95" t="str">
        <f t="shared" si="6"/>
        <v>Posgrado</v>
      </c>
      <c r="L230" s="95" t="s">
        <v>392</v>
      </c>
    </row>
    <row r="231" spans="3:12" x14ac:dyDescent="0.25">
      <c r="C231" s="168" t="s">
        <v>58</v>
      </c>
      <c r="D231" s="160"/>
      <c r="E231" s="151">
        <v>0</v>
      </c>
      <c r="F231" s="97">
        <f>IF(E230=0,"",(G230/E230)/12*E230)</f>
        <v>0</v>
      </c>
      <c r="G231" s="94">
        <f>F231</f>
        <v>0</v>
      </c>
      <c r="H231" s="161"/>
      <c r="I231" s="113" t="s">
        <v>513</v>
      </c>
      <c r="J231" s="113" t="str">
        <f>VLOOKUP(I231,Presupuesto!$B$11:$C$565,2,0)</f>
        <v>AGUINALDO Y DECIMO CUARTO MES</v>
      </c>
      <c r="K231" s="95" t="str">
        <f t="shared" si="6"/>
        <v>Posgrado</v>
      </c>
      <c r="L231" s="95" t="s">
        <v>392</v>
      </c>
    </row>
    <row r="232" spans="3:12" ht="15.75" thickBot="1" x14ac:dyDescent="0.3">
      <c r="C232" s="169" t="s">
        <v>59</v>
      </c>
      <c r="D232" s="160"/>
      <c r="E232" s="151">
        <v>0</v>
      </c>
      <c r="F232" s="114">
        <f>IF(E230&lt;6,"",((E230-6)/12)*(G230/E230))</f>
        <v>0</v>
      </c>
      <c r="G232" s="94">
        <f>F232</f>
        <v>0</v>
      </c>
      <c r="H232" s="161"/>
      <c r="I232" s="98" t="s">
        <v>516</v>
      </c>
      <c r="J232" s="98" t="str">
        <f>VLOOKUP(I232,Presupuesto!$B$11:$C$565,2,0)</f>
        <v>DECIMOCUARTO MES</v>
      </c>
      <c r="K232" s="95" t="str">
        <f t="shared" si="6"/>
        <v>Posgrado</v>
      </c>
      <c r="L232" s="95" t="s">
        <v>392</v>
      </c>
    </row>
    <row r="233" spans="3:12" ht="15.75" thickBot="1" x14ac:dyDescent="0.3">
      <c r="C233" s="134" t="s">
        <v>488</v>
      </c>
      <c r="D233" s="196"/>
      <c r="E233" s="149">
        <v>12</v>
      </c>
      <c r="F233" s="285">
        <f>HLOOKUP($C233,$BZ$2:$CM$3,2,0)</f>
        <v>15004.09</v>
      </c>
      <c r="G233" s="110">
        <f>D233*E233*F233</f>
        <v>0</v>
      </c>
      <c r="H233" s="163"/>
      <c r="I233" s="111" t="s">
        <v>493</v>
      </c>
      <c r="J233" s="111" t="str">
        <f>VLOOKUP(I233,Presupuesto!$B$11:$C$565,2,0)</f>
        <v>SUELDOS Y SALARIOS PERMANENTES</v>
      </c>
      <c r="K233" s="95" t="str">
        <f t="shared" si="6"/>
        <v>Posgrado</v>
      </c>
      <c r="L233" s="95" t="s">
        <v>392</v>
      </c>
    </row>
    <row r="234" spans="3:12" x14ac:dyDescent="0.25">
      <c r="C234" s="168" t="s">
        <v>58</v>
      </c>
      <c r="D234" s="160"/>
      <c r="E234" s="151">
        <v>0</v>
      </c>
      <c r="F234" s="97">
        <f>IF(E233=0,"",(G233/E233)/12*E233)</f>
        <v>0</v>
      </c>
      <c r="G234" s="94">
        <f>F234</f>
        <v>0</v>
      </c>
      <c r="H234" s="161"/>
      <c r="I234" s="113" t="s">
        <v>513</v>
      </c>
      <c r="J234" s="113" t="str">
        <f>VLOOKUP(I234,Presupuesto!$B$11:$C$565,2,0)</f>
        <v>AGUINALDO Y DECIMO CUARTO MES</v>
      </c>
      <c r="K234" s="95" t="str">
        <f t="shared" si="6"/>
        <v>Posgrado</v>
      </c>
      <c r="L234" s="95" t="s">
        <v>392</v>
      </c>
    </row>
    <row r="235" spans="3:12" ht="15.75" thickBot="1" x14ac:dyDescent="0.3">
      <c r="C235" s="169" t="s">
        <v>59</v>
      </c>
      <c r="D235" s="160"/>
      <c r="E235" s="151">
        <v>0</v>
      </c>
      <c r="F235" s="114">
        <f>IF(E233&lt;6,"",((E233-6)/12)*(G233/E233))</f>
        <v>0</v>
      </c>
      <c r="G235" s="94">
        <f>F235</f>
        <v>0</v>
      </c>
      <c r="H235" s="161"/>
      <c r="I235" s="98" t="s">
        <v>516</v>
      </c>
      <c r="J235" s="98" t="str">
        <f>VLOOKUP(I235,Presupuesto!$B$11:$C$565,2,0)</f>
        <v>DECIMOCUARTO MES</v>
      </c>
      <c r="K235" s="95" t="str">
        <f t="shared" si="6"/>
        <v>Posgrado</v>
      </c>
      <c r="L235" s="95" t="s">
        <v>392</v>
      </c>
    </row>
    <row r="236" spans="3:12" ht="15.75" thickBot="1" x14ac:dyDescent="0.3">
      <c r="C236" s="134" t="s">
        <v>489</v>
      </c>
      <c r="D236" s="196"/>
      <c r="E236" s="149">
        <v>12</v>
      </c>
      <c r="F236" s="285">
        <f>HLOOKUP($C236,$BZ$2:$CM$3,2,0)</f>
        <v>13238.9</v>
      </c>
      <c r="G236" s="110">
        <f>D236*E236*F236</f>
        <v>0</v>
      </c>
      <c r="H236" s="163"/>
      <c r="I236" s="111" t="s">
        <v>493</v>
      </c>
      <c r="J236" s="111" t="str">
        <f>VLOOKUP(I236,Presupuesto!$B$11:$C$565,2,0)</f>
        <v>SUELDOS Y SALARIOS PERMANENTES</v>
      </c>
      <c r="K236" s="95" t="str">
        <f t="shared" si="6"/>
        <v>Posgrado</v>
      </c>
      <c r="L236" s="95" t="s">
        <v>392</v>
      </c>
    </row>
    <row r="237" spans="3:12" x14ac:dyDescent="0.25">
      <c r="C237" s="168" t="s">
        <v>58</v>
      </c>
      <c r="D237" s="160"/>
      <c r="E237" s="151">
        <v>0</v>
      </c>
      <c r="F237" s="97">
        <f>IF(E236=0,"",(G236/E236)/12*E236)</f>
        <v>0</v>
      </c>
      <c r="G237" s="94">
        <f>F237</f>
        <v>0</v>
      </c>
      <c r="H237" s="161"/>
      <c r="I237" s="113" t="s">
        <v>513</v>
      </c>
      <c r="J237" s="113" t="str">
        <f>VLOOKUP(I237,Presupuesto!$B$11:$C$565,2,0)</f>
        <v>AGUINALDO Y DECIMO CUARTO MES</v>
      </c>
      <c r="K237" s="95" t="str">
        <f t="shared" si="6"/>
        <v>Posgrado</v>
      </c>
      <c r="L237" s="95" t="s">
        <v>392</v>
      </c>
    </row>
    <row r="238" spans="3:12" ht="15.75" thickBot="1" x14ac:dyDescent="0.3">
      <c r="C238" s="169" t="s">
        <v>59</v>
      </c>
      <c r="D238" s="160"/>
      <c r="E238" s="151">
        <v>0</v>
      </c>
      <c r="F238" s="114">
        <f>IF(E236&lt;6,"",((E236-6)/12)*(G236/E236))</f>
        <v>0</v>
      </c>
      <c r="G238" s="94">
        <f>F238</f>
        <v>0</v>
      </c>
      <c r="H238" s="161"/>
      <c r="I238" s="98" t="s">
        <v>516</v>
      </c>
      <c r="J238" s="98" t="str">
        <f>VLOOKUP(I238,Presupuesto!$B$11:$C$565,2,0)</f>
        <v>DECIMOCUARTO MES</v>
      </c>
      <c r="K238" s="95" t="str">
        <f t="shared" si="6"/>
        <v>Posgrado</v>
      </c>
      <c r="L238" s="95" t="s">
        <v>392</v>
      </c>
    </row>
    <row r="239" spans="3:12" ht="15.75" thickBot="1" x14ac:dyDescent="0.3">
      <c r="C239" s="134" t="s">
        <v>490</v>
      </c>
      <c r="D239" s="196"/>
      <c r="E239" s="149">
        <v>12</v>
      </c>
      <c r="F239" s="285">
        <f>HLOOKUP($C239,$BZ$2:$CM$3,2,0)</f>
        <v>12356.31</v>
      </c>
      <c r="G239" s="110">
        <f>D239*E239*F239</f>
        <v>0</v>
      </c>
      <c r="H239" s="163"/>
      <c r="I239" s="111" t="s">
        <v>493</v>
      </c>
      <c r="J239" s="111" t="str">
        <f>VLOOKUP(I239,Presupuesto!$B$11:$C$565,2,0)</f>
        <v>SUELDOS Y SALARIOS PERMANENTES</v>
      </c>
      <c r="K239" s="95" t="str">
        <f t="shared" ref="K239:K253" si="7">$K$206</f>
        <v>Posgrado</v>
      </c>
      <c r="L239" s="95" t="s">
        <v>392</v>
      </c>
    </row>
    <row r="240" spans="3:12" x14ac:dyDescent="0.25">
      <c r="C240" s="168" t="s">
        <v>58</v>
      </c>
      <c r="D240" s="160"/>
      <c r="E240" s="151">
        <v>0</v>
      </c>
      <c r="F240" s="97">
        <f>IF(E239=0,"",(G239/E239)/12*E239)</f>
        <v>0</v>
      </c>
      <c r="G240" s="94">
        <f>F240</f>
        <v>0</v>
      </c>
      <c r="H240" s="161"/>
      <c r="I240" s="113" t="s">
        <v>513</v>
      </c>
      <c r="J240" s="113" t="str">
        <f>VLOOKUP(I240,Presupuesto!$B$11:$C$565,2,0)</f>
        <v>AGUINALDO Y DECIMO CUARTO MES</v>
      </c>
      <c r="K240" s="95" t="str">
        <f t="shared" si="7"/>
        <v>Posgrado</v>
      </c>
      <c r="L240" s="95" t="s">
        <v>392</v>
      </c>
    </row>
    <row r="241" spans="3:12" ht="15.75" thickBot="1" x14ac:dyDescent="0.3">
      <c r="C241" s="169" t="s">
        <v>59</v>
      </c>
      <c r="D241" s="160"/>
      <c r="E241" s="151">
        <v>0</v>
      </c>
      <c r="F241" s="114">
        <f>IF(E239&lt;6,"",((E239-6)/12)*(G239/E239))</f>
        <v>0</v>
      </c>
      <c r="G241" s="94">
        <f>F241</f>
        <v>0</v>
      </c>
      <c r="H241" s="161"/>
      <c r="I241" s="98" t="s">
        <v>516</v>
      </c>
      <c r="J241" s="98" t="str">
        <f>VLOOKUP(I241,Presupuesto!$B$11:$C$565,2,0)</f>
        <v>DECIMOCUARTO MES</v>
      </c>
      <c r="K241" s="95" t="str">
        <f t="shared" si="7"/>
        <v>Posgrado</v>
      </c>
      <c r="L241" s="95" t="s">
        <v>392</v>
      </c>
    </row>
    <row r="242" spans="3:12" ht="15.75" thickBot="1" x14ac:dyDescent="0.3">
      <c r="C242" s="134" t="s">
        <v>491</v>
      </c>
      <c r="D242" s="196"/>
      <c r="E242" s="149">
        <v>12</v>
      </c>
      <c r="F242" s="285">
        <f>HLOOKUP($C242,$BZ$2:$CM$3,2,0)</f>
        <v>463.22</v>
      </c>
      <c r="G242" s="110">
        <f>D242*E242*F242</f>
        <v>0</v>
      </c>
      <c r="H242" s="163"/>
      <c r="I242" s="111" t="s">
        <v>493</v>
      </c>
      <c r="J242" s="111" t="str">
        <f>VLOOKUP(I242,Presupuesto!$B$11:$C$565,2,0)</f>
        <v>SUELDOS Y SALARIOS PERMANENTES</v>
      </c>
      <c r="K242" s="95" t="str">
        <f t="shared" si="7"/>
        <v>Posgrado</v>
      </c>
      <c r="L242" s="95" t="s">
        <v>392</v>
      </c>
    </row>
    <row r="243" spans="3:12" x14ac:dyDescent="0.25">
      <c r="C243" s="168" t="s">
        <v>58</v>
      </c>
      <c r="D243" s="160"/>
      <c r="E243" s="151">
        <v>0</v>
      </c>
      <c r="F243" s="97">
        <f>IF(E242=0,"",(G242/E242)/12*E242)</f>
        <v>0</v>
      </c>
      <c r="G243" s="94">
        <f>F243</f>
        <v>0</v>
      </c>
      <c r="H243" s="161"/>
      <c r="I243" s="113" t="s">
        <v>513</v>
      </c>
      <c r="J243" s="113" t="str">
        <f>VLOOKUP(I243,Presupuesto!$B$11:$C$565,2,0)</f>
        <v>AGUINALDO Y DECIMO CUARTO MES</v>
      </c>
      <c r="K243" s="95" t="str">
        <f t="shared" si="7"/>
        <v>Posgrado</v>
      </c>
      <c r="L243" s="95" t="s">
        <v>392</v>
      </c>
    </row>
    <row r="244" spans="3:12" ht="15.75" thickBot="1" x14ac:dyDescent="0.3">
      <c r="C244" s="169" t="s">
        <v>59</v>
      </c>
      <c r="D244" s="160"/>
      <c r="E244" s="151">
        <v>0</v>
      </c>
      <c r="F244" s="114">
        <f>IF(E242&lt;6,"",((E242-6)/12)*(G242/E242))</f>
        <v>0</v>
      </c>
      <c r="G244" s="94">
        <f>F244</f>
        <v>0</v>
      </c>
      <c r="H244" s="161"/>
      <c r="I244" s="98" t="s">
        <v>516</v>
      </c>
      <c r="J244" s="98" t="str">
        <f>VLOOKUP(I244,Presupuesto!$B$11:$C$565,2,0)</f>
        <v>DECIMOCUARTO MES</v>
      </c>
      <c r="K244" s="95" t="str">
        <f t="shared" si="7"/>
        <v>Posgrado</v>
      </c>
      <c r="L244" s="95" t="s">
        <v>392</v>
      </c>
    </row>
    <row r="245" spans="3:12" ht="15.75" thickBot="1" x14ac:dyDescent="0.3">
      <c r="C245" s="134" t="s">
        <v>492</v>
      </c>
      <c r="D245" s="196"/>
      <c r="E245" s="149">
        <v>12</v>
      </c>
      <c r="F245" s="285">
        <f>HLOOKUP($C245,$BZ$2:$CM$3,2,0)</f>
        <v>2007.3</v>
      </c>
      <c r="G245" s="110">
        <f>D245*E245*F245</f>
        <v>0</v>
      </c>
      <c r="H245" s="163"/>
      <c r="I245" s="111" t="s">
        <v>493</v>
      </c>
      <c r="J245" s="111" t="str">
        <f>VLOOKUP(I245,Presupuesto!$B$11:$C$565,2,0)</f>
        <v>SUELDOS Y SALARIOS PERMANENTES</v>
      </c>
      <c r="K245" s="95" t="str">
        <f t="shared" si="7"/>
        <v>Posgrado</v>
      </c>
      <c r="L245" s="95" t="s">
        <v>392</v>
      </c>
    </row>
    <row r="246" spans="3:12" x14ac:dyDescent="0.25">
      <c r="C246" s="168" t="s">
        <v>58</v>
      </c>
      <c r="D246" s="160"/>
      <c r="E246" s="151">
        <v>0</v>
      </c>
      <c r="F246" s="97">
        <f>IF(E245=0,"",(G245/E245)/12*E245)</f>
        <v>0</v>
      </c>
      <c r="G246" s="94">
        <f>F246</f>
        <v>0</v>
      </c>
      <c r="H246" s="161"/>
      <c r="I246" s="113" t="s">
        <v>513</v>
      </c>
      <c r="J246" s="113" t="str">
        <f>VLOOKUP(I246,Presupuesto!$B$11:$C$565,2,0)</f>
        <v>AGUINALDO Y DECIMO CUARTO MES</v>
      </c>
      <c r="K246" s="95" t="str">
        <f t="shared" si="7"/>
        <v>Posgrado</v>
      </c>
      <c r="L246" s="95" t="s">
        <v>392</v>
      </c>
    </row>
    <row r="247" spans="3:12" ht="15.75" thickBot="1" x14ac:dyDescent="0.3">
      <c r="C247" s="169" t="s">
        <v>59</v>
      </c>
      <c r="D247" s="160"/>
      <c r="E247" s="151">
        <v>0</v>
      </c>
      <c r="F247" s="114">
        <f>IF(E245&lt;6,"",((E245-6)/12)*(G245/E245))</f>
        <v>0</v>
      </c>
      <c r="G247" s="94">
        <f>F247</f>
        <v>0</v>
      </c>
      <c r="H247" s="161"/>
      <c r="I247" s="98" t="s">
        <v>516</v>
      </c>
      <c r="J247" s="98" t="str">
        <f>VLOOKUP(I247,Presupuesto!$B$11:$C$565,2,0)</f>
        <v>DECIMOCUARTO MES</v>
      </c>
      <c r="K247" s="95" t="str">
        <f t="shared" si="7"/>
        <v>Posgrado</v>
      </c>
      <c r="L247" s="95" t="s">
        <v>392</v>
      </c>
    </row>
    <row r="248" spans="3:12" ht="15.75" thickBot="1" x14ac:dyDescent="0.3">
      <c r="C248" s="137" t="s">
        <v>83</v>
      </c>
      <c r="D248" s="196"/>
      <c r="E248" s="149">
        <v>12</v>
      </c>
      <c r="F248" s="136">
        <v>30000</v>
      </c>
      <c r="G248" s="110">
        <f>D248*E248*F248</f>
        <v>0</v>
      </c>
      <c r="H248" s="163"/>
      <c r="I248" s="111" t="s">
        <v>561</v>
      </c>
      <c r="J248" s="111" t="str">
        <f>VLOOKUP(I248,Presupuesto!$B$11:$C$565,2,0)</f>
        <v>CONTRATOS ESPECIALES</v>
      </c>
      <c r="K248" s="95" t="str">
        <f t="shared" si="7"/>
        <v>Posgrado</v>
      </c>
      <c r="L248" s="95" t="s">
        <v>392</v>
      </c>
    </row>
    <row r="249" spans="3:12" x14ac:dyDescent="0.25">
      <c r="C249" s="168" t="s">
        <v>58</v>
      </c>
      <c r="D249" s="160"/>
      <c r="E249" s="151">
        <v>0</v>
      </c>
      <c r="F249" s="114">
        <f>IF(E248=0,"",(G248/E248)/12*E248)</f>
        <v>0</v>
      </c>
      <c r="G249" s="94">
        <f>F249</f>
        <v>0</v>
      </c>
      <c r="H249" s="161"/>
      <c r="I249" s="98" t="s">
        <v>561</v>
      </c>
      <c r="J249" s="98" t="str">
        <f>VLOOKUP(I249,Presupuesto!$B$11:$C$565,2,0)</f>
        <v>CONTRATOS ESPECIALES</v>
      </c>
      <c r="K249" s="95" t="str">
        <f t="shared" si="7"/>
        <v>Posgrado</v>
      </c>
      <c r="L249" s="95" t="s">
        <v>391</v>
      </c>
    </row>
    <row r="250" spans="3:12" ht="15.75" thickBot="1" x14ac:dyDescent="0.3">
      <c r="C250" s="169" t="s">
        <v>59</v>
      </c>
      <c r="D250" s="160"/>
      <c r="E250" s="151">
        <v>0</v>
      </c>
      <c r="F250" s="97">
        <f>IF(E248&lt;6,"",((E248-6)/12)*(G248/E248))</f>
        <v>0</v>
      </c>
      <c r="G250" s="94">
        <f>F250</f>
        <v>0</v>
      </c>
      <c r="H250" s="161"/>
      <c r="I250" s="98" t="s">
        <v>561</v>
      </c>
      <c r="J250" s="98" t="str">
        <f>VLOOKUP(I250,Presupuesto!$B$11:$C$565,2,0)</f>
        <v>CONTRATOS ESPECIALES</v>
      </c>
      <c r="K250" s="95" t="str">
        <f t="shared" si="7"/>
        <v>Posgrado</v>
      </c>
      <c r="L250" s="95" t="s">
        <v>396</v>
      </c>
    </row>
    <row r="251" spans="3:12" ht="15.75" thickBot="1" x14ac:dyDescent="0.3">
      <c r="C251" s="137" t="s">
        <v>60</v>
      </c>
      <c r="D251" s="196">
        <v>0</v>
      </c>
      <c r="E251" s="149">
        <v>12</v>
      </c>
      <c r="F251" s="115">
        <v>60000</v>
      </c>
      <c r="G251" s="110">
        <f>D251*E251*F251</f>
        <v>0</v>
      </c>
      <c r="H251" s="163"/>
      <c r="I251" s="111" t="s">
        <v>702</v>
      </c>
      <c r="J251" s="111" t="str">
        <f>VLOOKUP(I251,Presupuesto!$B$11:$C$565,2,0)</f>
        <v>OTROS SERVICIOS TECNICOS Y PROFESIONALES</v>
      </c>
      <c r="K251" s="95" t="str">
        <f t="shared" si="7"/>
        <v>Posgrado</v>
      </c>
      <c r="L251" s="95" t="s">
        <v>391</v>
      </c>
    </row>
    <row r="252" spans="3:12" x14ac:dyDescent="0.25">
      <c r="C252" s="168" t="s">
        <v>58</v>
      </c>
      <c r="D252" s="160"/>
      <c r="E252" s="151">
        <v>0</v>
      </c>
      <c r="F252" s="97">
        <v>0</v>
      </c>
      <c r="G252" s="94">
        <f>F252</f>
        <v>0</v>
      </c>
      <c r="H252" s="161"/>
      <c r="I252" s="98" t="s">
        <v>702</v>
      </c>
      <c r="J252" s="98" t="str">
        <f>VLOOKUP(I252,Presupuesto!$B$11:$C$565,2,0)</f>
        <v>OTROS SERVICIOS TECNICOS Y PROFESIONALES</v>
      </c>
      <c r="K252" s="95" t="str">
        <f t="shared" si="7"/>
        <v>Posgrado</v>
      </c>
      <c r="L252" s="95" t="s">
        <v>391</v>
      </c>
    </row>
    <row r="253" spans="3:12" ht="15.75" thickBot="1" x14ac:dyDescent="0.3">
      <c r="C253" s="169" t="s">
        <v>59</v>
      </c>
      <c r="D253" s="160"/>
      <c r="E253" s="151">
        <v>0</v>
      </c>
      <c r="F253" s="97">
        <v>0</v>
      </c>
      <c r="G253" s="94">
        <f>F253</f>
        <v>0</v>
      </c>
      <c r="H253" s="161"/>
      <c r="I253" s="98" t="s">
        <v>702</v>
      </c>
      <c r="J253" s="98" t="str">
        <f>VLOOKUP(I253,Presupuesto!$B$11:$C$565,2,0)</f>
        <v>OTROS SERVICIOS TECNICOS Y PROFESIONALES</v>
      </c>
      <c r="K253" s="95" t="str">
        <f t="shared" si="7"/>
        <v>Posgrado</v>
      </c>
      <c r="L253" s="95" t="s">
        <v>391</v>
      </c>
    </row>
    <row r="254" spans="3:12" ht="15.75" thickBot="1" x14ac:dyDescent="0.3">
      <c r="C254" s="137" t="s">
        <v>61</v>
      </c>
      <c r="D254" s="196">
        <v>3</v>
      </c>
      <c r="E254" s="149">
        <v>12</v>
      </c>
      <c r="F254" s="115">
        <v>12500</v>
      </c>
      <c r="G254" s="110">
        <f>D254*E254*F254</f>
        <v>450000</v>
      </c>
      <c r="H254" s="163" t="s">
        <v>1494</v>
      </c>
      <c r="I254" s="111" t="s">
        <v>493</v>
      </c>
      <c r="J254" s="111" t="str">
        <f>VLOOKUP(I254,Presupuesto!$B$11:$C$565,2,0)</f>
        <v>SUELDOS Y SALARIOS PERMANENTES</v>
      </c>
      <c r="K254" s="95" t="s">
        <v>1360</v>
      </c>
      <c r="L254" s="95" t="s">
        <v>391</v>
      </c>
    </row>
    <row r="255" spans="3:12" x14ac:dyDescent="0.25">
      <c r="C255" s="168" t="s">
        <v>58</v>
      </c>
      <c r="D255" s="166"/>
      <c r="E255" s="128">
        <v>0</v>
      </c>
      <c r="F255" s="116">
        <f>IF(E254=0,"",(G254/E254)/12*E254)</f>
        <v>37500</v>
      </c>
      <c r="G255" s="117">
        <f>F255</f>
        <v>37500</v>
      </c>
      <c r="H255" s="161" t="s">
        <v>1494</v>
      </c>
      <c r="I255" s="98" t="s">
        <v>513</v>
      </c>
      <c r="J255" s="98" t="str">
        <f>VLOOKUP(I255,Presupuesto!$B$11:$C$565,2,0)</f>
        <v>AGUINALDO Y DECIMO CUARTO MES</v>
      </c>
      <c r="K255" s="95" t="s">
        <v>1360</v>
      </c>
      <c r="L255" s="95" t="s">
        <v>391</v>
      </c>
    </row>
    <row r="256" spans="3:12" ht="15.75" thickBot="1" x14ac:dyDescent="0.3">
      <c r="C256" s="170" t="s">
        <v>59</v>
      </c>
      <c r="D256" s="159"/>
      <c r="E256" s="129">
        <v>0</v>
      </c>
      <c r="F256" s="102">
        <f>IF(E254&lt;6,"",((E254-6)/12)*(G254/E254))</f>
        <v>18750</v>
      </c>
      <c r="G256" s="102">
        <f>F256</f>
        <v>18750</v>
      </c>
      <c r="H256" s="159" t="s">
        <v>1494</v>
      </c>
      <c r="I256" s="103" t="s">
        <v>516</v>
      </c>
      <c r="J256" s="121" t="str">
        <f>VLOOKUP(I256,Presupuesto!$B$11:$C$565,2,0)</f>
        <v>DECIMOCUARTO MES</v>
      </c>
      <c r="K256" s="95" t="s">
        <v>1360</v>
      </c>
      <c r="L256" s="121" t="s">
        <v>391</v>
      </c>
    </row>
    <row r="258" spans="3:12" ht="15.75" thickBot="1" x14ac:dyDescent="0.3">
      <c r="K258" s="150"/>
    </row>
    <row r="259" spans="3:12" ht="15.75" thickBot="1" x14ac:dyDescent="0.3">
      <c r="C259" s="69" t="s">
        <v>43</v>
      </c>
      <c r="D259" s="30">
        <f>SUM(G266:G316)</f>
        <v>2468015.3249999997</v>
      </c>
      <c r="E259" s="90"/>
      <c r="F259" s="90"/>
      <c r="G259" s="90"/>
      <c r="H259" s="73"/>
      <c r="I259" s="73"/>
      <c r="J259" s="73"/>
      <c r="K259" s="150"/>
    </row>
    <row r="260" spans="3:12" x14ac:dyDescent="0.25">
      <c r="D260" s="31"/>
      <c r="E260" s="90"/>
      <c r="F260" s="90"/>
      <c r="G260" s="90"/>
      <c r="H260" s="73"/>
      <c r="I260" s="73"/>
      <c r="J260" s="73"/>
      <c r="K260" s="150"/>
    </row>
    <row r="261" spans="3:12" x14ac:dyDescent="0.25">
      <c r="D261" s="31"/>
      <c r="E261" s="90"/>
      <c r="F261" s="90"/>
      <c r="G261" s="90"/>
      <c r="H261" s="73"/>
      <c r="I261" s="73"/>
      <c r="J261" s="73"/>
      <c r="K261" s="150"/>
    </row>
    <row r="262" spans="3:12" ht="15.75" x14ac:dyDescent="0.25">
      <c r="C262" s="199" t="s">
        <v>389</v>
      </c>
      <c r="D262" s="327" t="s">
        <v>1818</v>
      </c>
      <c r="E262" s="90"/>
      <c r="F262" s="90"/>
      <c r="G262" s="90"/>
      <c r="H262" s="73"/>
      <c r="I262" s="73"/>
      <c r="J262" s="73"/>
      <c r="K262" s="150"/>
    </row>
    <row r="263" spans="3:12" ht="18.75" x14ac:dyDescent="0.25">
      <c r="C263" s="204" t="str">
        <f>IFERROR(VLOOKUP(D262,'1. Desarrollo e Innov. Curricu.'!$E:$F,2,FALSE),IFERROR(VLOOKUP(D262,'2. Investigación Científica'!$E:$F,2,FALSE),IFERROR(VLOOKUP(D262,'3. Vinculación Univ. Sociedad'!$E:$F,2,FALSE),IFERROR(VLOOKUP(D262,'4. Docencia y Profesorado Univ.'!$E:$F,2,FALSE),IFERROR(VLOOKUP(D262,'5. Estudiantes y Graduados'!$E:$F,2,FALSE),IFERROR(VLOOKUP(D262,'11. Gestion Administrativa'!$E:$F,2,FALSE),IFERROR(VLOOKUP(D262,'13. Gestión Académica'!$E:$F,2,FALSE),IFERROR(VLOOKUP(D262,'8. Asegura. de la Calid. y M'!$E:$F,2,FALSE),IFERROR(VLOOKUP(D262,'6. Gestión del Conocimiento'!$E:$F,2,FALSE),IFERROR(VLOOKUP(D262,'15. Gobernabilidad y Proceso...'!$E:$F,2,FALSE),IFERROR(VLOOKUP(D262,'12. Gestión del Talento Humano'!$E:$F,2,FALSE),IFERROR(VLOOKUP(D262,'14. Internacional... de la E.S.'!$E:$F,2,FALSE),IFERROR(VLOOKUP(D262,'10. Posgrado'!$E:$F,2,FALSE),IFERROR(VLOOKUP(D262,'17. Gestión TIC'!$E:$F,2,FALSE),IFERROR(VLOOKUP(D262,'16. Desa. del Sistema Educ.Sup.'!$E:$F,2,FALSE),IFERROR(VLOOKUP(D262,'9. Cultura de Inno. Insti...'!$E:$F,2,FALSE),VLOOKUP(D262,'7. Lo Esencial de la Reforma U.'!$E:$F,2,0)))))))))))))))))</f>
        <v xml:space="preserve">GESTIONAR LA ESTRUCTURA ORGANIZATIVA 1. Definir planes operativos de las unidades 2. Definir cronogramas de los procesos de trabajo.  </v>
      </c>
      <c r="D263" s="31"/>
      <c r="E263" s="90"/>
      <c r="F263" s="90"/>
      <c r="G263" s="90"/>
      <c r="H263" s="73"/>
      <c r="I263" s="73"/>
      <c r="J263" s="73"/>
      <c r="K263" s="150"/>
    </row>
    <row r="264" spans="3:12" ht="15.75" thickBot="1" x14ac:dyDescent="0.3">
      <c r="C264" s="174"/>
      <c r="D264" s="31"/>
      <c r="E264" s="90"/>
      <c r="F264" s="90"/>
      <c r="G264" s="90"/>
      <c r="H264" s="73"/>
      <c r="I264" s="73"/>
      <c r="J264" s="73"/>
      <c r="K264" s="150"/>
    </row>
    <row r="265" spans="3:12" ht="30.75" thickBot="1" x14ac:dyDescent="0.3">
      <c r="C265" s="131" t="s">
        <v>44</v>
      </c>
      <c r="D265" s="135" t="s">
        <v>55</v>
      </c>
      <c r="E265" s="167" t="s">
        <v>56</v>
      </c>
      <c r="F265" s="135" t="s">
        <v>57</v>
      </c>
      <c r="G265" s="132" t="s">
        <v>27</v>
      </c>
      <c r="H265" s="130" t="s">
        <v>128</v>
      </c>
      <c r="I265" s="133" t="s">
        <v>46</v>
      </c>
      <c r="J265" s="133" t="s">
        <v>129</v>
      </c>
      <c r="K265" s="133" t="s">
        <v>407</v>
      </c>
      <c r="L265" s="133" t="s">
        <v>408</v>
      </c>
    </row>
    <row r="266" spans="3:12" ht="15.75" thickBot="1" x14ac:dyDescent="0.3">
      <c r="C266" s="134" t="s">
        <v>479</v>
      </c>
      <c r="D266" s="196"/>
      <c r="E266" s="149">
        <v>12</v>
      </c>
      <c r="F266" s="285">
        <f>HLOOKUP($C266,$BZ$2:$CM$3,2,0)</f>
        <v>43674.39</v>
      </c>
      <c r="G266" s="110">
        <f>D266*E266*F266</f>
        <v>0</v>
      </c>
      <c r="H266" s="163"/>
      <c r="I266" s="111" t="s">
        <v>493</v>
      </c>
      <c r="J266" s="111" t="str">
        <f>VLOOKUP(I266,Presupuesto!$B$11:$C$565,2,0)</f>
        <v>SUELDOS Y SALARIOS PERMANENTES</v>
      </c>
      <c r="K266" s="212" t="s">
        <v>1444</v>
      </c>
      <c r="L266" s="95" t="s">
        <v>391</v>
      </c>
    </row>
    <row r="267" spans="3:12" x14ac:dyDescent="0.25">
      <c r="C267" s="168" t="s">
        <v>58</v>
      </c>
      <c r="D267" s="160"/>
      <c r="E267" s="151">
        <v>0</v>
      </c>
      <c r="F267" s="97">
        <f>IF(E266=0,"",(G266/E266)/12*E266)</f>
        <v>0</v>
      </c>
      <c r="G267" s="94">
        <f>F267</f>
        <v>0</v>
      </c>
      <c r="H267" s="161"/>
      <c r="I267" s="113" t="s">
        <v>513</v>
      </c>
      <c r="J267" s="113" t="str">
        <f>VLOOKUP(I267,Presupuesto!$B$11:$C$565,2,0)</f>
        <v>AGUINALDO Y DECIMO CUARTO MES</v>
      </c>
      <c r="K267" s="95" t="str">
        <f t="shared" ref="K267:K298" si="8">$K$266</f>
        <v>Posgrado</v>
      </c>
      <c r="L267" s="95" t="s">
        <v>409</v>
      </c>
    </row>
    <row r="268" spans="3:12" ht="15.75" thickBot="1" x14ac:dyDescent="0.3">
      <c r="C268" s="169" t="s">
        <v>59</v>
      </c>
      <c r="D268" s="160"/>
      <c r="E268" s="151">
        <v>0</v>
      </c>
      <c r="F268" s="114">
        <f>IF(E266&lt;6,"",((E266-6)/12)*(G266/E266))</f>
        <v>0</v>
      </c>
      <c r="G268" s="94">
        <f>F268</f>
        <v>0</v>
      </c>
      <c r="H268" s="161"/>
      <c r="I268" s="98" t="s">
        <v>516</v>
      </c>
      <c r="J268" s="98" t="str">
        <f>VLOOKUP(I268,Presupuesto!$B$11:$C$565,2,0)</f>
        <v>DECIMOCUARTO MES</v>
      </c>
      <c r="K268" s="95" t="str">
        <f t="shared" si="8"/>
        <v>Posgrado</v>
      </c>
      <c r="L268" s="95" t="s">
        <v>392</v>
      </c>
    </row>
    <row r="269" spans="3:12" ht="15.75" thickBot="1" x14ac:dyDescent="0.3">
      <c r="C269" s="134" t="s">
        <v>480</v>
      </c>
      <c r="D269" s="196"/>
      <c r="E269" s="149">
        <v>12</v>
      </c>
      <c r="F269" s="285">
        <f>HLOOKUP($C269,$BZ$2:$CM$3,2,0)</f>
        <v>39703.99</v>
      </c>
      <c r="G269" s="110">
        <f>D269*E269*F269</f>
        <v>0</v>
      </c>
      <c r="H269" s="163"/>
      <c r="I269" s="111" t="s">
        <v>493</v>
      </c>
      <c r="J269" s="111" t="str">
        <f>VLOOKUP(I269,Presupuesto!$B$11:$C$565,2,0)</f>
        <v>SUELDOS Y SALARIOS PERMANENTES</v>
      </c>
      <c r="K269" s="95" t="str">
        <f t="shared" si="8"/>
        <v>Posgrado</v>
      </c>
      <c r="L269" s="95" t="s">
        <v>392</v>
      </c>
    </row>
    <row r="270" spans="3:12" x14ac:dyDescent="0.25">
      <c r="C270" s="168" t="s">
        <v>58</v>
      </c>
      <c r="D270" s="160"/>
      <c r="E270" s="151">
        <v>0</v>
      </c>
      <c r="F270" s="97">
        <f>IF(E269=0,"",(G269/E269)/12*E269)</f>
        <v>0</v>
      </c>
      <c r="G270" s="94">
        <f>F270</f>
        <v>0</v>
      </c>
      <c r="H270" s="161"/>
      <c r="I270" s="113" t="s">
        <v>513</v>
      </c>
      <c r="J270" s="113" t="str">
        <f>VLOOKUP(I270,Presupuesto!$B$11:$C$565,2,0)</f>
        <v>AGUINALDO Y DECIMO CUARTO MES</v>
      </c>
      <c r="K270" s="95" t="str">
        <f t="shared" si="8"/>
        <v>Posgrado</v>
      </c>
      <c r="L270" s="95" t="s">
        <v>392</v>
      </c>
    </row>
    <row r="271" spans="3:12" ht="15.75" thickBot="1" x14ac:dyDescent="0.3">
      <c r="C271" s="169" t="s">
        <v>59</v>
      </c>
      <c r="D271" s="160"/>
      <c r="E271" s="151">
        <v>0</v>
      </c>
      <c r="F271" s="114">
        <f>IF(E269&lt;6,"",((E269-6)/12)*(G269/E269))</f>
        <v>0</v>
      </c>
      <c r="G271" s="94">
        <f>F271</f>
        <v>0</v>
      </c>
      <c r="H271" s="161"/>
      <c r="I271" s="98" t="s">
        <v>516</v>
      </c>
      <c r="J271" s="98" t="str">
        <f>VLOOKUP(I271,Presupuesto!$B$11:$C$565,2,0)</f>
        <v>DECIMOCUARTO MES</v>
      </c>
      <c r="K271" s="95" t="str">
        <f t="shared" si="8"/>
        <v>Posgrado</v>
      </c>
      <c r="L271" s="95" t="s">
        <v>392</v>
      </c>
    </row>
    <row r="272" spans="3:12" ht="15.75" thickBot="1" x14ac:dyDescent="0.3">
      <c r="C272" s="134" t="s">
        <v>481</v>
      </c>
      <c r="D272" s="196"/>
      <c r="E272" s="149">
        <v>12</v>
      </c>
      <c r="F272" s="285">
        <f>HLOOKUP($C272,$BZ$2:$CM$3,2,0)</f>
        <v>35733.589999999997</v>
      </c>
      <c r="G272" s="110">
        <f>D272*E272*F272</f>
        <v>0</v>
      </c>
      <c r="H272" s="163"/>
      <c r="I272" s="111" t="s">
        <v>493</v>
      </c>
      <c r="J272" s="111" t="str">
        <f>VLOOKUP(I272,Presupuesto!$B$11:$C$565,2,0)</f>
        <v>SUELDOS Y SALARIOS PERMANENTES</v>
      </c>
      <c r="K272" s="95" t="str">
        <f t="shared" si="8"/>
        <v>Posgrado</v>
      </c>
      <c r="L272" s="95" t="s">
        <v>392</v>
      </c>
    </row>
    <row r="273" spans="3:12" x14ac:dyDescent="0.25">
      <c r="C273" s="168" t="s">
        <v>58</v>
      </c>
      <c r="D273" s="160"/>
      <c r="E273" s="151">
        <v>0</v>
      </c>
      <c r="F273" s="97">
        <f>IF(E272=0,"",(G272/E272)/12*E272)</f>
        <v>0</v>
      </c>
      <c r="G273" s="94">
        <f>F273</f>
        <v>0</v>
      </c>
      <c r="H273" s="161"/>
      <c r="I273" s="113" t="s">
        <v>513</v>
      </c>
      <c r="J273" s="113" t="str">
        <f>VLOOKUP(I273,Presupuesto!$B$11:$C$565,2,0)</f>
        <v>AGUINALDO Y DECIMO CUARTO MES</v>
      </c>
      <c r="K273" s="95" t="str">
        <f t="shared" si="8"/>
        <v>Posgrado</v>
      </c>
      <c r="L273" s="95" t="s">
        <v>392</v>
      </c>
    </row>
    <row r="274" spans="3:12" ht="15.75" thickBot="1" x14ac:dyDescent="0.3">
      <c r="C274" s="169" t="s">
        <v>59</v>
      </c>
      <c r="D274" s="160"/>
      <c r="E274" s="151">
        <v>0</v>
      </c>
      <c r="F274" s="114">
        <f>IF(E272&lt;6,"",((E272-6)/12)*(G272/E272))</f>
        <v>0</v>
      </c>
      <c r="G274" s="94">
        <f>F274</f>
        <v>0</v>
      </c>
      <c r="H274" s="161"/>
      <c r="I274" s="98" t="s">
        <v>516</v>
      </c>
      <c r="J274" s="98" t="str">
        <f>VLOOKUP(I274,Presupuesto!$B$11:$C$565,2,0)</f>
        <v>DECIMOCUARTO MES</v>
      </c>
      <c r="K274" s="95" t="str">
        <f t="shared" si="8"/>
        <v>Posgrado</v>
      </c>
      <c r="L274" s="95" t="s">
        <v>392</v>
      </c>
    </row>
    <row r="275" spans="3:12" ht="15.75" thickBot="1" x14ac:dyDescent="0.3">
      <c r="C275" s="134" t="s">
        <v>482</v>
      </c>
      <c r="D275" s="196">
        <v>5</v>
      </c>
      <c r="E275" s="149">
        <v>12</v>
      </c>
      <c r="F275" s="285">
        <f>HLOOKUP($C275,$BZ$2:$CM$3,2,0)</f>
        <v>31763.19</v>
      </c>
      <c r="G275" s="110">
        <f>D275*E275*F275</f>
        <v>1905791.4</v>
      </c>
      <c r="H275" s="163" t="s">
        <v>1494</v>
      </c>
      <c r="I275" s="111" t="s">
        <v>493</v>
      </c>
      <c r="J275" s="111" t="str">
        <f>VLOOKUP(I275,Presupuesto!$B$11:$C$565,2,0)</f>
        <v>SUELDOS Y SALARIOS PERMANENTES</v>
      </c>
      <c r="K275" s="95" t="s">
        <v>1363</v>
      </c>
      <c r="L275" s="95" t="s">
        <v>391</v>
      </c>
    </row>
    <row r="276" spans="3:12" x14ac:dyDescent="0.25">
      <c r="C276" s="168" t="s">
        <v>58</v>
      </c>
      <c r="D276" s="160"/>
      <c r="E276" s="151">
        <v>0</v>
      </c>
      <c r="F276" s="97">
        <f>IF(E275=0,"",(G275/E275)/12*E275)</f>
        <v>158815.94999999998</v>
      </c>
      <c r="G276" s="94">
        <f>F276</f>
        <v>158815.94999999998</v>
      </c>
      <c r="H276" s="161" t="s">
        <v>1494</v>
      </c>
      <c r="I276" s="113" t="s">
        <v>513</v>
      </c>
      <c r="J276" s="113" t="str">
        <f>VLOOKUP(I276,Presupuesto!$B$11:$C$565,2,0)</f>
        <v>AGUINALDO Y DECIMO CUARTO MES</v>
      </c>
      <c r="K276" s="95" t="s">
        <v>1363</v>
      </c>
      <c r="L276" s="95" t="s">
        <v>391</v>
      </c>
    </row>
    <row r="277" spans="3:12" ht="15.75" thickBot="1" x14ac:dyDescent="0.3">
      <c r="C277" s="169" t="s">
        <v>59</v>
      </c>
      <c r="D277" s="160"/>
      <c r="E277" s="151">
        <v>0</v>
      </c>
      <c r="F277" s="114">
        <f>IF(E275&lt;6,"",((E275-6)/12)*(G275/E275))</f>
        <v>79407.974999999991</v>
      </c>
      <c r="G277" s="94">
        <f>F277</f>
        <v>79407.974999999991</v>
      </c>
      <c r="H277" s="161" t="s">
        <v>1494</v>
      </c>
      <c r="I277" s="98" t="s">
        <v>516</v>
      </c>
      <c r="J277" s="98" t="str">
        <f>VLOOKUP(I277,Presupuesto!$B$11:$C$565,2,0)</f>
        <v>DECIMOCUARTO MES</v>
      </c>
      <c r="K277" s="95" t="s">
        <v>1363</v>
      </c>
      <c r="L277" s="95" t="s">
        <v>391</v>
      </c>
    </row>
    <row r="278" spans="3:12" ht="15.75" thickBot="1" x14ac:dyDescent="0.3">
      <c r="C278" s="134" t="s">
        <v>483</v>
      </c>
      <c r="D278" s="196"/>
      <c r="E278" s="149">
        <v>12</v>
      </c>
      <c r="F278" s="285">
        <f>HLOOKUP($C278,$BZ$2:$CM$3,2,0)</f>
        <v>29777.99</v>
      </c>
      <c r="G278" s="110">
        <f>D278*E278*F278</f>
        <v>0</v>
      </c>
      <c r="H278" s="163"/>
      <c r="I278" s="111" t="s">
        <v>493</v>
      </c>
      <c r="J278" s="111" t="str">
        <f>VLOOKUP(I278,Presupuesto!$B$11:$C$565,2,0)</f>
        <v>SUELDOS Y SALARIOS PERMANENTES</v>
      </c>
      <c r="K278" s="95" t="str">
        <f t="shared" si="8"/>
        <v>Posgrado</v>
      </c>
      <c r="L278" s="95" t="s">
        <v>392</v>
      </c>
    </row>
    <row r="279" spans="3:12" x14ac:dyDescent="0.25">
      <c r="C279" s="168" t="s">
        <v>58</v>
      </c>
      <c r="D279" s="160"/>
      <c r="E279" s="151">
        <v>0</v>
      </c>
      <c r="F279" s="97">
        <f>IF(E278=0,"",(G278/E278)/12*E278)</f>
        <v>0</v>
      </c>
      <c r="G279" s="94">
        <f>F279</f>
        <v>0</v>
      </c>
      <c r="H279" s="161"/>
      <c r="I279" s="113" t="s">
        <v>513</v>
      </c>
      <c r="J279" s="113" t="str">
        <f>VLOOKUP(I279,Presupuesto!$B$11:$C$565,2,0)</f>
        <v>AGUINALDO Y DECIMO CUARTO MES</v>
      </c>
      <c r="K279" s="95" t="str">
        <f t="shared" si="8"/>
        <v>Posgrado</v>
      </c>
      <c r="L279" s="95" t="s">
        <v>392</v>
      </c>
    </row>
    <row r="280" spans="3:12" ht="15.75" thickBot="1" x14ac:dyDescent="0.3">
      <c r="C280" s="169" t="s">
        <v>59</v>
      </c>
      <c r="D280" s="160"/>
      <c r="E280" s="151">
        <v>0</v>
      </c>
      <c r="F280" s="114">
        <f>IF(E278&lt;6,"",((E278-6)/12)*(G278/E278))</f>
        <v>0</v>
      </c>
      <c r="G280" s="94">
        <f>F280</f>
        <v>0</v>
      </c>
      <c r="H280" s="161"/>
      <c r="I280" s="98" t="s">
        <v>516</v>
      </c>
      <c r="J280" s="98" t="str">
        <f>VLOOKUP(I280,Presupuesto!$B$11:$C$565,2,0)</f>
        <v>DECIMOCUARTO MES</v>
      </c>
      <c r="K280" s="95" t="str">
        <f t="shared" si="8"/>
        <v>Posgrado</v>
      </c>
      <c r="L280" s="95" t="s">
        <v>392</v>
      </c>
    </row>
    <row r="281" spans="3:12" ht="15.75" thickBot="1" x14ac:dyDescent="0.3">
      <c r="C281" s="134" t="s">
        <v>484</v>
      </c>
      <c r="D281" s="196"/>
      <c r="E281" s="149">
        <v>12</v>
      </c>
      <c r="F281" s="285">
        <f>HLOOKUP($C281,$BZ$2:$CM$3,2,0)</f>
        <v>27792.79</v>
      </c>
      <c r="G281" s="110">
        <f>D281*E281*F281</f>
        <v>0</v>
      </c>
      <c r="H281" s="163"/>
      <c r="I281" s="111" t="s">
        <v>493</v>
      </c>
      <c r="J281" s="111" t="str">
        <f>VLOOKUP(I281,Presupuesto!$B$11:$C$565,2,0)</f>
        <v>SUELDOS Y SALARIOS PERMANENTES</v>
      </c>
      <c r="K281" s="95" t="str">
        <f t="shared" si="8"/>
        <v>Posgrado</v>
      </c>
      <c r="L281" s="95" t="s">
        <v>392</v>
      </c>
    </row>
    <row r="282" spans="3:12" x14ac:dyDescent="0.25">
      <c r="C282" s="168" t="s">
        <v>58</v>
      </c>
      <c r="D282" s="160"/>
      <c r="E282" s="151">
        <v>0</v>
      </c>
      <c r="F282" s="97">
        <f>IF(E281=0,"",(G281/E281)/12*E281)</f>
        <v>0</v>
      </c>
      <c r="G282" s="94">
        <f>F282</f>
        <v>0</v>
      </c>
      <c r="H282" s="161"/>
      <c r="I282" s="113" t="s">
        <v>513</v>
      </c>
      <c r="J282" s="113" t="str">
        <f>VLOOKUP(I282,Presupuesto!$B$11:$C$565,2,0)</f>
        <v>AGUINALDO Y DECIMO CUARTO MES</v>
      </c>
      <c r="K282" s="95" t="str">
        <f t="shared" si="8"/>
        <v>Posgrado</v>
      </c>
      <c r="L282" s="95" t="s">
        <v>392</v>
      </c>
    </row>
    <row r="283" spans="3:12" ht="15.75" thickBot="1" x14ac:dyDescent="0.3">
      <c r="C283" s="169" t="s">
        <v>59</v>
      </c>
      <c r="D283" s="160"/>
      <c r="E283" s="151">
        <v>0</v>
      </c>
      <c r="F283" s="114">
        <f>IF(E281&lt;6,"",((E281-6)/12)*(G281/E281))</f>
        <v>0</v>
      </c>
      <c r="G283" s="94">
        <f>F283</f>
        <v>0</v>
      </c>
      <c r="H283" s="161"/>
      <c r="I283" s="98" t="s">
        <v>516</v>
      </c>
      <c r="J283" s="98" t="str">
        <f>VLOOKUP(I283,Presupuesto!$B$11:$C$565,2,0)</f>
        <v>DECIMOCUARTO MES</v>
      </c>
      <c r="K283" s="95" t="str">
        <f t="shared" si="8"/>
        <v>Posgrado</v>
      </c>
      <c r="L283" s="95" t="s">
        <v>392</v>
      </c>
    </row>
    <row r="284" spans="3:12" ht="15.75" thickBot="1" x14ac:dyDescent="0.3">
      <c r="C284" s="134" t="s">
        <v>485</v>
      </c>
      <c r="D284" s="196"/>
      <c r="E284" s="149">
        <v>12</v>
      </c>
      <c r="F284" s="285">
        <f>HLOOKUP($C284,$BZ$2:$CM$3,2,0)</f>
        <v>18859.39</v>
      </c>
      <c r="G284" s="110">
        <f>D284*E284*F284</f>
        <v>0</v>
      </c>
      <c r="H284" s="163"/>
      <c r="I284" s="111" t="s">
        <v>493</v>
      </c>
      <c r="J284" s="111" t="str">
        <f>VLOOKUP(I284,Presupuesto!$B$11:$C$565,2,0)</f>
        <v>SUELDOS Y SALARIOS PERMANENTES</v>
      </c>
      <c r="K284" s="95" t="str">
        <f t="shared" si="8"/>
        <v>Posgrado</v>
      </c>
      <c r="L284" s="95" t="s">
        <v>392</v>
      </c>
    </row>
    <row r="285" spans="3:12" x14ac:dyDescent="0.25">
      <c r="C285" s="168" t="s">
        <v>58</v>
      </c>
      <c r="D285" s="160"/>
      <c r="E285" s="151">
        <v>0</v>
      </c>
      <c r="F285" s="97">
        <f>IF(E284=0,"",(G284/E284)/12*E284)</f>
        <v>0</v>
      </c>
      <c r="G285" s="94">
        <f>F285</f>
        <v>0</v>
      </c>
      <c r="H285" s="161"/>
      <c r="I285" s="113" t="s">
        <v>513</v>
      </c>
      <c r="J285" s="113" t="str">
        <f>VLOOKUP(I285,Presupuesto!$B$11:$C$565,2,0)</f>
        <v>AGUINALDO Y DECIMO CUARTO MES</v>
      </c>
      <c r="K285" s="95" t="str">
        <f t="shared" si="8"/>
        <v>Posgrado</v>
      </c>
      <c r="L285" s="95" t="s">
        <v>392</v>
      </c>
    </row>
    <row r="286" spans="3:12" ht="15.75" thickBot="1" x14ac:dyDescent="0.3">
      <c r="C286" s="169" t="s">
        <v>59</v>
      </c>
      <c r="D286" s="160"/>
      <c r="E286" s="151">
        <v>0</v>
      </c>
      <c r="F286" s="114">
        <f>IF(E284&lt;6,"",((E284-6)/12)*(G284/E284))</f>
        <v>0</v>
      </c>
      <c r="G286" s="94">
        <f>F286</f>
        <v>0</v>
      </c>
      <c r="H286" s="161"/>
      <c r="I286" s="98" t="s">
        <v>516</v>
      </c>
      <c r="J286" s="98" t="str">
        <f>VLOOKUP(I286,Presupuesto!$B$11:$C$565,2,0)</f>
        <v>DECIMOCUARTO MES</v>
      </c>
      <c r="K286" s="95" t="str">
        <f t="shared" si="8"/>
        <v>Posgrado</v>
      </c>
      <c r="L286" s="95" t="s">
        <v>392</v>
      </c>
    </row>
    <row r="287" spans="3:12" ht="15.75" thickBot="1" x14ac:dyDescent="0.3">
      <c r="C287" s="134" t="s">
        <v>486</v>
      </c>
      <c r="D287" s="196"/>
      <c r="E287" s="149">
        <v>12</v>
      </c>
      <c r="F287" s="285">
        <f>HLOOKUP($C287,$BZ$2:$CM$3,2,0)</f>
        <v>17866.8</v>
      </c>
      <c r="G287" s="110">
        <f>D287*E287*F287</f>
        <v>0</v>
      </c>
      <c r="H287" s="163"/>
      <c r="I287" s="111" t="s">
        <v>493</v>
      </c>
      <c r="J287" s="111" t="str">
        <f>VLOOKUP(I287,Presupuesto!$B$11:$C$565,2,0)</f>
        <v>SUELDOS Y SALARIOS PERMANENTES</v>
      </c>
      <c r="K287" s="95" t="str">
        <f t="shared" si="8"/>
        <v>Posgrado</v>
      </c>
      <c r="L287" s="95" t="s">
        <v>392</v>
      </c>
    </row>
    <row r="288" spans="3:12" x14ac:dyDescent="0.25">
      <c r="C288" s="168" t="s">
        <v>58</v>
      </c>
      <c r="D288" s="160"/>
      <c r="E288" s="151">
        <v>0</v>
      </c>
      <c r="F288" s="97">
        <f>IF(E287=0,"",(G287/E287)/12*E287)</f>
        <v>0</v>
      </c>
      <c r="G288" s="94">
        <f>F288</f>
        <v>0</v>
      </c>
      <c r="H288" s="161"/>
      <c r="I288" s="113" t="s">
        <v>513</v>
      </c>
      <c r="J288" s="113" t="str">
        <f>VLOOKUP(I288,Presupuesto!$B$11:$C$565,2,0)</f>
        <v>AGUINALDO Y DECIMO CUARTO MES</v>
      </c>
      <c r="K288" s="95" t="str">
        <f t="shared" si="8"/>
        <v>Posgrado</v>
      </c>
      <c r="L288" s="95" t="s">
        <v>392</v>
      </c>
    </row>
    <row r="289" spans="3:12" ht="15.75" thickBot="1" x14ac:dyDescent="0.3">
      <c r="C289" s="169" t="s">
        <v>59</v>
      </c>
      <c r="D289" s="160"/>
      <c r="E289" s="151">
        <v>0</v>
      </c>
      <c r="F289" s="114">
        <f>IF(E287&lt;6,"",((E287-6)/12)*(G287/E287))</f>
        <v>0</v>
      </c>
      <c r="G289" s="94">
        <f>F289</f>
        <v>0</v>
      </c>
      <c r="H289" s="161"/>
      <c r="I289" s="98" t="s">
        <v>516</v>
      </c>
      <c r="J289" s="98" t="str">
        <f>VLOOKUP(I289,Presupuesto!$B$11:$C$565,2,0)</f>
        <v>DECIMOCUARTO MES</v>
      </c>
      <c r="K289" s="95" t="str">
        <f t="shared" si="8"/>
        <v>Posgrado</v>
      </c>
      <c r="L289" s="95" t="s">
        <v>392</v>
      </c>
    </row>
    <row r="290" spans="3:12" ht="15.75" thickBot="1" x14ac:dyDescent="0.3">
      <c r="C290" s="134" t="s">
        <v>487</v>
      </c>
      <c r="D290" s="196"/>
      <c r="E290" s="149">
        <v>12</v>
      </c>
      <c r="F290" s="285">
        <f>HLOOKUP($C290,$BZ$2:$CM$3,2,0)</f>
        <v>13896.4</v>
      </c>
      <c r="G290" s="110">
        <f>D290*E290*F290</f>
        <v>0</v>
      </c>
      <c r="H290" s="163"/>
      <c r="I290" s="111" t="s">
        <v>493</v>
      </c>
      <c r="J290" s="111" t="str">
        <f>VLOOKUP(I290,Presupuesto!$B$11:$C$565,2,0)</f>
        <v>SUELDOS Y SALARIOS PERMANENTES</v>
      </c>
      <c r="K290" s="95" t="str">
        <f t="shared" si="8"/>
        <v>Posgrado</v>
      </c>
      <c r="L290" s="95" t="s">
        <v>392</v>
      </c>
    </row>
    <row r="291" spans="3:12" x14ac:dyDescent="0.25">
      <c r="C291" s="168" t="s">
        <v>58</v>
      </c>
      <c r="D291" s="160"/>
      <c r="E291" s="151">
        <v>0</v>
      </c>
      <c r="F291" s="97">
        <f>IF(E290=0,"",(G290/E290)/12*E290)</f>
        <v>0</v>
      </c>
      <c r="G291" s="94">
        <f>F291</f>
        <v>0</v>
      </c>
      <c r="H291" s="161"/>
      <c r="I291" s="113" t="s">
        <v>513</v>
      </c>
      <c r="J291" s="113" t="str">
        <f>VLOOKUP(I291,Presupuesto!$B$11:$C$565,2,0)</f>
        <v>AGUINALDO Y DECIMO CUARTO MES</v>
      </c>
      <c r="K291" s="95" t="str">
        <f t="shared" si="8"/>
        <v>Posgrado</v>
      </c>
      <c r="L291" s="95" t="s">
        <v>392</v>
      </c>
    </row>
    <row r="292" spans="3:12" ht="15.75" thickBot="1" x14ac:dyDescent="0.3">
      <c r="C292" s="169" t="s">
        <v>59</v>
      </c>
      <c r="D292" s="160"/>
      <c r="E292" s="151">
        <v>0</v>
      </c>
      <c r="F292" s="114">
        <f>IF(E290&lt;6,"",((E290-6)/12)*(G290/E290))</f>
        <v>0</v>
      </c>
      <c r="G292" s="94">
        <f>F292</f>
        <v>0</v>
      </c>
      <c r="H292" s="161"/>
      <c r="I292" s="98" t="s">
        <v>516</v>
      </c>
      <c r="J292" s="98" t="str">
        <f>VLOOKUP(I292,Presupuesto!$B$11:$C$565,2,0)</f>
        <v>DECIMOCUARTO MES</v>
      </c>
      <c r="K292" s="95" t="str">
        <f t="shared" si="8"/>
        <v>Posgrado</v>
      </c>
      <c r="L292" s="95" t="s">
        <v>392</v>
      </c>
    </row>
    <row r="293" spans="3:12" ht="15.75" thickBot="1" x14ac:dyDescent="0.3">
      <c r="C293" s="134" t="s">
        <v>488</v>
      </c>
      <c r="D293" s="196"/>
      <c r="E293" s="149">
        <v>12</v>
      </c>
      <c r="F293" s="285">
        <f>HLOOKUP($C293,$BZ$2:$CM$3,2,0)</f>
        <v>15004.09</v>
      </c>
      <c r="G293" s="110">
        <f>D293*E293*F293</f>
        <v>0</v>
      </c>
      <c r="H293" s="163"/>
      <c r="I293" s="111" t="s">
        <v>493</v>
      </c>
      <c r="J293" s="111" t="str">
        <f>VLOOKUP(I293,Presupuesto!$B$11:$C$565,2,0)</f>
        <v>SUELDOS Y SALARIOS PERMANENTES</v>
      </c>
      <c r="K293" s="95" t="str">
        <f t="shared" si="8"/>
        <v>Posgrado</v>
      </c>
      <c r="L293" s="95" t="s">
        <v>392</v>
      </c>
    </row>
    <row r="294" spans="3:12" x14ac:dyDescent="0.25">
      <c r="C294" s="168" t="s">
        <v>58</v>
      </c>
      <c r="D294" s="160"/>
      <c r="E294" s="151">
        <v>0</v>
      </c>
      <c r="F294" s="97">
        <f>IF(E293=0,"",(G293/E293)/12*E293)</f>
        <v>0</v>
      </c>
      <c r="G294" s="94">
        <f>F294</f>
        <v>0</v>
      </c>
      <c r="H294" s="161"/>
      <c r="I294" s="113" t="s">
        <v>513</v>
      </c>
      <c r="J294" s="113" t="str">
        <f>VLOOKUP(I294,Presupuesto!$B$11:$C$565,2,0)</f>
        <v>AGUINALDO Y DECIMO CUARTO MES</v>
      </c>
      <c r="K294" s="95" t="str">
        <f t="shared" si="8"/>
        <v>Posgrado</v>
      </c>
      <c r="L294" s="95" t="s">
        <v>392</v>
      </c>
    </row>
    <row r="295" spans="3:12" ht="15.75" thickBot="1" x14ac:dyDescent="0.3">
      <c r="C295" s="169" t="s">
        <v>59</v>
      </c>
      <c r="D295" s="160"/>
      <c r="E295" s="151">
        <v>0</v>
      </c>
      <c r="F295" s="114">
        <f>IF(E293&lt;6,"",((E293-6)/12)*(G293/E293))</f>
        <v>0</v>
      </c>
      <c r="G295" s="94">
        <f>F295</f>
        <v>0</v>
      </c>
      <c r="H295" s="161"/>
      <c r="I295" s="98" t="s">
        <v>516</v>
      </c>
      <c r="J295" s="98" t="str">
        <f>VLOOKUP(I295,Presupuesto!$B$11:$C$565,2,0)</f>
        <v>DECIMOCUARTO MES</v>
      </c>
      <c r="K295" s="95" t="str">
        <f t="shared" si="8"/>
        <v>Posgrado</v>
      </c>
      <c r="L295" s="95" t="s">
        <v>392</v>
      </c>
    </row>
    <row r="296" spans="3:12" ht="15.75" thickBot="1" x14ac:dyDescent="0.3">
      <c r="C296" s="134" t="s">
        <v>489</v>
      </c>
      <c r="D296" s="196"/>
      <c r="E296" s="149">
        <v>12</v>
      </c>
      <c r="F296" s="285">
        <f>HLOOKUP($C296,$BZ$2:$CM$3,2,0)</f>
        <v>13238.9</v>
      </c>
      <c r="G296" s="110">
        <f>D296*E296*F296</f>
        <v>0</v>
      </c>
      <c r="H296" s="163"/>
      <c r="I296" s="111" t="s">
        <v>493</v>
      </c>
      <c r="J296" s="111" t="str">
        <f>VLOOKUP(I296,Presupuesto!$B$11:$C$565,2,0)</f>
        <v>SUELDOS Y SALARIOS PERMANENTES</v>
      </c>
      <c r="K296" s="95" t="str">
        <f t="shared" si="8"/>
        <v>Posgrado</v>
      </c>
      <c r="L296" s="95" t="s">
        <v>392</v>
      </c>
    </row>
    <row r="297" spans="3:12" x14ac:dyDescent="0.25">
      <c r="C297" s="168" t="s">
        <v>58</v>
      </c>
      <c r="D297" s="160"/>
      <c r="E297" s="151">
        <v>0</v>
      </c>
      <c r="F297" s="97">
        <f>IF(E296=0,"",(G296/E296)/12*E296)</f>
        <v>0</v>
      </c>
      <c r="G297" s="94">
        <f>F297</f>
        <v>0</v>
      </c>
      <c r="H297" s="161"/>
      <c r="I297" s="113" t="s">
        <v>513</v>
      </c>
      <c r="J297" s="113" t="str">
        <f>VLOOKUP(I297,Presupuesto!$B$11:$C$565,2,0)</f>
        <v>AGUINALDO Y DECIMO CUARTO MES</v>
      </c>
      <c r="K297" s="95" t="str">
        <f t="shared" si="8"/>
        <v>Posgrado</v>
      </c>
      <c r="L297" s="95" t="s">
        <v>392</v>
      </c>
    </row>
    <row r="298" spans="3:12" ht="15.75" thickBot="1" x14ac:dyDescent="0.3">
      <c r="C298" s="169" t="s">
        <v>59</v>
      </c>
      <c r="D298" s="160"/>
      <c r="E298" s="151">
        <v>0</v>
      </c>
      <c r="F298" s="114">
        <f>IF(E296&lt;6,"",((E296-6)/12)*(G296/E296))</f>
        <v>0</v>
      </c>
      <c r="G298" s="94">
        <f>F298</f>
        <v>0</v>
      </c>
      <c r="H298" s="161"/>
      <c r="I298" s="98" t="s">
        <v>516</v>
      </c>
      <c r="J298" s="98" t="str">
        <f>VLOOKUP(I298,Presupuesto!$B$11:$C$565,2,0)</f>
        <v>DECIMOCUARTO MES</v>
      </c>
      <c r="K298" s="95" t="str">
        <f t="shared" si="8"/>
        <v>Posgrado</v>
      </c>
      <c r="L298" s="95" t="s">
        <v>392</v>
      </c>
    </row>
    <row r="299" spans="3:12" ht="15.75" thickBot="1" x14ac:dyDescent="0.3">
      <c r="C299" s="134" t="s">
        <v>490</v>
      </c>
      <c r="D299" s="196"/>
      <c r="E299" s="149">
        <v>12</v>
      </c>
      <c r="F299" s="285">
        <f>HLOOKUP($C299,$BZ$2:$CM$3,2,0)</f>
        <v>12356.31</v>
      </c>
      <c r="G299" s="110">
        <f>D299*E299*F299</f>
        <v>0</v>
      </c>
      <c r="H299" s="163"/>
      <c r="I299" s="111" t="s">
        <v>493</v>
      </c>
      <c r="J299" s="111" t="str">
        <f>VLOOKUP(I299,Presupuesto!$B$11:$C$565,2,0)</f>
        <v>SUELDOS Y SALARIOS PERMANENTES</v>
      </c>
      <c r="K299" s="95" t="str">
        <f t="shared" ref="K299:K313" si="9">$K$266</f>
        <v>Posgrado</v>
      </c>
      <c r="L299" s="95" t="s">
        <v>392</v>
      </c>
    </row>
    <row r="300" spans="3:12" x14ac:dyDescent="0.25">
      <c r="C300" s="168" t="s">
        <v>58</v>
      </c>
      <c r="D300" s="160"/>
      <c r="E300" s="151">
        <v>0</v>
      </c>
      <c r="F300" s="97">
        <f>IF(E299=0,"",(G299/E299)/12*E299)</f>
        <v>0</v>
      </c>
      <c r="G300" s="94">
        <f>F300</f>
        <v>0</v>
      </c>
      <c r="H300" s="161"/>
      <c r="I300" s="113" t="s">
        <v>513</v>
      </c>
      <c r="J300" s="113" t="str">
        <f>VLOOKUP(I300,Presupuesto!$B$11:$C$565,2,0)</f>
        <v>AGUINALDO Y DECIMO CUARTO MES</v>
      </c>
      <c r="K300" s="95" t="str">
        <f t="shared" si="9"/>
        <v>Posgrado</v>
      </c>
      <c r="L300" s="95" t="s">
        <v>392</v>
      </c>
    </row>
    <row r="301" spans="3:12" ht="15.75" thickBot="1" x14ac:dyDescent="0.3">
      <c r="C301" s="169" t="s">
        <v>59</v>
      </c>
      <c r="D301" s="160"/>
      <c r="E301" s="151">
        <v>0</v>
      </c>
      <c r="F301" s="114">
        <f>IF(E299&lt;6,"",((E299-6)/12)*(G299/E299))</f>
        <v>0</v>
      </c>
      <c r="G301" s="94">
        <f>F301</f>
        <v>0</v>
      </c>
      <c r="H301" s="161"/>
      <c r="I301" s="98" t="s">
        <v>516</v>
      </c>
      <c r="J301" s="98" t="str">
        <f>VLOOKUP(I301,Presupuesto!$B$11:$C$565,2,0)</f>
        <v>DECIMOCUARTO MES</v>
      </c>
      <c r="K301" s="95" t="str">
        <f t="shared" si="9"/>
        <v>Posgrado</v>
      </c>
      <c r="L301" s="95" t="s">
        <v>392</v>
      </c>
    </row>
    <row r="302" spans="3:12" ht="15.75" thickBot="1" x14ac:dyDescent="0.3">
      <c r="C302" s="134" t="s">
        <v>491</v>
      </c>
      <c r="D302" s="196"/>
      <c r="E302" s="149">
        <v>12</v>
      </c>
      <c r="F302" s="285">
        <f>HLOOKUP($C302,$BZ$2:$CM$3,2,0)</f>
        <v>463.22</v>
      </c>
      <c r="G302" s="110">
        <f>D302*E302*F302</f>
        <v>0</v>
      </c>
      <c r="H302" s="163"/>
      <c r="I302" s="111" t="s">
        <v>493</v>
      </c>
      <c r="J302" s="111" t="str">
        <f>VLOOKUP(I302,Presupuesto!$B$11:$C$565,2,0)</f>
        <v>SUELDOS Y SALARIOS PERMANENTES</v>
      </c>
      <c r="K302" s="95" t="str">
        <f t="shared" si="9"/>
        <v>Posgrado</v>
      </c>
      <c r="L302" s="95" t="s">
        <v>392</v>
      </c>
    </row>
    <row r="303" spans="3:12" x14ac:dyDescent="0.25">
      <c r="C303" s="168" t="s">
        <v>58</v>
      </c>
      <c r="D303" s="160"/>
      <c r="E303" s="151">
        <v>0</v>
      </c>
      <c r="F303" s="97">
        <f>IF(E302=0,"",(G302/E302)/12*E302)</f>
        <v>0</v>
      </c>
      <c r="G303" s="94">
        <f>F303</f>
        <v>0</v>
      </c>
      <c r="H303" s="161"/>
      <c r="I303" s="113" t="s">
        <v>513</v>
      </c>
      <c r="J303" s="113" t="str">
        <f>VLOOKUP(I303,Presupuesto!$B$11:$C$565,2,0)</f>
        <v>AGUINALDO Y DECIMO CUARTO MES</v>
      </c>
      <c r="K303" s="95" t="str">
        <f t="shared" si="9"/>
        <v>Posgrado</v>
      </c>
      <c r="L303" s="95" t="s">
        <v>392</v>
      </c>
    </row>
    <row r="304" spans="3:12" ht="15.75" thickBot="1" x14ac:dyDescent="0.3">
      <c r="C304" s="169" t="s">
        <v>59</v>
      </c>
      <c r="D304" s="160"/>
      <c r="E304" s="151">
        <v>0</v>
      </c>
      <c r="F304" s="114">
        <f>IF(E302&lt;6,"",((E302-6)/12)*(G302/E302))</f>
        <v>0</v>
      </c>
      <c r="G304" s="94">
        <f>F304</f>
        <v>0</v>
      </c>
      <c r="H304" s="161"/>
      <c r="I304" s="98" t="s">
        <v>516</v>
      </c>
      <c r="J304" s="98" t="str">
        <f>VLOOKUP(I304,Presupuesto!$B$11:$C$565,2,0)</f>
        <v>DECIMOCUARTO MES</v>
      </c>
      <c r="K304" s="95" t="str">
        <f t="shared" si="9"/>
        <v>Posgrado</v>
      </c>
      <c r="L304" s="95" t="s">
        <v>392</v>
      </c>
    </row>
    <row r="305" spans="3:12" ht="15.75" thickBot="1" x14ac:dyDescent="0.3">
      <c r="C305" s="134" t="s">
        <v>492</v>
      </c>
      <c r="D305" s="196"/>
      <c r="E305" s="149">
        <v>12</v>
      </c>
      <c r="F305" s="285">
        <f>HLOOKUP($C305,$BZ$2:$CM$3,2,0)</f>
        <v>2007.3</v>
      </c>
      <c r="G305" s="110">
        <f>D305*E305*F305</f>
        <v>0</v>
      </c>
      <c r="H305" s="163"/>
      <c r="I305" s="111" t="s">
        <v>493</v>
      </c>
      <c r="J305" s="111" t="str">
        <f>VLOOKUP(I305,Presupuesto!$B$11:$C$565,2,0)</f>
        <v>SUELDOS Y SALARIOS PERMANENTES</v>
      </c>
      <c r="K305" s="95" t="str">
        <f t="shared" si="9"/>
        <v>Posgrado</v>
      </c>
      <c r="L305" s="95" t="s">
        <v>392</v>
      </c>
    </row>
    <row r="306" spans="3:12" x14ac:dyDescent="0.25">
      <c r="C306" s="168" t="s">
        <v>58</v>
      </c>
      <c r="D306" s="160"/>
      <c r="E306" s="151">
        <v>0</v>
      </c>
      <c r="F306" s="97">
        <f>IF(E305=0,"",(G305/E305)/12*E305)</f>
        <v>0</v>
      </c>
      <c r="G306" s="94">
        <f>F306</f>
        <v>0</v>
      </c>
      <c r="H306" s="161"/>
      <c r="I306" s="113" t="s">
        <v>513</v>
      </c>
      <c r="J306" s="113" t="str">
        <f>VLOOKUP(I306,Presupuesto!$B$11:$C$565,2,0)</f>
        <v>AGUINALDO Y DECIMO CUARTO MES</v>
      </c>
      <c r="K306" s="95" t="str">
        <f t="shared" si="9"/>
        <v>Posgrado</v>
      </c>
      <c r="L306" s="95" t="s">
        <v>392</v>
      </c>
    </row>
    <row r="307" spans="3:12" ht="15.75" thickBot="1" x14ac:dyDescent="0.3">
      <c r="C307" s="169" t="s">
        <v>59</v>
      </c>
      <c r="D307" s="160"/>
      <c r="E307" s="151">
        <v>0</v>
      </c>
      <c r="F307" s="114">
        <f>IF(E305&lt;6,"",((E305-6)/12)*(G305/E305))</f>
        <v>0</v>
      </c>
      <c r="G307" s="94">
        <f>F307</f>
        <v>0</v>
      </c>
      <c r="H307" s="161"/>
      <c r="I307" s="98" t="s">
        <v>516</v>
      </c>
      <c r="J307" s="98" t="str">
        <f>VLOOKUP(I307,Presupuesto!$B$11:$C$565,2,0)</f>
        <v>DECIMOCUARTO MES</v>
      </c>
      <c r="K307" s="95" t="str">
        <f t="shared" si="9"/>
        <v>Posgrado</v>
      </c>
      <c r="L307" s="95" t="s">
        <v>392</v>
      </c>
    </row>
    <row r="308" spans="3:12" ht="15.75" thickBot="1" x14ac:dyDescent="0.3">
      <c r="C308" s="137" t="s">
        <v>83</v>
      </c>
      <c r="D308" s="196"/>
      <c r="E308" s="149">
        <v>12</v>
      </c>
      <c r="F308" s="136">
        <v>30000</v>
      </c>
      <c r="G308" s="110">
        <f>D308*E308*F308</f>
        <v>0</v>
      </c>
      <c r="H308" s="163"/>
      <c r="I308" s="111" t="s">
        <v>561</v>
      </c>
      <c r="J308" s="111" t="str">
        <f>VLOOKUP(I308,Presupuesto!$B$11:$C$565,2,0)</f>
        <v>CONTRATOS ESPECIALES</v>
      </c>
      <c r="K308" s="95" t="str">
        <f t="shared" si="9"/>
        <v>Posgrado</v>
      </c>
      <c r="L308" s="95" t="s">
        <v>392</v>
      </c>
    </row>
    <row r="309" spans="3:12" x14ac:dyDescent="0.25">
      <c r="C309" s="168" t="s">
        <v>58</v>
      </c>
      <c r="D309" s="160"/>
      <c r="E309" s="151">
        <v>0</v>
      </c>
      <c r="F309" s="114">
        <f>IF(E308=0,"",(G308/E308)/12*E308)</f>
        <v>0</v>
      </c>
      <c r="G309" s="94">
        <f>F309</f>
        <v>0</v>
      </c>
      <c r="H309" s="161"/>
      <c r="I309" s="98" t="s">
        <v>561</v>
      </c>
      <c r="J309" s="98" t="str">
        <f>VLOOKUP(I309,Presupuesto!$B$11:$C$565,2,0)</f>
        <v>CONTRATOS ESPECIALES</v>
      </c>
      <c r="K309" s="95" t="str">
        <f t="shared" si="9"/>
        <v>Posgrado</v>
      </c>
      <c r="L309" s="95" t="s">
        <v>391</v>
      </c>
    </row>
    <row r="310" spans="3:12" ht="15.75" thickBot="1" x14ac:dyDescent="0.3">
      <c r="C310" s="169" t="s">
        <v>59</v>
      </c>
      <c r="D310" s="160"/>
      <c r="E310" s="151">
        <v>0</v>
      </c>
      <c r="F310" s="97">
        <f>IF(E308&lt;6,"",((E308-6)/12)*(G308/E308))</f>
        <v>0</v>
      </c>
      <c r="G310" s="94">
        <f>F310</f>
        <v>0</v>
      </c>
      <c r="H310" s="161"/>
      <c r="I310" s="98" t="s">
        <v>561</v>
      </c>
      <c r="J310" s="98" t="str">
        <f>VLOOKUP(I310,Presupuesto!$B$11:$C$565,2,0)</f>
        <v>CONTRATOS ESPECIALES</v>
      </c>
      <c r="K310" s="95" t="str">
        <f t="shared" si="9"/>
        <v>Posgrado</v>
      </c>
      <c r="L310" s="95" t="s">
        <v>396</v>
      </c>
    </row>
    <row r="311" spans="3:12" ht="15.75" thickBot="1" x14ac:dyDescent="0.3">
      <c r="C311" s="137" t="s">
        <v>60</v>
      </c>
      <c r="D311" s="196"/>
      <c r="E311" s="149">
        <v>12</v>
      </c>
      <c r="F311" s="115">
        <v>30000</v>
      </c>
      <c r="G311" s="110">
        <f>D311*E311*F311</f>
        <v>0</v>
      </c>
      <c r="H311" s="163"/>
      <c r="I311" s="111" t="s">
        <v>702</v>
      </c>
      <c r="J311" s="111" t="str">
        <f>VLOOKUP(I311,Presupuesto!$B$11:$C$565,2,0)</f>
        <v>OTROS SERVICIOS TECNICOS Y PROFESIONALES</v>
      </c>
      <c r="K311" s="95" t="str">
        <f t="shared" si="9"/>
        <v>Posgrado</v>
      </c>
      <c r="L311" s="95" t="s">
        <v>391</v>
      </c>
    </row>
    <row r="312" spans="3:12" x14ac:dyDescent="0.25">
      <c r="C312" s="168" t="s">
        <v>58</v>
      </c>
      <c r="D312" s="160"/>
      <c r="E312" s="151">
        <v>0</v>
      </c>
      <c r="F312" s="97">
        <v>0</v>
      </c>
      <c r="G312" s="94">
        <f>F312</f>
        <v>0</v>
      </c>
      <c r="H312" s="161"/>
      <c r="I312" s="98" t="s">
        <v>702</v>
      </c>
      <c r="J312" s="98" t="str">
        <f>VLOOKUP(I312,Presupuesto!$B$11:$C$565,2,0)</f>
        <v>OTROS SERVICIOS TECNICOS Y PROFESIONALES</v>
      </c>
      <c r="K312" s="95" t="str">
        <f t="shared" si="9"/>
        <v>Posgrado</v>
      </c>
      <c r="L312" s="95" t="s">
        <v>391</v>
      </c>
    </row>
    <row r="313" spans="3:12" ht="15.75" thickBot="1" x14ac:dyDescent="0.3">
      <c r="C313" s="169" t="s">
        <v>59</v>
      </c>
      <c r="D313" s="160"/>
      <c r="E313" s="151">
        <v>0</v>
      </c>
      <c r="F313" s="97">
        <v>0</v>
      </c>
      <c r="G313" s="94">
        <f>F313</f>
        <v>0</v>
      </c>
      <c r="H313" s="161"/>
      <c r="I313" s="98" t="s">
        <v>702</v>
      </c>
      <c r="J313" s="98" t="str">
        <f>VLOOKUP(I313,Presupuesto!$B$11:$C$565,2,0)</f>
        <v>OTROS SERVICIOS TECNICOS Y PROFESIONALES</v>
      </c>
      <c r="K313" s="95" t="str">
        <f t="shared" si="9"/>
        <v>Posgrado</v>
      </c>
      <c r="L313" s="95" t="s">
        <v>391</v>
      </c>
    </row>
    <row r="314" spans="3:12" ht="15.75" thickBot="1" x14ac:dyDescent="0.3">
      <c r="C314" s="137" t="s">
        <v>61</v>
      </c>
      <c r="D314" s="196">
        <v>2</v>
      </c>
      <c r="E314" s="149">
        <v>12</v>
      </c>
      <c r="F314" s="115">
        <v>12000</v>
      </c>
      <c r="G314" s="110">
        <f>D314*E314*F314</f>
        <v>288000</v>
      </c>
      <c r="H314" s="163" t="s">
        <v>1494</v>
      </c>
      <c r="I314" s="111" t="s">
        <v>493</v>
      </c>
      <c r="J314" s="111" t="str">
        <f>VLOOKUP(I314,Presupuesto!$B$11:$C$565,2,0)</f>
        <v>SUELDOS Y SALARIOS PERMANENTES</v>
      </c>
      <c r="K314" s="95" t="s">
        <v>1363</v>
      </c>
      <c r="L314" s="95" t="s">
        <v>391</v>
      </c>
    </row>
    <row r="315" spans="3:12" x14ac:dyDescent="0.25">
      <c r="C315" s="168" t="s">
        <v>58</v>
      </c>
      <c r="D315" s="166"/>
      <c r="E315" s="128">
        <v>0</v>
      </c>
      <c r="F315" s="116">
        <f>IF(E314=0,"",(G314/E314)/12*E314)</f>
        <v>24000</v>
      </c>
      <c r="G315" s="117">
        <f>F315</f>
        <v>24000</v>
      </c>
      <c r="H315" s="161" t="s">
        <v>1494</v>
      </c>
      <c r="I315" s="98" t="s">
        <v>513</v>
      </c>
      <c r="J315" s="98" t="str">
        <f>VLOOKUP(I315,Presupuesto!$B$11:$C$565,2,0)</f>
        <v>AGUINALDO Y DECIMO CUARTO MES</v>
      </c>
      <c r="K315" s="95" t="s">
        <v>1363</v>
      </c>
      <c r="L315" s="95" t="s">
        <v>391</v>
      </c>
    </row>
    <row r="316" spans="3:12" ht="15.75" thickBot="1" x14ac:dyDescent="0.3">
      <c r="C316" s="170" t="s">
        <v>59</v>
      </c>
      <c r="D316" s="159"/>
      <c r="E316" s="129">
        <v>0</v>
      </c>
      <c r="F316" s="102">
        <f>IF(E314&lt;6,"",((E314-6)/12)*(G314/E314))</f>
        <v>12000</v>
      </c>
      <c r="G316" s="102">
        <f>F316</f>
        <v>12000</v>
      </c>
      <c r="H316" s="159" t="s">
        <v>1494</v>
      </c>
      <c r="I316" s="103" t="s">
        <v>516</v>
      </c>
      <c r="J316" s="121" t="str">
        <f>VLOOKUP(I316,Presupuesto!$B$11:$C$565,2,0)</f>
        <v>DECIMOCUARTO MES</v>
      </c>
      <c r="K316" s="103" t="s">
        <v>1363</v>
      </c>
      <c r="L316" s="121" t="s">
        <v>391</v>
      </c>
    </row>
    <row r="318" spans="3:12" x14ac:dyDescent="0.25">
      <c r="K318" s="150"/>
    </row>
    <row r="320" spans="3:12" ht="15.75" thickBot="1" x14ac:dyDescent="0.3">
      <c r="K320" s="150"/>
    </row>
    <row r="321" spans="3:12" ht="15.75" thickBot="1" x14ac:dyDescent="0.3">
      <c r="C321" s="69" t="s">
        <v>43</v>
      </c>
      <c r="D321" s="30">
        <f>SUM(G328:G387)</f>
        <v>1608738.3</v>
      </c>
      <c r="E321" s="90"/>
      <c r="F321" s="90"/>
      <c r="G321" s="90"/>
      <c r="H321" s="73"/>
      <c r="I321" s="73"/>
      <c r="J321" s="73"/>
      <c r="K321" s="150"/>
    </row>
    <row r="322" spans="3:12" x14ac:dyDescent="0.25">
      <c r="D322" s="31"/>
      <c r="E322" s="90"/>
      <c r="F322" s="90"/>
      <c r="G322" s="90"/>
      <c r="H322" s="73"/>
      <c r="I322" s="73"/>
      <c r="J322" s="73"/>
      <c r="K322" s="150"/>
    </row>
    <row r="323" spans="3:12" x14ac:dyDescent="0.25">
      <c r="D323" s="31"/>
      <c r="E323" s="90"/>
      <c r="F323" s="90"/>
      <c r="G323" s="90"/>
      <c r="H323" s="73"/>
      <c r="I323" s="73"/>
      <c r="J323" s="73"/>
      <c r="K323" s="150"/>
    </row>
    <row r="324" spans="3:12" ht="15.75" x14ac:dyDescent="0.25">
      <c r="C324" s="199" t="s">
        <v>389</v>
      </c>
      <c r="D324" s="327" t="s">
        <v>1920</v>
      </c>
      <c r="E324" s="90"/>
      <c r="F324" s="90"/>
      <c r="G324" s="90"/>
      <c r="H324" s="73"/>
      <c r="I324" s="73"/>
      <c r="J324" s="73"/>
      <c r="K324" s="150"/>
    </row>
    <row r="325" spans="3:12" ht="18.75" x14ac:dyDescent="0.25">
      <c r="C325" s="204" t="str">
        <f>IFERROR(VLOOKUP(D324,'1. Desarrollo e Innov. Curricu.'!$E:$F,2,FALSE),IFERROR(VLOOKUP(D324,'2. Investigación Científica'!$E:$F,2,FALSE),IFERROR(VLOOKUP(D324,'3. Vinculación Univ. Sociedad'!$E:$F,2,FALSE),IFERROR(VLOOKUP(D324,'4. Docencia y Profesorado Univ.'!$E:$F,2,FALSE),IFERROR(VLOOKUP(D324,'5. Estudiantes y Graduados'!$E:$F,2,FALSE),IFERROR(VLOOKUP(D324,'11. Gestion Administrativa'!$E:$F,2,FALSE),IFERROR(VLOOKUP(D324,'13. Gestión Académica'!$E:$F,2,FALSE),IFERROR(VLOOKUP(D324,'8. Asegura. de la Calid. y M'!$E:$F,2,FALSE),IFERROR(VLOOKUP(D324,'6. Gestión del Conocimiento'!$E:$F,2,FALSE),IFERROR(VLOOKUP(D324,'15. Gobernabilidad y Proceso...'!$E:$F,2,FALSE),IFERROR(VLOOKUP(D324,'12. Gestión del Talento Humano'!$E:$F,2,FALSE),IFERROR(VLOOKUP(D324,'14. Internacional... de la E.S.'!$E:$F,2,FALSE),IFERROR(VLOOKUP(D324,'10. Posgrado'!$E:$F,2,FALSE),IFERROR(VLOOKUP(D324,'17. Gestión TIC'!$E:$F,2,FALSE),IFERROR(VLOOKUP(D324,'16. Desa. del Sistema Educ.Sup.'!$E:$F,2,FALSE),IFERROR(VLOOKUP(D324,'9. Cultura de Inno. Insti...'!$E:$F,2,FALSE),VLOOKUP(D324,'7. Lo Esencial de la Reforma U.'!$E:$F,2,0)))))))))))))))))</f>
        <v xml:space="preserve">Gestionar la contratacion 1. Llamando a concurso 2. selección 3. Contratación para cubrir en los departamentos </v>
      </c>
      <c r="D325" s="31"/>
      <c r="E325" s="90"/>
      <c r="F325" s="90"/>
      <c r="G325" s="90"/>
      <c r="H325" s="73"/>
      <c r="I325" s="73"/>
      <c r="J325" s="73"/>
      <c r="K325" s="150"/>
    </row>
    <row r="326" spans="3:12" ht="15.75" thickBot="1" x14ac:dyDescent="0.3">
      <c r="C326" s="174"/>
      <c r="D326" s="31"/>
      <c r="E326" s="90"/>
      <c r="F326" s="90"/>
      <c r="G326" s="90"/>
      <c r="H326" s="73"/>
      <c r="I326" s="73"/>
      <c r="J326" s="73"/>
      <c r="K326" s="150"/>
    </row>
    <row r="327" spans="3:12" ht="30.75" thickBot="1" x14ac:dyDescent="0.3">
      <c r="C327" s="131" t="s">
        <v>44</v>
      </c>
      <c r="D327" s="135" t="s">
        <v>55</v>
      </c>
      <c r="E327" s="167" t="s">
        <v>56</v>
      </c>
      <c r="F327" s="135" t="s">
        <v>57</v>
      </c>
      <c r="G327" s="132" t="s">
        <v>27</v>
      </c>
      <c r="H327" s="130" t="s">
        <v>128</v>
      </c>
      <c r="I327" s="133" t="s">
        <v>46</v>
      </c>
      <c r="J327" s="133" t="s">
        <v>129</v>
      </c>
      <c r="K327" s="133" t="s">
        <v>407</v>
      </c>
      <c r="L327" s="133" t="s">
        <v>408</v>
      </c>
    </row>
    <row r="328" spans="3:12" ht="15.75" thickBot="1" x14ac:dyDescent="0.3">
      <c r="C328" s="134" t="s">
        <v>479</v>
      </c>
      <c r="D328" s="196"/>
      <c r="E328" s="149">
        <v>12</v>
      </c>
      <c r="F328" s="285">
        <f>HLOOKUP($C328,$BZ$2:$CM$3,2,0)</f>
        <v>43674.39</v>
      </c>
      <c r="G328" s="110">
        <f>D328*E328*F328</f>
        <v>0</v>
      </c>
      <c r="H328" s="163"/>
      <c r="I328" s="111" t="s">
        <v>493</v>
      </c>
      <c r="J328" s="111" t="str">
        <f>VLOOKUP(I328,Presupuesto!$B$11:$C$565,2,0)</f>
        <v>SUELDOS Y SALARIOS PERMANENTES</v>
      </c>
      <c r="K328" s="212" t="s">
        <v>1444</v>
      </c>
      <c r="L328" s="95" t="s">
        <v>391</v>
      </c>
    </row>
    <row r="329" spans="3:12" x14ac:dyDescent="0.25">
      <c r="C329" s="168" t="s">
        <v>58</v>
      </c>
      <c r="D329" s="160"/>
      <c r="E329" s="151">
        <v>0</v>
      </c>
      <c r="F329" s="97">
        <f>IF(E328=0,"",(G328/E328)/12*E328)</f>
        <v>0</v>
      </c>
      <c r="G329" s="94">
        <f>F329</f>
        <v>0</v>
      </c>
      <c r="H329" s="161"/>
      <c r="I329" s="113" t="s">
        <v>513</v>
      </c>
      <c r="J329" s="113" t="str">
        <f>VLOOKUP(I329,Presupuesto!$B$11:$C$565,2,0)</f>
        <v>AGUINALDO Y DECIMO CUARTO MES</v>
      </c>
      <c r="K329" s="95" t="str">
        <f t="shared" ref="K329:K360" si="10">$K$328</f>
        <v>Posgrado</v>
      </c>
      <c r="L329" s="95" t="s">
        <v>409</v>
      </c>
    </row>
    <row r="330" spans="3:12" ht="15.75" thickBot="1" x14ac:dyDescent="0.3">
      <c r="C330" s="169" t="s">
        <v>59</v>
      </c>
      <c r="D330" s="160"/>
      <c r="E330" s="151">
        <v>0</v>
      </c>
      <c r="F330" s="114">
        <f>IF(E328&lt;6,"",((E328-6)/12)*(G328/E328))</f>
        <v>0</v>
      </c>
      <c r="G330" s="94">
        <f>F330</f>
        <v>0</v>
      </c>
      <c r="H330" s="161"/>
      <c r="I330" s="98" t="s">
        <v>516</v>
      </c>
      <c r="J330" s="98" t="str">
        <f>VLOOKUP(I330,Presupuesto!$B$11:$C$565,2,0)</f>
        <v>DECIMOCUARTO MES</v>
      </c>
      <c r="K330" s="95" t="str">
        <f t="shared" si="10"/>
        <v>Posgrado</v>
      </c>
      <c r="L330" s="95" t="s">
        <v>392</v>
      </c>
    </row>
    <row r="331" spans="3:12" ht="15.75" thickBot="1" x14ac:dyDescent="0.3">
      <c r="C331" s="134" t="s">
        <v>480</v>
      </c>
      <c r="D331" s="196"/>
      <c r="E331" s="149">
        <v>12</v>
      </c>
      <c r="F331" s="285">
        <f>HLOOKUP($C331,$BZ$2:$CM$3,2,0)</f>
        <v>39703.99</v>
      </c>
      <c r="G331" s="110">
        <f>D331*E331*F331</f>
        <v>0</v>
      </c>
      <c r="H331" s="163"/>
      <c r="I331" s="111" t="s">
        <v>493</v>
      </c>
      <c r="J331" s="111" t="str">
        <f>VLOOKUP(I331,Presupuesto!$B$11:$C$565,2,0)</f>
        <v>SUELDOS Y SALARIOS PERMANENTES</v>
      </c>
      <c r="K331" s="95" t="str">
        <f t="shared" si="10"/>
        <v>Posgrado</v>
      </c>
      <c r="L331" s="95" t="s">
        <v>392</v>
      </c>
    </row>
    <row r="332" spans="3:12" x14ac:dyDescent="0.25">
      <c r="C332" s="168" t="s">
        <v>58</v>
      </c>
      <c r="D332" s="160"/>
      <c r="E332" s="151">
        <v>0</v>
      </c>
      <c r="F332" s="97">
        <f>IF(E331=0,"",(G331/E331)/12*E331)</f>
        <v>0</v>
      </c>
      <c r="G332" s="94">
        <f>F332</f>
        <v>0</v>
      </c>
      <c r="H332" s="161"/>
      <c r="I332" s="113" t="s">
        <v>513</v>
      </c>
      <c r="J332" s="113" t="str">
        <f>VLOOKUP(I332,Presupuesto!$B$11:$C$565,2,0)</f>
        <v>AGUINALDO Y DECIMO CUARTO MES</v>
      </c>
      <c r="K332" s="95" t="str">
        <f t="shared" si="10"/>
        <v>Posgrado</v>
      </c>
      <c r="L332" s="95" t="s">
        <v>392</v>
      </c>
    </row>
    <row r="333" spans="3:12" ht="15.75" thickBot="1" x14ac:dyDescent="0.3">
      <c r="C333" s="169" t="s">
        <v>59</v>
      </c>
      <c r="D333" s="160"/>
      <c r="E333" s="151">
        <v>0</v>
      </c>
      <c r="F333" s="114">
        <f>IF(E331&lt;6,"",((E331-6)/12)*(G331/E331))</f>
        <v>0</v>
      </c>
      <c r="G333" s="94">
        <f>F333</f>
        <v>0</v>
      </c>
      <c r="H333" s="161"/>
      <c r="I333" s="98" t="s">
        <v>516</v>
      </c>
      <c r="J333" s="98" t="str">
        <f>VLOOKUP(I333,Presupuesto!$B$11:$C$565,2,0)</f>
        <v>DECIMOCUARTO MES</v>
      </c>
      <c r="K333" s="95" t="str">
        <f t="shared" si="10"/>
        <v>Posgrado</v>
      </c>
      <c r="L333" s="95" t="s">
        <v>392</v>
      </c>
    </row>
    <row r="334" spans="3:12" ht="15.75" thickBot="1" x14ac:dyDescent="0.3">
      <c r="C334" s="134" t="s">
        <v>481</v>
      </c>
      <c r="D334" s="196"/>
      <c r="E334" s="149">
        <v>12</v>
      </c>
      <c r="F334" s="285">
        <f>HLOOKUP($C334,$BZ$2:$CM$3,2,0)</f>
        <v>35733.589999999997</v>
      </c>
      <c r="G334" s="110">
        <f>D334*E334*F334</f>
        <v>0</v>
      </c>
      <c r="H334" s="163"/>
      <c r="I334" s="111" t="s">
        <v>493</v>
      </c>
      <c r="J334" s="111" t="str">
        <f>VLOOKUP(I334,Presupuesto!$B$11:$C$565,2,0)</f>
        <v>SUELDOS Y SALARIOS PERMANENTES</v>
      </c>
      <c r="K334" s="95" t="str">
        <f t="shared" si="10"/>
        <v>Posgrado</v>
      </c>
      <c r="L334" s="95" t="s">
        <v>392</v>
      </c>
    </row>
    <row r="335" spans="3:12" x14ac:dyDescent="0.25">
      <c r="C335" s="168" t="s">
        <v>58</v>
      </c>
      <c r="D335" s="160"/>
      <c r="E335" s="151">
        <v>0</v>
      </c>
      <c r="F335" s="97">
        <f>IF(E334=0,"",(G334/E334)/12*E334)</f>
        <v>0</v>
      </c>
      <c r="G335" s="94">
        <f>F335</f>
        <v>0</v>
      </c>
      <c r="H335" s="161"/>
      <c r="I335" s="113" t="s">
        <v>513</v>
      </c>
      <c r="J335" s="113" t="str">
        <f>VLOOKUP(I335,Presupuesto!$B$11:$C$565,2,0)</f>
        <v>AGUINALDO Y DECIMO CUARTO MES</v>
      </c>
      <c r="K335" s="95" t="str">
        <f t="shared" si="10"/>
        <v>Posgrado</v>
      </c>
      <c r="L335" s="95" t="s">
        <v>392</v>
      </c>
    </row>
    <row r="336" spans="3:12" ht="15.75" thickBot="1" x14ac:dyDescent="0.3">
      <c r="C336" s="169" t="s">
        <v>59</v>
      </c>
      <c r="D336" s="160"/>
      <c r="E336" s="151">
        <v>0</v>
      </c>
      <c r="F336" s="114">
        <f>IF(E334&lt;6,"",((E334-6)/12)*(G334/E334))</f>
        <v>0</v>
      </c>
      <c r="G336" s="94">
        <f>F336</f>
        <v>0</v>
      </c>
      <c r="H336" s="161"/>
      <c r="I336" s="98" t="s">
        <v>516</v>
      </c>
      <c r="J336" s="98" t="str">
        <f>VLOOKUP(I336,Presupuesto!$B$11:$C$565,2,0)</f>
        <v>DECIMOCUARTO MES</v>
      </c>
      <c r="K336" s="95" t="str">
        <f t="shared" si="10"/>
        <v>Posgrado</v>
      </c>
      <c r="L336" s="95" t="s">
        <v>392</v>
      </c>
    </row>
    <row r="337" spans="3:12" ht="15.75" thickBot="1" x14ac:dyDescent="0.3">
      <c r="C337" s="134" t="s">
        <v>482</v>
      </c>
      <c r="D337" s="196"/>
      <c r="E337" s="149">
        <v>12</v>
      </c>
      <c r="F337" s="285">
        <f>HLOOKUP($C337,$BZ$2:$CM$3,2,0)</f>
        <v>31763.19</v>
      </c>
      <c r="G337" s="110">
        <f>D337*E337*F337</f>
        <v>0</v>
      </c>
      <c r="H337" s="163"/>
      <c r="I337" s="111" t="s">
        <v>493</v>
      </c>
      <c r="J337" s="111" t="str">
        <f>VLOOKUP(I337,Presupuesto!$B$11:$C$565,2,0)</f>
        <v>SUELDOS Y SALARIOS PERMANENTES</v>
      </c>
      <c r="K337" s="95" t="str">
        <f t="shared" si="10"/>
        <v>Posgrado</v>
      </c>
      <c r="L337" s="95" t="s">
        <v>392</v>
      </c>
    </row>
    <row r="338" spans="3:12" x14ac:dyDescent="0.25">
      <c r="C338" s="168" t="s">
        <v>58</v>
      </c>
      <c r="D338" s="160"/>
      <c r="E338" s="151">
        <v>0</v>
      </c>
      <c r="F338" s="97">
        <f>IF(E337=0,"",(G337/E337)/12*E337)</f>
        <v>0</v>
      </c>
      <c r="G338" s="94">
        <f>F338</f>
        <v>0</v>
      </c>
      <c r="H338" s="161"/>
      <c r="I338" s="113" t="s">
        <v>513</v>
      </c>
      <c r="J338" s="113" t="str">
        <f>VLOOKUP(I338,Presupuesto!$B$11:$C$565,2,0)</f>
        <v>AGUINALDO Y DECIMO CUARTO MES</v>
      </c>
      <c r="K338" s="95" t="str">
        <f t="shared" si="10"/>
        <v>Posgrado</v>
      </c>
      <c r="L338" s="95" t="s">
        <v>392</v>
      </c>
    </row>
    <row r="339" spans="3:12" ht="15.75" thickBot="1" x14ac:dyDescent="0.3">
      <c r="C339" s="169" t="s">
        <v>59</v>
      </c>
      <c r="D339" s="160"/>
      <c r="E339" s="151">
        <v>0</v>
      </c>
      <c r="F339" s="114">
        <f>IF(E337&lt;6,"",((E337-6)/12)*(G337/E337))</f>
        <v>0</v>
      </c>
      <c r="G339" s="94">
        <f>F339</f>
        <v>0</v>
      </c>
      <c r="H339" s="161"/>
      <c r="I339" s="98" t="s">
        <v>516</v>
      </c>
      <c r="J339" s="98" t="str">
        <f>VLOOKUP(I339,Presupuesto!$B$11:$C$565,2,0)</f>
        <v>DECIMOCUARTO MES</v>
      </c>
      <c r="K339" s="95" t="str">
        <f t="shared" si="10"/>
        <v>Posgrado</v>
      </c>
      <c r="L339" s="95" t="s">
        <v>392</v>
      </c>
    </row>
    <row r="340" spans="3:12" ht="15.75" thickBot="1" x14ac:dyDescent="0.3">
      <c r="C340" s="134" t="s">
        <v>483</v>
      </c>
      <c r="D340" s="196"/>
      <c r="E340" s="149">
        <v>12</v>
      </c>
      <c r="F340" s="285">
        <f>HLOOKUP($C340,$BZ$2:$CM$3,2,0)</f>
        <v>29777.99</v>
      </c>
      <c r="G340" s="110">
        <f>D340*E340*F340</f>
        <v>0</v>
      </c>
      <c r="H340" s="163"/>
      <c r="I340" s="111" t="s">
        <v>493</v>
      </c>
      <c r="J340" s="111" t="str">
        <f>VLOOKUP(I340,Presupuesto!$B$11:$C$565,2,0)</f>
        <v>SUELDOS Y SALARIOS PERMANENTES</v>
      </c>
      <c r="K340" s="95" t="str">
        <f t="shared" si="10"/>
        <v>Posgrado</v>
      </c>
      <c r="L340" s="95" t="s">
        <v>392</v>
      </c>
    </row>
    <row r="341" spans="3:12" x14ac:dyDescent="0.25">
      <c r="C341" s="168" t="s">
        <v>58</v>
      </c>
      <c r="D341" s="160"/>
      <c r="E341" s="151">
        <v>0</v>
      </c>
      <c r="F341" s="97">
        <f>IF(E340=0,"",(G340/E340)/12*E340)</f>
        <v>0</v>
      </c>
      <c r="G341" s="94">
        <f>F341</f>
        <v>0</v>
      </c>
      <c r="H341" s="161"/>
      <c r="I341" s="113" t="s">
        <v>513</v>
      </c>
      <c r="J341" s="113" t="str">
        <f>VLOOKUP(I341,Presupuesto!$B$11:$C$565,2,0)</f>
        <v>AGUINALDO Y DECIMO CUARTO MES</v>
      </c>
      <c r="K341" s="95" t="str">
        <f t="shared" si="10"/>
        <v>Posgrado</v>
      </c>
      <c r="L341" s="95" t="s">
        <v>392</v>
      </c>
    </row>
    <row r="342" spans="3:12" ht="15.75" thickBot="1" x14ac:dyDescent="0.3">
      <c r="C342" s="169" t="s">
        <v>59</v>
      </c>
      <c r="D342" s="160"/>
      <c r="E342" s="151">
        <v>0</v>
      </c>
      <c r="F342" s="114">
        <f>IF(E340&lt;6,"",((E340-6)/12)*(G340/E340))</f>
        <v>0</v>
      </c>
      <c r="G342" s="94">
        <f>F342</f>
        <v>0</v>
      </c>
      <c r="H342" s="161"/>
      <c r="I342" s="98" t="s">
        <v>516</v>
      </c>
      <c r="J342" s="98" t="str">
        <f>VLOOKUP(I342,Presupuesto!$B$11:$C$565,2,0)</f>
        <v>DECIMOCUARTO MES</v>
      </c>
      <c r="K342" s="95" t="str">
        <f t="shared" si="10"/>
        <v>Posgrado</v>
      </c>
      <c r="L342" s="95" t="s">
        <v>392</v>
      </c>
    </row>
    <row r="343" spans="3:12" ht="15.75" thickBot="1" x14ac:dyDescent="0.3">
      <c r="C343" s="134" t="s">
        <v>484</v>
      </c>
      <c r="D343" s="196"/>
      <c r="E343" s="149">
        <v>12</v>
      </c>
      <c r="F343" s="285">
        <f>HLOOKUP($C343,$BZ$2:$CM$3,2,0)</f>
        <v>27792.79</v>
      </c>
      <c r="G343" s="110">
        <f>D343*E343*F343</f>
        <v>0</v>
      </c>
      <c r="H343" s="163"/>
      <c r="I343" s="111" t="s">
        <v>493</v>
      </c>
      <c r="J343" s="111" t="str">
        <f>VLOOKUP(I343,Presupuesto!$B$11:$C$565,2,0)</f>
        <v>SUELDOS Y SALARIOS PERMANENTES</v>
      </c>
      <c r="K343" s="95" t="str">
        <f t="shared" si="10"/>
        <v>Posgrado</v>
      </c>
      <c r="L343" s="95" t="s">
        <v>392</v>
      </c>
    </row>
    <row r="344" spans="3:12" x14ac:dyDescent="0.25">
      <c r="C344" s="168" t="s">
        <v>58</v>
      </c>
      <c r="D344" s="160"/>
      <c r="E344" s="151">
        <v>0</v>
      </c>
      <c r="F344" s="97">
        <f>IF(E343=0,"",(G343/E343)/12*E343)</f>
        <v>0</v>
      </c>
      <c r="G344" s="94">
        <f>F344</f>
        <v>0</v>
      </c>
      <c r="H344" s="161"/>
      <c r="I344" s="113" t="s">
        <v>513</v>
      </c>
      <c r="J344" s="113" t="str">
        <f>VLOOKUP(I344,Presupuesto!$B$11:$C$565,2,0)</f>
        <v>AGUINALDO Y DECIMO CUARTO MES</v>
      </c>
      <c r="K344" s="95" t="str">
        <f t="shared" si="10"/>
        <v>Posgrado</v>
      </c>
      <c r="L344" s="95" t="s">
        <v>392</v>
      </c>
    </row>
    <row r="345" spans="3:12" ht="15.75" thickBot="1" x14ac:dyDescent="0.3">
      <c r="C345" s="169" t="s">
        <v>59</v>
      </c>
      <c r="D345" s="160"/>
      <c r="E345" s="151">
        <v>0</v>
      </c>
      <c r="F345" s="114">
        <f>IF(E343&lt;6,"",((E343-6)/12)*(G343/E343))</f>
        <v>0</v>
      </c>
      <c r="G345" s="94">
        <f>F345</f>
        <v>0</v>
      </c>
      <c r="H345" s="161"/>
      <c r="I345" s="98" t="s">
        <v>516</v>
      </c>
      <c r="J345" s="98" t="str">
        <f>VLOOKUP(I345,Presupuesto!$B$11:$C$565,2,0)</f>
        <v>DECIMOCUARTO MES</v>
      </c>
      <c r="K345" s="95" t="str">
        <f t="shared" si="10"/>
        <v>Posgrado</v>
      </c>
      <c r="L345" s="95" t="s">
        <v>392</v>
      </c>
    </row>
    <row r="346" spans="3:12" ht="15.75" thickBot="1" x14ac:dyDescent="0.3">
      <c r="C346" s="134" t="s">
        <v>485</v>
      </c>
      <c r="D346" s="196"/>
      <c r="E346" s="149">
        <v>12</v>
      </c>
      <c r="F346" s="285">
        <f>HLOOKUP($C346,$BZ$2:$CM$3,2,0)</f>
        <v>18859.39</v>
      </c>
      <c r="G346" s="110">
        <f>D346*E346*F346</f>
        <v>0</v>
      </c>
      <c r="H346" s="163"/>
      <c r="I346" s="111" t="s">
        <v>493</v>
      </c>
      <c r="J346" s="111" t="str">
        <f>VLOOKUP(I346,Presupuesto!$B$11:$C$565,2,0)</f>
        <v>SUELDOS Y SALARIOS PERMANENTES</v>
      </c>
      <c r="K346" s="95" t="str">
        <f t="shared" si="10"/>
        <v>Posgrado</v>
      </c>
      <c r="L346" s="95" t="s">
        <v>392</v>
      </c>
    </row>
    <row r="347" spans="3:12" x14ac:dyDescent="0.25">
      <c r="C347" s="168" t="s">
        <v>58</v>
      </c>
      <c r="D347" s="160"/>
      <c r="E347" s="151">
        <v>0</v>
      </c>
      <c r="F347" s="97">
        <f>IF(E346=0,"",(G346/E346)/12*E346)</f>
        <v>0</v>
      </c>
      <c r="G347" s="94">
        <f>F347</f>
        <v>0</v>
      </c>
      <c r="H347" s="161"/>
      <c r="I347" s="113" t="s">
        <v>513</v>
      </c>
      <c r="J347" s="113" t="str">
        <f>VLOOKUP(I347,Presupuesto!$B$11:$C$565,2,0)</f>
        <v>AGUINALDO Y DECIMO CUARTO MES</v>
      </c>
      <c r="K347" s="95" t="str">
        <f t="shared" si="10"/>
        <v>Posgrado</v>
      </c>
      <c r="L347" s="95" t="s">
        <v>392</v>
      </c>
    </row>
    <row r="348" spans="3:12" ht="15.75" thickBot="1" x14ac:dyDescent="0.3">
      <c r="C348" s="169" t="s">
        <v>59</v>
      </c>
      <c r="D348" s="160"/>
      <c r="E348" s="151">
        <v>0</v>
      </c>
      <c r="F348" s="114">
        <f>IF(E346&lt;6,"",((E346-6)/12)*(G346/E346))</f>
        <v>0</v>
      </c>
      <c r="G348" s="94">
        <f>F348</f>
        <v>0</v>
      </c>
      <c r="H348" s="161"/>
      <c r="I348" s="98" t="s">
        <v>516</v>
      </c>
      <c r="J348" s="98" t="str">
        <f>VLOOKUP(I348,Presupuesto!$B$11:$C$565,2,0)</f>
        <v>DECIMOCUARTO MES</v>
      </c>
      <c r="K348" s="95" t="str">
        <f t="shared" si="10"/>
        <v>Posgrado</v>
      </c>
      <c r="L348" s="95" t="s">
        <v>392</v>
      </c>
    </row>
    <row r="349" spans="3:12" ht="15.75" thickBot="1" x14ac:dyDescent="0.3">
      <c r="C349" s="134" t="s">
        <v>486</v>
      </c>
      <c r="D349" s="196"/>
      <c r="E349" s="149">
        <v>12</v>
      </c>
      <c r="F349" s="285">
        <f>HLOOKUP($C349,$BZ$2:$CM$3,2,0)</f>
        <v>17866.8</v>
      </c>
      <c r="G349" s="110">
        <f>D349*E349*F349</f>
        <v>0</v>
      </c>
      <c r="H349" s="163"/>
      <c r="I349" s="111" t="s">
        <v>493</v>
      </c>
      <c r="J349" s="111" t="str">
        <f>VLOOKUP(I349,Presupuesto!$B$11:$C$565,2,0)</f>
        <v>SUELDOS Y SALARIOS PERMANENTES</v>
      </c>
      <c r="K349" s="95" t="str">
        <f t="shared" si="10"/>
        <v>Posgrado</v>
      </c>
      <c r="L349" s="95" t="s">
        <v>392</v>
      </c>
    </row>
    <row r="350" spans="3:12" x14ac:dyDescent="0.25">
      <c r="C350" s="168" t="s">
        <v>58</v>
      </c>
      <c r="D350" s="160"/>
      <c r="E350" s="151">
        <v>0</v>
      </c>
      <c r="F350" s="97">
        <f>IF(E349=0,"",(G349/E349)/12*E349)</f>
        <v>0</v>
      </c>
      <c r="G350" s="94">
        <f>F350</f>
        <v>0</v>
      </c>
      <c r="H350" s="161"/>
      <c r="I350" s="113" t="s">
        <v>513</v>
      </c>
      <c r="J350" s="113" t="str">
        <f>VLOOKUP(I350,Presupuesto!$B$11:$C$565,2,0)</f>
        <v>AGUINALDO Y DECIMO CUARTO MES</v>
      </c>
      <c r="K350" s="95" t="str">
        <f t="shared" si="10"/>
        <v>Posgrado</v>
      </c>
      <c r="L350" s="95" t="s">
        <v>392</v>
      </c>
    </row>
    <row r="351" spans="3:12" ht="15.75" thickBot="1" x14ac:dyDescent="0.3">
      <c r="C351" s="169" t="s">
        <v>59</v>
      </c>
      <c r="D351" s="160"/>
      <c r="E351" s="151">
        <v>0</v>
      </c>
      <c r="F351" s="114">
        <f>IF(E349&lt;6,"",((E349-6)/12)*(G349/E349))</f>
        <v>0</v>
      </c>
      <c r="G351" s="94">
        <f>F351</f>
        <v>0</v>
      </c>
      <c r="H351" s="161"/>
      <c r="I351" s="98" t="s">
        <v>516</v>
      </c>
      <c r="J351" s="98" t="str">
        <f>VLOOKUP(I351,Presupuesto!$B$11:$C$565,2,0)</f>
        <v>DECIMOCUARTO MES</v>
      </c>
      <c r="K351" s="95" t="str">
        <f t="shared" si="10"/>
        <v>Posgrado</v>
      </c>
      <c r="L351" s="95" t="s">
        <v>392</v>
      </c>
    </row>
    <row r="352" spans="3:12" ht="15.75" thickBot="1" x14ac:dyDescent="0.3">
      <c r="C352" s="134" t="s">
        <v>487</v>
      </c>
      <c r="D352" s="196"/>
      <c r="E352" s="149">
        <v>12</v>
      </c>
      <c r="F352" s="285">
        <f>HLOOKUP($C352,$BZ$2:$CM$3,2,0)</f>
        <v>13896.4</v>
      </c>
      <c r="G352" s="110">
        <f>D352*E352*F352</f>
        <v>0</v>
      </c>
      <c r="H352" s="163"/>
      <c r="I352" s="111" t="s">
        <v>493</v>
      </c>
      <c r="J352" s="111" t="str">
        <f>VLOOKUP(I352,Presupuesto!$B$11:$C$565,2,0)</f>
        <v>SUELDOS Y SALARIOS PERMANENTES</v>
      </c>
      <c r="K352" s="95" t="str">
        <f t="shared" si="10"/>
        <v>Posgrado</v>
      </c>
      <c r="L352" s="95" t="s">
        <v>392</v>
      </c>
    </row>
    <row r="353" spans="3:12" x14ac:dyDescent="0.25">
      <c r="C353" s="168" t="s">
        <v>58</v>
      </c>
      <c r="D353" s="160"/>
      <c r="E353" s="151">
        <v>0</v>
      </c>
      <c r="F353" s="97">
        <f>IF(E352=0,"",(G352/E352)/12*E352)</f>
        <v>0</v>
      </c>
      <c r="G353" s="94">
        <f>F353</f>
        <v>0</v>
      </c>
      <c r="H353" s="161"/>
      <c r="I353" s="113" t="s">
        <v>513</v>
      </c>
      <c r="J353" s="113" t="str">
        <f>VLOOKUP(I353,Presupuesto!$B$11:$C$565,2,0)</f>
        <v>AGUINALDO Y DECIMO CUARTO MES</v>
      </c>
      <c r="K353" s="95" t="str">
        <f t="shared" si="10"/>
        <v>Posgrado</v>
      </c>
      <c r="L353" s="95" t="s">
        <v>392</v>
      </c>
    </row>
    <row r="354" spans="3:12" ht="15.75" thickBot="1" x14ac:dyDescent="0.3">
      <c r="C354" s="169" t="s">
        <v>59</v>
      </c>
      <c r="D354" s="160"/>
      <c r="E354" s="151">
        <v>0</v>
      </c>
      <c r="F354" s="114">
        <f>IF(E352&lt;6,"",((E352-6)/12)*(G352/E352))</f>
        <v>0</v>
      </c>
      <c r="G354" s="94">
        <f>F354</f>
        <v>0</v>
      </c>
      <c r="H354" s="161"/>
      <c r="I354" s="98" t="s">
        <v>516</v>
      </c>
      <c r="J354" s="98" t="str">
        <f>VLOOKUP(I354,Presupuesto!$B$11:$C$565,2,0)</f>
        <v>DECIMOCUARTO MES</v>
      </c>
      <c r="K354" s="95" t="str">
        <f t="shared" si="10"/>
        <v>Posgrado</v>
      </c>
      <c r="L354" s="95" t="s">
        <v>392</v>
      </c>
    </row>
    <row r="355" spans="3:12" ht="15.75" thickBot="1" x14ac:dyDescent="0.3">
      <c r="C355" s="134" t="s">
        <v>488</v>
      </c>
      <c r="D355" s="196"/>
      <c r="E355" s="149">
        <v>12</v>
      </c>
      <c r="F355" s="285">
        <f>HLOOKUP($C355,$BZ$2:$CM$3,2,0)</f>
        <v>15004.09</v>
      </c>
      <c r="G355" s="110">
        <f>D355*E355*F355</f>
        <v>0</v>
      </c>
      <c r="H355" s="163"/>
      <c r="I355" s="111" t="s">
        <v>493</v>
      </c>
      <c r="J355" s="111" t="str">
        <f>VLOOKUP(I355,Presupuesto!$B$11:$C$565,2,0)</f>
        <v>SUELDOS Y SALARIOS PERMANENTES</v>
      </c>
      <c r="K355" s="95" t="str">
        <f t="shared" si="10"/>
        <v>Posgrado</v>
      </c>
      <c r="L355" s="95" t="s">
        <v>392</v>
      </c>
    </row>
    <row r="356" spans="3:12" x14ac:dyDescent="0.25">
      <c r="C356" s="168" t="s">
        <v>58</v>
      </c>
      <c r="D356" s="160"/>
      <c r="E356" s="151">
        <v>0</v>
      </c>
      <c r="F356" s="97">
        <f>IF(E355=0,"",(G355/E355)/12*E355)</f>
        <v>0</v>
      </c>
      <c r="G356" s="94">
        <f>F356</f>
        <v>0</v>
      </c>
      <c r="H356" s="161"/>
      <c r="I356" s="113" t="s">
        <v>513</v>
      </c>
      <c r="J356" s="113" t="str">
        <f>VLOOKUP(I356,Presupuesto!$B$11:$C$565,2,0)</f>
        <v>AGUINALDO Y DECIMO CUARTO MES</v>
      </c>
      <c r="K356" s="95" t="str">
        <f t="shared" si="10"/>
        <v>Posgrado</v>
      </c>
      <c r="L356" s="95" t="s">
        <v>392</v>
      </c>
    </row>
    <row r="357" spans="3:12" ht="15.75" thickBot="1" x14ac:dyDescent="0.3">
      <c r="C357" s="169" t="s">
        <v>59</v>
      </c>
      <c r="D357" s="160"/>
      <c r="E357" s="151">
        <v>0</v>
      </c>
      <c r="F357" s="114">
        <f>IF(E355&lt;6,"",((E355-6)/12)*(G355/E355))</f>
        <v>0</v>
      </c>
      <c r="G357" s="94">
        <f>F357</f>
        <v>0</v>
      </c>
      <c r="H357" s="161"/>
      <c r="I357" s="98" t="s">
        <v>516</v>
      </c>
      <c r="J357" s="98" t="str">
        <f>VLOOKUP(I357,Presupuesto!$B$11:$C$565,2,0)</f>
        <v>DECIMOCUARTO MES</v>
      </c>
      <c r="K357" s="95" t="str">
        <f t="shared" si="10"/>
        <v>Posgrado</v>
      </c>
      <c r="L357" s="95" t="s">
        <v>392</v>
      </c>
    </row>
    <row r="358" spans="3:12" ht="15.75" thickBot="1" x14ac:dyDescent="0.3">
      <c r="C358" s="134" t="s">
        <v>489</v>
      </c>
      <c r="D358" s="196"/>
      <c r="E358" s="149">
        <v>12</v>
      </c>
      <c r="F358" s="285">
        <f>HLOOKUP($C358,$BZ$2:$CM$3,2,0)</f>
        <v>13238.9</v>
      </c>
      <c r="G358" s="110">
        <f>D358*E358*F358</f>
        <v>0</v>
      </c>
      <c r="H358" s="163"/>
      <c r="I358" s="111" t="s">
        <v>493</v>
      </c>
      <c r="J358" s="111" t="str">
        <f>VLOOKUP(I358,Presupuesto!$B$11:$C$565,2,0)</f>
        <v>SUELDOS Y SALARIOS PERMANENTES</v>
      </c>
      <c r="K358" s="95" t="str">
        <f t="shared" si="10"/>
        <v>Posgrado</v>
      </c>
      <c r="L358" s="95" t="s">
        <v>392</v>
      </c>
    </row>
    <row r="359" spans="3:12" x14ac:dyDescent="0.25">
      <c r="C359" s="168" t="s">
        <v>58</v>
      </c>
      <c r="D359" s="160"/>
      <c r="E359" s="151">
        <v>0</v>
      </c>
      <c r="F359" s="97">
        <f>IF(E358=0,"",(G358/E358)/12*E358)</f>
        <v>0</v>
      </c>
      <c r="G359" s="94">
        <f>F359</f>
        <v>0</v>
      </c>
      <c r="H359" s="161"/>
      <c r="I359" s="113" t="s">
        <v>513</v>
      </c>
      <c r="J359" s="113" t="str">
        <f>VLOOKUP(I359,Presupuesto!$B$11:$C$565,2,0)</f>
        <v>AGUINALDO Y DECIMO CUARTO MES</v>
      </c>
      <c r="K359" s="95" t="str">
        <f t="shared" si="10"/>
        <v>Posgrado</v>
      </c>
      <c r="L359" s="95" t="s">
        <v>392</v>
      </c>
    </row>
    <row r="360" spans="3:12" ht="15.75" thickBot="1" x14ac:dyDescent="0.3">
      <c r="C360" s="169" t="s">
        <v>59</v>
      </c>
      <c r="D360" s="160"/>
      <c r="E360" s="151">
        <v>0</v>
      </c>
      <c r="F360" s="114">
        <f>IF(E358&lt;6,"",((E358-6)/12)*(G358/E358))</f>
        <v>0</v>
      </c>
      <c r="G360" s="94">
        <f>F360</f>
        <v>0</v>
      </c>
      <c r="H360" s="161"/>
      <c r="I360" s="98" t="s">
        <v>516</v>
      </c>
      <c r="J360" s="98" t="str">
        <f>VLOOKUP(I360,Presupuesto!$B$11:$C$565,2,0)</f>
        <v>DECIMOCUARTO MES</v>
      </c>
      <c r="K360" s="95" t="str">
        <f t="shared" si="10"/>
        <v>Posgrado</v>
      </c>
      <c r="L360" s="95" t="s">
        <v>392</v>
      </c>
    </row>
    <row r="361" spans="3:12" ht="15.75" thickBot="1" x14ac:dyDescent="0.3">
      <c r="C361" s="134" t="s">
        <v>490</v>
      </c>
      <c r="D361" s="196"/>
      <c r="E361" s="149">
        <v>12</v>
      </c>
      <c r="F361" s="285">
        <f>HLOOKUP($C361,$BZ$2:$CM$3,2,0)</f>
        <v>12356.31</v>
      </c>
      <c r="G361" s="110">
        <f>D361*E361*F361</f>
        <v>0</v>
      </c>
      <c r="H361" s="163"/>
      <c r="I361" s="111" t="s">
        <v>493</v>
      </c>
      <c r="J361" s="111" t="str">
        <f>VLOOKUP(I361,Presupuesto!$B$11:$C$565,2,0)</f>
        <v>SUELDOS Y SALARIOS PERMANENTES</v>
      </c>
      <c r="K361" s="95" t="str">
        <f t="shared" ref="K361:K381" si="11">$K$328</f>
        <v>Posgrado</v>
      </c>
      <c r="L361" s="95" t="s">
        <v>392</v>
      </c>
    </row>
    <row r="362" spans="3:12" x14ac:dyDescent="0.25">
      <c r="C362" s="168" t="s">
        <v>58</v>
      </c>
      <c r="D362" s="160"/>
      <c r="E362" s="151">
        <v>0</v>
      </c>
      <c r="F362" s="97">
        <f>IF(E361=0,"",(G361/E361)/12*E361)</f>
        <v>0</v>
      </c>
      <c r="G362" s="94">
        <f>F362</f>
        <v>0</v>
      </c>
      <c r="H362" s="161"/>
      <c r="I362" s="113" t="s">
        <v>513</v>
      </c>
      <c r="J362" s="113" t="str">
        <f>VLOOKUP(I362,Presupuesto!$B$11:$C$565,2,0)</f>
        <v>AGUINALDO Y DECIMO CUARTO MES</v>
      </c>
      <c r="K362" s="95" t="str">
        <f t="shared" si="11"/>
        <v>Posgrado</v>
      </c>
      <c r="L362" s="95" t="s">
        <v>392</v>
      </c>
    </row>
    <row r="363" spans="3:12" ht="15.75" thickBot="1" x14ac:dyDescent="0.3">
      <c r="C363" s="169" t="s">
        <v>59</v>
      </c>
      <c r="D363" s="160"/>
      <c r="E363" s="151">
        <v>0</v>
      </c>
      <c r="F363" s="114">
        <f>IF(E361&lt;6,"",((E361-6)/12)*(G361/E361))</f>
        <v>0</v>
      </c>
      <c r="G363" s="94">
        <f>F363</f>
        <v>0</v>
      </c>
      <c r="H363" s="161"/>
      <c r="I363" s="98" t="s">
        <v>516</v>
      </c>
      <c r="J363" s="98" t="str">
        <f>VLOOKUP(I363,Presupuesto!$B$11:$C$565,2,0)</f>
        <v>DECIMOCUARTO MES</v>
      </c>
      <c r="K363" s="95" t="str">
        <f t="shared" si="11"/>
        <v>Posgrado</v>
      </c>
      <c r="L363" s="95" t="s">
        <v>392</v>
      </c>
    </row>
    <row r="364" spans="3:12" ht="15.75" thickBot="1" x14ac:dyDescent="0.3">
      <c r="C364" s="134" t="s">
        <v>491</v>
      </c>
      <c r="D364" s="196"/>
      <c r="E364" s="149">
        <v>12</v>
      </c>
      <c r="F364" s="285">
        <f>HLOOKUP($C364,$BZ$2:$CM$3,2,0)</f>
        <v>463.22</v>
      </c>
      <c r="G364" s="110">
        <f>D364*E364*F364</f>
        <v>0</v>
      </c>
      <c r="H364" s="163"/>
      <c r="I364" s="111" t="s">
        <v>493</v>
      </c>
      <c r="J364" s="111" t="str">
        <f>VLOOKUP(I364,Presupuesto!$B$11:$C$565,2,0)</f>
        <v>SUELDOS Y SALARIOS PERMANENTES</v>
      </c>
      <c r="K364" s="95" t="str">
        <f t="shared" si="11"/>
        <v>Posgrado</v>
      </c>
      <c r="L364" s="95" t="s">
        <v>392</v>
      </c>
    </row>
    <row r="365" spans="3:12" x14ac:dyDescent="0.25">
      <c r="C365" s="168" t="s">
        <v>58</v>
      </c>
      <c r="D365" s="160"/>
      <c r="E365" s="151">
        <v>0</v>
      </c>
      <c r="F365" s="97">
        <f>IF(E364=0,"",(G364/E364)/12*E364)</f>
        <v>0</v>
      </c>
      <c r="G365" s="94">
        <f>F365</f>
        <v>0</v>
      </c>
      <c r="H365" s="161"/>
      <c r="I365" s="113" t="s">
        <v>513</v>
      </c>
      <c r="J365" s="113" t="str">
        <f>VLOOKUP(I365,Presupuesto!$B$11:$C$565,2,0)</f>
        <v>AGUINALDO Y DECIMO CUARTO MES</v>
      </c>
      <c r="K365" s="95" t="str">
        <f t="shared" si="11"/>
        <v>Posgrado</v>
      </c>
      <c r="L365" s="95" t="s">
        <v>392</v>
      </c>
    </row>
    <row r="366" spans="3:12" ht="15.75" thickBot="1" x14ac:dyDescent="0.3">
      <c r="C366" s="169" t="s">
        <v>59</v>
      </c>
      <c r="D366" s="160"/>
      <c r="E366" s="151">
        <v>0</v>
      </c>
      <c r="F366" s="114">
        <f>IF(E364&lt;6,"",((E364-6)/12)*(G364/E364))</f>
        <v>0</v>
      </c>
      <c r="G366" s="94">
        <f>F366</f>
        <v>0</v>
      </c>
      <c r="H366" s="161"/>
      <c r="I366" s="98" t="s">
        <v>516</v>
      </c>
      <c r="J366" s="98" t="str">
        <f>VLOOKUP(I366,Presupuesto!$B$11:$C$565,2,0)</f>
        <v>DECIMOCUARTO MES</v>
      </c>
      <c r="K366" s="95" t="str">
        <f t="shared" si="11"/>
        <v>Posgrado</v>
      </c>
      <c r="L366" s="95" t="s">
        <v>392</v>
      </c>
    </row>
    <row r="367" spans="3:12" ht="15.75" thickBot="1" x14ac:dyDescent="0.3">
      <c r="C367" s="134" t="s">
        <v>492</v>
      </c>
      <c r="D367" s="196"/>
      <c r="E367" s="149">
        <v>12</v>
      </c>
      <c r="F367" s="285">
        <f>HLOOKUP($C367,$BZ$2:$CM$3,2,0)</f>
        <v>2007.3</v>
      </c>
      <c r="G367" s="110">
        <f>D367*E367*F367</f>
        <v>0</v>
      </c>
      <c r="H367" s="163"/>
      <c r="I367" s="111" t="s">
        <v>493</v>
      </c>
      <c r="J367" s="111" t="str">
        <f>VLOOKUP(I367,Presupuesto!$B$11:$C$565,2,0)</f>
        <v>SUELDOS Y SALARIOS PERMANENTES</v>
      </c>
      <c r="K367" s="95" t="str">
        <f t="shared" si="11"/>
        <v>Posgrado</v>
      </c>
      <c r="L367" s="95" t="s">
        <v>392</v>
      </c>
    </row>
    <row r="368" spans="3:12" x14ac:dyDescent="0.25">
      <c r="C368" s="168" t="s">
        <v>58</v>
      </c>
      <c r="D368" s="160"/>
      <c r="E368" s="151">
        <v>0</v>
      </c>
      <c r="F368" s="97">
        <f>IF(E367=0,"",(G367/E367)/12*E367)</f>
        <v>0</v>
      </c>
      <c r="G368" s="94">
        <f>F368</f>
        <v>0</v>
      </c>
      <c r="H368" s="161"/>
      <c r="I368" s="113" t="s">
        <v>513</v>
      </c>
      <c r="J368" s="113" t="str">
        <f>VLOOKUP(I368,Presupuesto!$B$11:$C$565,2,0)</f>
        <v>AGUINALDO Y DECIMO CUARTO MES</v>
      </c>
      <c r="K368" s="95" t="str">
        <f t="shared" si="11"/>
        <v>Posgrado</v>
      </c>
      <c r="L368" s="95" t="s">
        <v>392</v>
      </c>
    </row>
    <row r="369" spans="3:12" ht="15.75" thickBot="1" x14ac:dyDescent="0.3">
      <c r="C369" s="169" t="s">
        <v>59</v>
      </c>
      <c r="D369" s="160"/>
      <c r="E369" s="151">
        <v>0</v>
      </c>
      <c r="F369" s="114">
        <f>IF(E367&lt;6,"",((E367-6)/12)*(G367/E367))</f>
        <v>0</v>
      </c>
      <c r="G369" s="94">
        <f>F369</f>
        <v>0</v>
      </c>
      <c r="H369" s="161"/>
      <c r="I369" s="98" t="s">
        <v>516</v>
      </c>
      <c r="J369" s="98" t="str">
        <f>VLOOKUP(I369,Presupuesto!$B$11:$C$565,2,0)</f>
        <v>DECIMOCUARTO MES</v>
      </c>
      <c r="K369" s="95" t="str">
        <f t="shared" si="11"/>
        <v>Posgrado</v>
      </c>
      <c r="L369" s="95" t="s">
        <v>392</v>
      </c>
    </row>
    <row r="370" spans="3:12" ht="15.75" thickBot="1" x14ac:dyDescent="0.3">
      <c r="C370" s="137" t="s">
        <v>83</v>
      </c>
      <c r="D370" s="196">
        <v>2</v>
      </c>
      <c r="E370" s="149">
        <v>12</v>
      </c>
      <c r="F370" s="136">
        <v>15500</v>
      </c>
      <c r="G370" s="110">
        <f>D370*E370*F370</f>
        <v>372000</v>
      </c>
      <c r="H370" s="163" t="s">
        <v>1494</v>
      </c>
      <c r="I370" s="111" t="s">
        <v>561</v>
      </c>
      <c r="J370" s="111" t="str">
        <f>VLOOKUP(I370,Presupuesto!$B$11:$C$565,2,0)</f>
        <v>CONTRATOS ESPECIALES</v>
      </c>
      <c r="K370" s="95" t="s">
        <v>1361</v>
      </c>
      <c r="L370" s="95" t="s">
        <v>392</v>
      </c>
    </row>
    <row r="371" spans="3:12" x14ac:dyDescent="0.25">
      <c r="C371" s="168" t="s">
        <v>58</v>
      </c>
      <c r="D371" s="160"/>
      <c r="E371" s="151">
        <v>0</v>
      </c>
      <c r="F371" s="114">
        <f>IF(E370=0,"",(G370/E370)/12*E370)</f>
        <v>31000</v>
      </c>
      <c r="G371" s="94">
        <f>F371</f>
        <v>31000</v>
      </c>
      <c r="H371" s="161" t="s">
        <v>1494</v>
      </c>
      <c r="I371" s="98" t="s">
        <v>561</v>
      </c>
      <c r="J371" s="98" t="str">
        <f>VLOOKUP(I371,Presupuesto!$B$11:$C$565,2,0)</f>
        <v>CONTRATOS ESPECIALES</v>
      </c>
      <c r="K371" s="95" t="s">
        <v>1361</v>
      </c>
      <c r="L371" s="95" t="s">
        <v>391</v>
      </c>
    </row>
    <row r="372" spans="3:12" ht="15.75" thickBot="1" x14ac:dyDescent="0.3">
      <c r="C372" s="169" t="s">
        <v>59</v>
      </c>
      <c r="D372" s="160"/>
      <c r="E372" s="151">
        <v>0</v>
      </c>
      <c r="F372" s="97">
        <f>IF(E370&lt;6,"",((E370-6)/12)*(G370/E370))</f>
        <v>15500</v>
      </c>
      <c r="G372" s="94">
        <f>F372</f>
        <v>15500</v>
      </c>
      <c r="H372" s="161" t="s">
        <v>1494</v>
      </c>
      <c r="I372" s="98" t="s">
        <v>561</v>
      </c>
      <c r="J372" s="98" t="str">
        <f>VLOOKUP(I372,Presupuesto!$B$11:$C$565,2,0)</f>
        <v>CONTRATOS ESPECIALES</v>
      </c>
      <c r="K372" s="95" t="s">
        <v>1361</v>
      </c>
      <c r="L372" s="95" t="s">
        <v>396</v>
      </c>
    </row>
    <row r="373" spans="3:12" s="404" customFormat="1" ht="15.75" thickBot="1" x14ac:dyDescent="0.3">
      <c r="C373" s="137" t="s">
        <v>83</v>
      </c>
      <c r="D373" s="196">
        <v>1</v>
      </c>
      <c r="E373" s="149">
        <v>12</v>
      </c>
      <c r="F373" s="136">
        <v>15500</v>
      </c>
      <c r="G373" s="110">
        <f>D373*E373*F373</f>
        <v>186000</v>
      </c>
      <c r="H373" s="163" t="s">
        <v>1494</v>
      </c>
      <c r="I373" s="111" t="s">
        <v>561</v>
      </c>
      <c r="J373" s="111" t="str">
        <f>VLOOKUP(I373,Presupuesto!$B$11:$C$565,2,0)</f>
        <v>CONTRATOS ESPECIALES</v>
      </c>
      <c r="K373" s="95" t="s">
        <v>1361</v>
      </c>
      <c r="L373" s="95" t="s">
        <v>392</v>
      </c>
    </row>
    <row r="374" spans="3:12" s="404" customFormat="1" x14ac:dyDescent="0.25">
      <c r="C374" s="168" t="s">
        <v>58</v>
      </c>
      <c r="D374" s="160"/>
      <c r="E374" s="151">
        <v>0</v>
      </c>
      <c r="F374" s="114">
        <f>IF(E373=0,"",(G373/E373)/12*E373)</f>
        <v>15500</v>
      </c>
      <c r="G374" s="94">
        <f>F374</f>
        <v>15500</v>
      </c>
      <c r="H374" s="161" t="s">
        <v>1494</v>
      </c>
      <c r="I374" s="98" t="s">
        <v>561</v>
      </c>
      <c r="J374" s="98" t="str">
        <f>VLOOKUP(I374,Presupuesto!$B$11:$C$565,2,0)</f>
        <v>CONTRATOS ESPECIALES</v>
      </c>
      <c r="K374" s="95" t="s">
        <v>1361</v>
      </c>
      <c r="L374" s="95" t="s">
        <v>391</v>
      </c>
    </row>
    <row r="375" spans="3:12" s="404" customFormat="1" ht="15.75" thickBot="1" x14ac:dyDescent="0.3">
      <c r="C375" s="169" t="s">
        <v>59</v>
      </c>
      <c r="D375" s="160"/>
      <c r="E375" s="151">
        <v>0</v>
      </c>
      <c r="F375" s="97">
        <f>IF(E373&lt;6,"",((E373-6)/12)*(G373/E373))</f>
        <v>7750</v>
      </c>
      <c r="G375" s="94">
        <f>F375</f>
        <v>7750</v>
      </c>
      <c r="H375" s="161" t="s">
        <v>1494</v>
      </c>
      <c r="I375" s="98" t="s">
        <v>561</v>
      </c>
      <c r="J375" s="98" t="str">
        <f>VLOOKUP(I375,Presupuesto!$B$11:$C$565,2,0)</f>
        <v>CONTRATOS ESPECIALES</v>
      </c>
      <c r="K375" s="95" t="s">
        <v>1361</v>
      </c>
      <c r="L375" s="95" t="s">
        <v>396</v>
      </c>
    </row>
    <row r="376" spans="3:12" s="404" customFormat="1" ht="15.75" thickBot="1" x14ac:dyDescent="0.3">
      <c r="C376" s="137" t="s">
        <v>83</v>
      </c>
      <c r="D376" s="196">
        <v>1</v>
      </c>
      <c r="E376" s="149">
        <v>12</v>
      </c>
      <c r="F376" s="136">
        <v>30000</v>
      </c>
      <c r="G376" s="110">
        <f>D376*E376*F376</f>
        <v>360000</v>
      </c>
      <c r="H376" s="163" t="s">
        <v>1494</v>
      </c>
      <c r="I376" s="111" t="s">
        <v>561</v>
      </c>
      <c r="J376" s="111" t="str">
        <f>VLOOKUP(I376,Presupuesto!$B$11:$C$565,2,0)</f>
        <v>CONTRATOS ESPECIALES</v>
      </c>
      <c r="K376" s="95" t="s">
        <v>1361</v>
      </c>
      <c r="L376" s="95" t="s">
        <v>392</v>
      </c>
    </row>
    <row r="377" spans="3:12" s="404" customFormat="1" x14ac:dyDescent="0.25">
      <c r="C377" s="168" t="s">
        <v>58</v>
      </c>
      <c r="D377" s="160"/>
      <c r="E377" s="151">
        <v>0</v>
      </c>
      <c r="F377" s="114">
        <f>IF(E376=0,"",(G376/E376)/12*E376)</f>
        <v>30000</v>
      </c>
      <c r="G377" s="94">
        <f>F377</f>
        <v>30000</v>
      </c>
      <c r="H377" s="161" t="s">
        <v>1494</v>
      </c>
      <c r="I377" s="98" t="s">
        <v>561</v>
      </c>
      <c r="J377" s="98" t="str">
        <f>VLOOKUP(I377,Presupuesto!$B$11:$C$565,2,0)</f>
        <v>CONTRATOS ESPECIALES</v>
      </c>
      <c r="K377" s="95" t="s">
        <v>1361</v>
      </c>
      <c r="L377" s="95" t="s">
        <v>391</v>
      </c>
    </row>
    <row r="378" spans="3:12" s="404" customFormat="1" ht="15.75" thickBot="1" x14ac:dyDescent="0.3">
      <c r="C378" s="169" t="s">
        <v>59</v>
      </c>
      <c r="D378" s="160"/>
      <c r="E378" s="151">
        <v>0</v>
      </c>
      <c r="F378" s="97">
        <f>IF(E376&lt;6,"",((E376-6)/12)*(G376/E376))</f>
        <v>15000</v>
      </c>
      <c r="G378" s="94">
        <f>F378</f>
        <v>15000</v>
      </c>
      <c r="H378" s="161" t="s">
        <v>1494</v>
      </c>
      <c r="I378" s="98" t="s">
        <v>561</v>
      </c>
      <c r="J378" s="98" t="str">
        <f>VLOOKUP(I378,Presupuesto!$B$11:$C$565,2,0)</f>
        <v>CONTRATOS ESPECIALES</v>
      </c>
      <c r="K378" s="95" t="s">
        <v>1361</v>
      </c>
      <c r="L378" s="95" t="s">
        <v>396</v>
      </c>
    </row>
    <row r="379" spans="3:12" ht="15.75" thickBot="1" x14ac:dyDescent="0.3">
      <c r="C379" s="137" t="s">
        <v>60</v>
      </c>
      <c r="D379" s="196"/>
      <c r="E379" s="149">
        <v>12</v>
      </c>
      <c r="F379" s="115">
        <v>30000</v>
      </c>
      <c r="G379" s="110">
        <f>D379*E379*F379</f>
        <v>0</v>
      </c>
      <c r="H379" s="163"/>
      <c r="I379" s="111" t="s">
        <v>702</v>
      </c>
      <c r="J379" s="111" t="str">
        <f>VLOOKUP(I379,Presupuesto!$B$11:$C$565,2,0)</f>
        <v>OTROS SERVICIOS TECNICOS Y PROFESIONALES</v>
      </c>
      <c r="K379" s="95" t="str">
        <f t="shared" si="11"/>
        <v>Posgrado</v>
      </c>
      <c r="L379" s="95" t="s">
        <v>391</v>
      </c>
    </row>
    <row r="380" spans="3:12" x14ac:dyDescent="0.25">
      <c r="C380" s="168" t="s">
        <v>58</v>
      </c>
      <c r="D380" s="160"/>
      <c r="E380" s="151">
        <v>0</v>
      </c>
      <c r="F380" s="97">
        <v>0</v>
      </c>
      <c r="G380" s="94">
        <f>F380</f>
        <v>0</v>
      </c>
      <c r="H380" s="161"/>
      <c r="I380" s="98" t="s">
        <v>702</v>
      </c>
      <c r="J380" s="98" t="str">
        <f>VLOOKUP(I380,Presupuesto!$B$11:$C$565,2,0)</f>
        <v>OTROS SERVICIOS TECNICOS Y PROFESIONALES</v>
      </c>
      <c r="K380" s="95" t="str">
        <f t="shared" si="11"/>
        <v>Posgrado</v>
      </c>
      <c r="L380" s="95" t="s">
        <v>391</v>
      </c>
    </row>
    <row r="381" spans="3:12" ht="15.75" thickBot="1" x14ac:dyDescent="0.3">
      <c r="C381" s="169" t="s">
        <v>59</v>
      </c>
      <c r="D381" s="160"/>
      <c r="E381" s="151">
        <v>0</v>
      </c>
      <c r="F381" s="97">
        <v>0</v>
      </c>
      <c r="G381" s="94">
        <f>F381</f>
        <v>0</v>
      </c>
      <c r="H381" s="161"/>
      <c r="I381" s="98" t="s">
        <v>702</v>
      </c>
      <c r="J381" s="98" t="str">
        <f>VLOOKUP(I381,Presupuesto!$B$11:$C$565,2,0)</f>
        <v>OTROS SERVICIOS TECNICOS Y PROFESIONALES</v>
      </c>
      <c r="K381" s="95" t="str">
        <f t="shared" si="11"/>
        <v>Posgrado</v>
      </c>
      <c r="L381" s="95" t="s">
        <v>391</v>
      </c>
    </row>
    <row r="382" spans="3:12" ht="15.75" thickBot="1" x14ac:dyDescent="0.3">
      <c r="C382" s="137" t="s">
        <v>61</v>
      </c>
      <c r="D382" s="196">
        <v>1</v>
      </c>
      <c r="E382" s="149">
        <v>12</v>
      </c>
      <c r="F382" s="115">
        <v>10000</v>
      </c>
      <c r="G382" s="110">
        <f>D382*E382*F382</f>
        <v>120000</v>
      </c>
      <c r="H382" s="163" t="s">
        <v>1494</v>
      </c>
      <c r="I382" s="111" t="s">
        <v>493</v>
      </c>
      <c r="J382" s="111" t="str">
        <f>VLOOKUP(I382,Presupuesto!$B$11:$C$565,2,0)</f>
        <v>SUELDOS Y SALARIOS PERMANENTES</v>
      </c>
      <c r="K382" s="95" t="s">
        <v>1361</v>
      </c>
      <c r="L382" s="95" t="s">
        <v>391</v>
      </c>
    </row>
    <row r="383" spans="3:12" x14ac:dyDescent="0.25">
      <c r="C383" s="168" t="s">
        <v>58</v>
      </c>
      <c r="D383" s="166"/>
      <c r="E383" s="128">
        <v>0</v>
      </c>
      <c r="F383" s="116">
        <f>IF(E382=0,"",(G382/E382)/12*E382)</f>
        <v>10000</v>
      </c>
      <c r="G383" s="117">
        <f>F383</f>
        <v>10000</v>
      </c>
      <c r="H383" s="161" t="s">
        <v>1494</v>
      </c>
      <c r="I383" s="98" t="s">
        <v>513</v>
      </c>
      <c r="J383" s="98" t="str">
        <f>VLOOKUP(I383,Presupuesto!$B$11:$C$565,2,0)</f>
        <v>AGUINALDO Y DECIMO CUARTO MES</v>
      </c>
      <c r="K383" s="95" t="s">
        <v>1361</v>
      </c>
      <c r="L383" s="95" t="s">
        <v>391</v>
      </c>
    </row>
    <row r="384" spans="3:12" ht="15.75" thickBot="1" x14ac:dyDescent="0.3">
      <c r="C384" s="170" t="s">
        <v>59</v>
      </c>
      <c r="D384" s="159"/>
      <c r="E384" s="129">
        <v>0</v>
      </c>
      <c r="F384" s="102">
        <f>IF(E382&lt;6,"",((E382-6)/12)*(G382/E382))</f>
        <v>5000</v>
      </c>
      <c r="G384" s="102">
        <f>F384</f>
        <v>5000</v>
      </c>
      <c r="H384" s="159" t="s">
        <v>1494</v>
      </c>
      <c r="I384" s="103" t="s">
        <v>516</v>
      </c>
      <c r="J384" s="121" t="str">
        <f>VLOOKUP(I384,Presupuesto!$B$11:$C$565,2,0)</f>
        <v>DECIMOCUARTO MES</v>
      </c>
      <c r="K384" s="95" t="s">
        <v>1361</v>
      </c>
      <c r="L384" s="121" t="s">
        <v>391</v>
      </c>
    </row>
    <row r="385" spans="3:12" s="404" customFormat="1" ht="15.75" thickBot="1" x14ac:dyDescent="0.3">
      <c r="C385" s="137" t="s">
        <v>61</v>
      </c>
      <c r="D385" s="196">
        <v>3</v>
      </c>
      <c r="E385" s="149">
        <v>12</v>
      </c>
      <c r="F385" s="115">
        <v>10888.6</v>
      </c>
      <c r="G385" s="110">
        <f>D385*E385*F385</f>
        <v>391989.60000000003</v>
      </c>
      <c r="H385" s="163" t="s">
        <v>1494</v>
      </c>
      <c r="I385" s="111" t="s">
        <v>493</v>
      </c>
      <c r="J385" s="111" t="str">
        <f>VLOOKUP(I385,Presupuesto!$B$11:$C$565,2,0)</f>
        <v>SUELDOS Y SALARIOS PERMANENTES</v>
      </c>
      <c r="K385" s="95" t="s">
        <v>1361</v>
      </c>
      <c r="L385" s="95" t="s">
        <v>391</v>
      </c>
    </row>
    <row r="386" spans="3:12" s="404" customFormat="1" x14ac:dyDescent="0.25">
      <c r="C386" s="168" t="s">
        <v>58</v>
      </c>
      <c r="D386" s="166"/>
      <c r="E386" s="128">
        <v>0</v>
      </c>
      <c r="F386" s="116">
        <f>IF(E385=0,"",(G385/E385)/12*E385)</f>
        <v>32665.800000000003</v>
      </c>
      <c r="G386" s="117">
        <f>F386</f>
        <v>32665.800000000003</v>
      </c>
      <c r="H386" s="161" t="s">
        <v>1494</v>
      </c>
      <c r="I386" s="98" t="s">
        <v>513</v>
      </c>
      <c r="J386" s="98" t="str">
        <f>VLOOKUP(I386,Presupuesto!$B$11:$C$565,2,0)</f>
        <v>AGUINALDO Y DECIMO CUARTO MES</v>
      </c>
      <c r="K386" s="95" t="s">
        <v>1361</v>
      </c>
      <c r="L386" s="95" t="s">
        <v>391</v>
      </c>
    </row>
    <row r="387" spans="3:12" s="404" customFormat="1" ht="15.75" thickBot="1" x14ac:dyDescent="0.3">
      <c r="C387" s="170" t="s">
        <v>59</v>
      </c>
      <c r="D387" s="159"/>
      <c r="E387" s="129">
        <v>0</v>
      </c>
      <c r="F387" s="102">
        <f>IF(E385&lt;6,"",((E385-6)/12)*(G385/E385))</f>
        <v>16332.900000000001</v>
      </c>
      <c r="G387" s="102">
        <f>F387</f>
        <v>16332.900000000001</v>
      </c>
      <c r="H387" s="159" t="s">
        <v>1494</v>
      </c>
      <c r="I387" s="103" t="s">
        <v>516</v>
      </c>
      <c r="J387" s="121" t="str">
        <f>VLOOKUP(I387,Presupuesto!$B$11:$C$565,2,0)</f>
        <v>DECIMOCUARTO MES</v>
      </c>
      <c r="K387" s="95" t="s">
        <v>1361</v>
      </c>
      <c r="L387" s="121" t="s">
        <v>391</v>
      </c>
    </row>
    <row r="388" spans="3:12" s="404" customFormat="1" x14ac:dyDescent="0.25">
      <c r="C388" s="499"/>
      <c r="D388" s="500"/>
      <c r="E388" s="501"/>
      <c r="F388" s="501"/>
      <c r="G388" s="501"/>
      <c r="H388" s="500"/>
      <c r="I388" s="502"/>
      <c r="J388" s="502"/>
      <c r="K388" s="502"/>
      <c r="L388" s="502"/>
    </row>
    <row r="389" spans="3:12" s="404" customFormat="1" x14ac:dyDescent="0.25">
      <c r="C389" s="499"/>
      <c r="D389" s="500"/>
      <c r="E389" s="501"/>
      <c r="F389" s="501"/>
      <c r="G389" s="501"/>
      <c r="H389" s="500"/>
      <c r="I389" s="502"/>
      <c r="J389" s="502"/>
      <c r="K389" s="502"/>
      <c r="L389" s="502"/>
    </row>
    <row r="391" spans="3:12" ht="15.75" thickBot="1" x14ac:dyDescent="0.3">
      <c r="K391" s="150"/>
    </row>
    <row r="392" spans="3:12" ht="15.75" thickBot="1" x14ac:dyDescent="0.3">
      <c r="C392" s="69" t="s">
        <v>43</v>
      </c>
      <c r="D392" s="30">
        <f>SUM(G399:G452)</f>
        <v>1951905.33</v>
      </c>
      <c r="E392" s="90"/>
      <c r="F392" s="90"/>
      <c r="G392" s="90"/>
      <c r="H392" s="73"/>
      <c r="I392" s="73"/>
      <c r="J392" s="73"/>
      <c r="K392" s="150"/>
    </row>
    <row r="393" spans="3:12" x14ac:dyDescent="0.25">
      <c r="D393" s="31"/>
      <c r="E393" s="90"/>
      <c r="F393" s="90"/>
      <c r="G393" s="90"/>
      <c r="H393" s="73"/>
      <c r="I393" s="73"/>
      <c r="J393" s="73"/>
      <c r="K393" s="150"/>
    </row>
    <row r="394" spans="3:12" x14ac:dyDescent="0.25">
      <c r="D394" s="31"/>
      <c r="E394" s="90"/>
      <c r="F394" s="90"/>
      <c r="G394" s="90"/>
      <c r="H394" s="73"/>
      <c r="I394" s="73"/>
      <c r="J394" s="73"/>
      <c r="K394" s="150"/>
    </row>
    <row r="395" spans="3:12" ht="15.75" x14ac:dyDescent="0.25">
      <c r="C395" s="199" t="s">
        <v>389</v>
      </c>
      <c r="D395" s="327" t="s">
        <v>1937</v>
      </c>
      <c r="E395" s="90"/>
      <c r="F395" s="90"/>
      <c r="G395" s="90"/>
      <c r="H395" s="73"/>
      <c r="I395" s="73"/>
      <c r="J395" s="73"/>
      <c r="K395" s="150"/>
    </row>
    <row r="396" spans="3:12" ht="18.75" x14ac:dyDescent="0.25">
      <c r="C396" s="204" t="str">
        <f>IFERROR(VLOOKUP(D395,'1. Desarrollo e Innov. Curricu.'!$E:$F,2,FALSE),IFERROR(VLOOKUP(D395,'2. Investigación Científica'!$E:$F,2,FALSE),IFERROR(VLOOKUP(D395,'3. Vinculación Univ. Sociedad'!$E:$F,2,FALSE),IFERROR(VLOOKUP(D395,'4. Docencia y Profesorado Univ.'!$E:$F,2,FALSE),IFERROR(VLOOKUP(D395,'5. Estudiantes y Graduados'!$E:$F,2,FALSE),IFERROR(VLOOKUP(D395,'11. Gestion Administrativa'!$E:$F,2,FALSE),IFERROR(VLOOKUP(D395,'13. Gestión Académica'!$E:$F,2,FALSE),IFERROR(VLOOKUP(D395,'8. Asegura. de la Calid. y M'!$E:$F,2,FALSE),IFERROR(VLOOKUP(D395,'6. Gestión del Conocimiento'!$E:$F,2,FALSE),IFERROR(VLOOKUP(D395,'15. Gobernabilidad y Proceso...'!$E:$F,2,FALSE),IFERROR(VLOOKUP(D395,'12. Gestión del Talento Humano'!$E:$F,2,FALSE),IFERROR(VLOOKUP(D395,'14. Internacional... de la E.S.'!$E:$F,2,FALSE),IFERROR(VLOOKUP(D395,'10. Posgrado'!$E:$F,2,FALSE),IFERROR(VLOOKUP(D395,'17. Gestión TIC'!$E:$F,2,FALSE),IFERROR(VLOOKUP(D395,'16. Desa. del Sistema Educ.Sup.'!$E:$F,2,FALSE),IFERROR(VLOOKUP(D395,'9. Cultura de Inno. Insti...'!$E:$F,2,FALSE),VLOOKUP(D395,'7. Lo Esencial de la Reforma U.'!$E:$F,2,0)))))))))))))))))</f>
        <v xml:space="preserve">Gestionar, Consolidar y diseñar la estructura organizativa de UNAH-VS en el marco de la Ley. Reuniones de trabajo contratación de personal </v>
      </c>
      <c r="D396" s="31"/>
      <c r="E396" s="90"/>
      <c r="F396" s="90"/>
      <c r="G396" s="90"/>
      <c r="H396" s="73"/>
      <c r="I396" s="73"/>
      <c r="J396" s="73"/>
      <c r="K396" s="150"/>
    </row>
    <row r="397" spans="3:12" ht="15.75" thickBot="1" x14ac:dyDescent="0.3">
      <c r="C397" s="174"/>
      <c r="D397" s="31"/>
      <c r="E397" s="90"/>
      <c r="F397" s="90"/>
      <c r="G397" s="90"/>
      <c r="H397" s="73"/>
      <c r="I397" s="73"/>
      <c r="J397" s="73"/>
      <c r="K397" s="150"/>
    </row>
    <row r="398" spans="3:12" ht="30.75" thickBot="1" x14ac:dyDescent="0.3">
      <c r="C398" s="131" t="s">
        <v>44</v>
      </c>
      <c r="D398" s="135" t="s">
        <v>55</v>
      </c>
      <c r="E398" s="167" t="s">
        <v>56</v>
      </c>
      <c r="F398" s="135" t="s">
        <v>57</v>
      </c>
      <c r="G398" s="132" t="s">
        <v>27</v>
      </c>
      <c r="H398" s="130" t="s">
        <v>128</v>
      </c>
      <c r="I398" s="133" t="s">
        <v>46</v>
      </c>
      <c r="J398" s="133" t="s">
        <v>129</v>
      </c>
      <c r="K398" s="133" t="s">
        <v>407</v>
      </c>
      <c r="L398" s="133" t="s">
        <v>408</v>
      </c>
    </row>
    <row r="399" spans="3:12" ht="15.75" thickBot="1" x14ac:dyDescent="0.3">
      <c r="C399" s="134" t="s">
        <v>479</v>
      </c>
      <c r="D399" s="196"/>
      <c r="E399" s="149">
        <v>12</v>
      </c>
      <c r="F399" s="285">
        <f>HLOOKUP($C399,$BZ$2:$CM$3,2,0)</f>
        <v>43674.39</v>
      </c>
      <c r="G399" s="110">
        <f>D399*E399*F399</f>
        <v>0</v>
      </c>
      <c r="H399" s="163"/>
      <c r="I399" s="111" t="s">
        <v>493</v>
      </c>
      <c r="J399" s="111" t="str">
        <f>VLOOKUP(I399,Presupuesto!$B$11:$C$565,2,0)</f>
        <v>SUELDOS Y SALARIOS PERMANENTES</v>
      </c>
      <c r="K399" s="212" t="s">
        <v>1444</v>
      </c>
      <c r="L399" s="95" t="s">
        <v>391</v>
      </c>
    </row>
    <row r="400" spans="3:12" x14ac:dyDescent="0.25">
      <c r="C400" s="168" t="s">
        <v>58</v>
      </c>
      <c r="D400" s="160"/>
      <c r="E400" s="151">
        <v>0</v>
      </c>
      <c r="F400" s="97">
        <f>IF(E399=0,"",(G399/E399)/12*E399)</f>
        <v>0</v>
      </c>
      <c r="G400" s="94">
        <f>F400</f>
        <v>0</v>
      </c>
      <c r="H400" s="161"/>
      <c r="I400" s="113" t="s">
        <v>513</v>
      </c>
      <c r="J400" s="113" t="str">
        <f>VLOOKUP(I400,Presupuesto!$B$11:$C$565,2,0)</f>
        <v>AGUINALDO Y DECIMO CUARTO MES</v>
      </c>
      <c r="K400" s="95" t="str">
        <f t="shared" ref="K400:K431" si="12">$K$399</f>
        <v>Posgrado</v>
      </c>
      <c r="L400" s="95" t="s">
        <v>409</v>
      </c>
    </row>
    <row r="401" spans="3:12" ht="15.75" thickBot="1" x14ac:dyDescent="0.3">
      <c r="C401" s="169" t="s">
        <v>59</v>
      </c>
      <c r="D401" s="160"/>
      <c r="E401" s="151">
        <v>0</v>
      </c>
      <c r="F401" s="114">
        <f>IF(E399&lt;6,"",((E399-6)/12)*(G399/E399))</f>
        <v>0</v>
      </c>
      <c r="G401" s="94">
        <f>F401</f>
        <v>0</v>
      </c>
      <c r="H401" s="161"/>
      <c r="I401" s="98" t="s">
        <v>516</v>
      </c>
      <c r="J401" s="98" t="str">
        <f>VLOOKUP(I401,Presupuesto!$B$11:$C$565,2,0)</f>
        <v>DECIMOCUARTO MES</v>
      </c>
      <c r="K401" s="95" t="str">
        <f t="shared" si="12"/>
        <v>Posgrado</v>
      </c>
      <c r="L401" s="95" t="s">
        <v>392</v>
      </c>
    </row>
    <row r="402" spans="3:12" ht="15.75" thickBot="1" x14ac:dyDescent="0.3">
      <c r="C402" s="134" t="s">
        <v>480</v>
      </c>
      <c r="D402" s="196"/>
      <c r="E402" s="149">
        <v>12</v>
      </c>
      <c r="F402" s="285">
        <f>HLOOKUP($C402,$BZ$2:$CM$3,2,0)</f>
        <v>39703.99</v>
      </c>
      <c r="G402" s="110">
        <f>D402*E402*F402</f>
        <v>0</v>
      </c>
      <c r="H402" s="163"/>
      <c r="I402" s="111" t="s">
        <v>493</v>
      </c>
      <c r="J402" s="111" t="str">
        <f>VLOOKUP(I402,Presupuesto!$B$11:$C$565,2,0)</f>
        <v>SUELDOS Y SALARIOS PERMANENTES</v>
      </c>
      <c r="K402" s="95" t="str">
        <f t="shared" si="12"/>
        <v>Posgrado</v>
      </c>
      <c r="L402" s="95" t="s">
        <v>392</v>
      </c>
    </row>
    <row r="403" spans="3:12" x14ac:dyDescent="0.25">
      <c r="C403" s="168" t="s">
        <v>58</v>
      </c>
      <c r="D403" s="160"/>
      <c r="E403" s="151">
        <v>0</v>
      </c>
      <c r="F403" s="97">
        <f>IF(E402=0,"",(G402/E402)/12*E402)</f>
        <v>0</v>
      </c>
      <c r="G403" s="94">
        <f>F403</f>
        <v>0</v>
      </c>
      <c r="H403" s="161"/>
      <c r="I403" s="113" t="s">
        <v>513</v>
      </c>
      <c r="J403" s="113" t="str">
        <f>VLOOKUP(I403,Presupuesto!$B$11:$C$565,2,0)</f>
        <v>AGUINALDO Y DECIMO CUARTO MES</v>
      </c>
      <c r="K403" s="95" t="str">
        <f t="shared" si="12"/>
        <v>Posgrado</v>
      </c>
      <c r="L403" s="95" t="s">
        <v>392</v>
      </c>
    </row>
    <row r="404" spans="3:12" ht="15.75" thickBot="1" x14ac:dyDescent="0.3">
      <c r="C404" s="169" t="s">
        <v>59</v>
      </c>
      <c r="D404" s="160"/>
      <c r="E404" s="151">
        <v>0</v>
      </c>
      <c r="F404" s="114">
        <f>IF(E402&lt;6,"",((E402-6)/12)*(G402/E402))</f>
        <v>0</v>
      </c>
      <c r="G404" s="94">
        <f>F404</f>
        <v>0</v>
      </c>
      <c r="H404" s="161"/>
      <c r="I404" s="98" t="s">
        <v>516</v>
      </c>
      <c r="J404" s="98" t="str">
        <f>VLOOKUP(I404,Presupuesto!$B$11:$C$565,2,0)</f>
        <v>DECIMOCUARTO MES</v>
      </c>
      <c r="K404" s="95" t="str">
        <f t="shared" si="12"/>
        <v>Posgrado</v>
      </c>
      <c r="L404" s="95" t="s">
        <v>392</v>
      </c>
    </row>
    <row r="405" spans="3:12" ht="15.75" thickBot="1" x14ac:dyDescent="0.3">
      <c r="C405" s="134" t="s">
        <v>481</v>
      </c>
      <c r="D405" s="196"/>
      <c r="E405" s="149">
        <v>12</v>
      </c>
      <c r="F405" s="285">
        <f>HLOOKUP($C405,$BZ$2:$CM$3,2,0)</f>
        <v>35733.589999999997</v>
      </c>
      <c r="G405" s="110">
        <f>D405*E405*F405</f>
        <v>0</v>
      </c>
      <c r="H405" s="163"/>
      <c r="I405" s="111" t="s">
        <v>493</v>
      </c>
      <c r="J405" s="111" t="str">
        <f>VLOOKUP(I405,Presupuesto!$B$11:$C$565,2,0)</f>
        <v>SUELDOS Y SALARIOS PERMANENTES</v>
      </c>
      <c r="K405" s="95" t="str">
        <f t="shared" si="12"/>
        <v>Posgrado</v>
      </c>
      <c r="L405" s="95" t="s">
        <v>392</v>
      </c>
    </row>
    <row r="406" spans="3:12" x14ac:dyDescent="0.25">
      <c r="C406" s="168" t="s">
        <v>58</v>
      </c>
      <c r="D406" s="160"/>
      <c r="E406" s="151">
        <v>0</v>
      </c>
      <c r="F406" s="97">
        <f>IF(E405=0,"",(G405/E405)/12*E405)</f>
        <v>0</v>
      </c>
      <c r="G406" s="94">
        <f>F406</f>
        <v>0</v>
      </c>
      <c r="H406" s="161"/>
      <c r="I406" s="113" t="s">
        <v>513</v>
      </c>
      <c r="J406" s="113" t="str">
        <f>VLOOKUP(I406,Presupuesto!$B$11:$C$565,2,0)</f>
        <v>AGUINALDO Y DECIMO CUARTO MES</v>
      </c>
      <c r="K406" s="95" t="str">
        <f t="shared" si="12"/>
        <v>Posgrado</v>
      </c>
      <c r="L406" s="95" t="s">
        <v>392</v>
      </c>
    </row>
    <row r="407" spans="3:12" ht="15.75" thickBot="1" x14ac:dyDescent="0.3">
      <c r="C407" s="169" t="s">
        <v>59</v>
      </c>
      <c r="D407" s="160"/>
      <c r="E407" s="151">
        <v>0</v>
      </c>
      <c r="F407" s="114">
        <f>IF(E405&lt;6,"",((E405-6)/12)*(G405/E405))</f>
        <v>0</v>
      </c>
      <c r="G407" s="94">
        <f>F407</f>
        <v>0</v>
      </c>
      <c r="H407" s="161"/>
      <c r="I407" s="98" t="s">
        <v>516</v>
      </c>
      <c r="J407" s="98" t="str">
        <f>VLOOKUP(I407,Presupuesto!$B$11:$C$565,2,0)</f>
        <v>DECIMOCUARTO MES</v>
      </c>
      <c r="K407" s="95" t="str">
        <f t="shared" si="12"/>
        <v>Posgrado</v>
      </c>
      <c r="L407" s="95" t="s">
        <v>392</v>
      </c>
    </row>
    <row r="408" spans="3:12" ht="15.75" thickBot="1" x14ac:dyDescent="0.3">
      <c r="C408" s="134" t="s">
        <v>482</v>
      </c>
      <c r="D408" s="196"/>
      <c r="E408" s="149">
        <v>12</v>
      </c>
      <c r="F408" s="285">
        <f>HLOOKUP($C408,$BZ$2:$CM$3,2,0)</f>
        <v>31763.19</v>
      </c>
      <c r="G408" s="110">
        <f>D408*E408*F408</f>
        <v>0</v>
      </c>
      <c r="H408" s="163"/>
      <c r="I408" s="111" t="s">
        <v>493</v>
      </c>
      <c r="J408" s="111" t="str">
        <f>VLOOKUP(I408,Presupuesto!$B$11:$C$565,2,0)</f>
        <v>SUELDOS Y SALARIOS PERMANENTES</v>
      </c>
      <c r="K408" s="95" t="str">
        <f t="shared" si="12"/>
        <v>Posgrado</v>
      </c>
      <c r="L408" s="95" t="s">
        <v>392</v>
      </c>
    </row>
    <row r="409" spans="3:12" x14ac:dyDescent="0.25">
      <c r="C409" s="168" t="s">
        <v>58</v>
      </c>
      <c r="D409" s="160"/>
      <c r="E409" s="151">
        <v>0</v>
      </c>
      <c r="F409" s="97">
        <f>IF(E408=0,"",(G408/E408)/12*E408)</f>
        <v>0</v>
      </c>
      <c r="G409" s="94">
        <f>F409</f>
        <v>0</v>
      </c>
      <c r="H409" s="161"/>
      <c r="I409" s="113" t="s">
        <v>513</v>
      </c>
      <c r="J409" s="113" t="str">
        <f>VLOOKUP(I409,Presupuesto!$B$11:$C$565,2,0)</f>
        <v>AGUINALDO Y DECIMO CUARTO MES</v>
      </c>
      <c r="K409" s="95" t="str">
        <f t="shared" si="12"/>
        <v>Posgrado</v>
      </c>
      <c r="L409" s="95" t="s">
        <v>392</v>
      </c>
    </row>
    <row r="410" spans="3:12" ht="15.75" thickBot="1" x14ac:dyDescent="0.3">
      <c r="C410" s="169" t="s">
        <v>59</v>
      </c>
      <c r="D410" s="160"/>
      <c r="E410" s="151">
        <v>0</v>
      </c>
      <c r="F410" s="114">
        <f>IF(E408&lt;6,"",((E408-6)/12)*(G408/E408))</f>
        <v>0</v>
      </c>
      <c r="G410" s="94">
        <f>F410</f>
        <v>0</v>
      </c>
      <c r="H410" s="161"/>
      <c r="I410" s="98" t="s">
        <v>516</v>
      </c>
      <c r="J410" s="98" t="str">
        <f>VLOOKUP(I410,Presupuesto!$B$11:$C$565,2,0)</f>
        <v>DECIMOCUARTO MES</v>
      </c>
      <c r="K410" s="95" t="str">
        <f t="shared" si="12"/>
        <v>Posgrado</v>
      </c>
      <c r="L410" s="95" t="s">
        <v>392</v>
      </c>
    </row>
    <row r="411" spans="3:12" ht="15.75" thickBot="1" x14ac:dyDescent="0.3">
      <c r="C411" s="134" t="s">
        <v>483</v>
      </c>
      <c r="D411" s="196"/>
      <c r="E411" s="149">
        <v>12</v>
      </c>
      <c r="F411" s="285">
        <f>HLOOKUP($C411,$BZ$2:$CM$3,2,0)</f>
        <v>29777.99</v>
      </c>
      <c r="G411" s="110">
        <f>D411*E411*F411</f>
        <v>0</v>
      </c>
      <c r="H411" s="163"/>
      <c r="I411" s="111" t="s">
        <v>493</v>
      </c>
      <c r="J411" s="111" t="str">
        <f>VLOOKUP(I411,Presupuesto!$B$11:$C$565,2,0)</f>
        <v>SUELDOS Y SALARIOS PERMANENTES</v>
      </c>
      <c r="K411" s="95" t="str">
        <f t="shared" si="12"/>
        <v>Posgrado</v>
      </c>
      <c r="L411" s="95" t="s">
        <v>392</v>
      </c>
    </row>
    <row r="412" spans="3:12" x14ac:dyDescent="0.25">
      <c r="C412" s="168" t="s">
        <v>58</v>
      </c>
      <c r="D412" s="160"/>
      <c r="E412" s="151">
        <v>0</v>
      </c>
      <c r="F412" s="97">
        <f>IF(E411=0,"",(G411/E411)/12*E411)</f>
        <v>0</v>
      </c>
      <c r="G412" s="94">
        <f>F412</f>
        <v>0</v>
      </c>
      <c r="H412" s="161"/>
      <c r="I412" s="113" t="s">
        <v>513</v>
      </c>
      <c r="J412" s="113" t="str">
        <f>VLOOKUP(I412,Presupuesto!$B$11:$C$565,2,0)</f>
        <v>AGUINALDO Y DECIMO CUARTO MES</v>
      </c>
      <c r="K412" s="95" t="str">
        <f t="shared" si="12"/>
        <v>Posgrado</v>
      </c>
      <c r="L412" s="95" t="s">
        <v>392</v>
      </c>
    </row>
    <row r="413" spans="3:12" ht="15.75" thickBot="1" x14ac:dyDescent="0.3">
      <c r="C413" s="169" t="s">
        <v>59</v>
      </c>
      <c r="D413" s="160"/>
      <c r="E413" s="151">
        <v>0</v>
      </c>
      <c r="F413" s="114">
        <f>IF(E411&lt;6,"",((E411-6)/12)*(G411/E411))</f>
        <v>0</v>
      </c>
      <c r="G413" s="94">
        <f>F413</f>
        <v>0</v>
      </c>
      <c r="H413" s="161"/>
      <c r="I413" s="98" t="s">
        <v>516</v>
      </c>
      <c r="J413" s="98" t="str">
        <f>VLOOKUP(I413,Presupuesto!$B$11:$C$565,2,0)</f>
        <v>DECIMOCUARTO MES</v>
      </c>
      <c r="K413" s="95" t="str">
        <f t="shared" si="12"/>
        <v>Posgrado</v>
      </c>
      <c r="L413" s="95" t="s">
        <v>392</v>
      </c>
    </row>
    <row r="414" spans="3:12" ht="15.75" thickBot="1" x14ac:dyDescent="0.3">
      <c r="C414" s="134" t="s">
        <v>484</v>
      </c>
      <c r="D414" s="196">
        <v>2</v>
      </c>
      <c r="E414" s="149">
        <v>12</v>
      </c>
      <c r="F414" s="285">
        <f>HLOOKUP($C414,$BZ$2:$CM$3,2,0)</f>
        <v>27792.79</v>
      </c>
      <c r="G414" s="110">
        <f>D414*E414*F414</f>
        <v>667026.96</v>
      </c>
      <c r="H414" s="163" t="s">
        <v>1494</v>
      </c>
      <c r="I414" s="111" t="s">
        <v>493</v>
      </c>
      <c r="J414" s="111" t="str">
        <f>VLOOKUP(I414,Presupuesto!$B$11:$C$565,2,0)</f>
        <v>SUELDOS Y SALARIOS PERMANENTES</v>
      </c>
      <c r="K414" s="95" t="s">
        <v>1361</v>
      </c>
      <c r="L414" s="95" t="s">
        <v>392</v>
      </c>
    </row>
    <row r="415" spans="3:12" x14ac:dyDescent="0.25">
      <c r="C415" s="168" t="s">
        <v>58</v>
      </c>
      <c r="D415" s="160"/>
      <c r="E415" s="151">
        <v>0</v>
      </c>
      <c r="F415" s="97">
        <f>IF(E414=0,"",(G414/E414)/12*E414)</f>
        <v>55585.579999999994</v>
      </c>
      <c r="G415" s="94">
        <f>F415</f>
        <v>55585.579999999994</v>
      </c>
      <c r="H415" s="161" t="s">
        <v>1494</v>
      </c>
      <c r="I415" s="113" t="s">
        <v>513</v>
      </c>
      <c r="J415" s="113" t="str">
        <f>VLOOKUP(I415,Presupuesto!$B$11:$C$565,2,0)</f>
        <v>AGUINALDO Y DECIMO CUARTO MES</v>
      </c>
      <c r="K415" s="95" t="s">
        <v>1361</v>
      </c>
      <c r="L415" s="95" t="s">
        <v>392</v>
      </c>
    </row>
    <row r="416" spans="3:12" ht="15.75" thickBot="1" x14ac:dyDescent="0.3">
      <c r="C416" s="169" t="s">
        <v>59</v>
      </c>
      <c r="D416" s="160"/>
      <c r="E416" s="151">
        <v>0</v>
      </c>
      <c r="F416" s="114">
        <f>IF(E414&lt;6,"",((E414-6)/12)*(G414/E414))</f>
        <v>27792.789999999997</v>
      </c>
      <c r="G416" s="94">
        <f>F416</f>
        <v>27792.789999999997</v>
      </c>
      <c r="H416" s="161" t="s">
        <v>1494</v>
      </c>
      <c r="I416" s="98" t="s">
        <v>516</v>
      </c>
      <c r="J416" s="98" t="str">
        <f>VLOOKUP(I416,Presupuesto!$B$11:$C$565,2,0)</f>
        <v>DECIMOCUARTO MES</v>
      </c>
      <c r="K416" s="95" t="s">
        <v>1361</v>
      </c>
      <c r="L416" s="95" t="s">
        <v>392</v>
      </c>
    </row>
    <row r="417" spans="3:12" ht="15.75" thickBot="1" x14ac:dyDescent="0.3">
      <c r="C417" s="134" t="s">
        <v>485</v>
      </c>
      <c r="D417" s="196"/>
      <c r="E417" s="149">
        <v>12</v>
      </c>
      <c r="F417" s="285">
        <f>HLOOKUP($C417,$BZ$2:$CM$3,2,0)</f>
        <v>18859.39</v>
      </c>
      <c r="G417" s="110">
        <f>D417*E417*F417</f>
        <v>0</v>
      </c>
      <c r="H417" s="163"/>
      <c r="I417" s="111" t="s">
        <v>493</v>
      </c>
      <c r="J417" s="111" t="str">
        <f>VLOOKUP(I417,Presupuesto!$B$11:$C$565,2,0)</f>
        <v>SUELDOS Y SALARIOS PERMANENTES</v>
      </c>
      <c r="K417" s="95" t="str">
        <f t="shared" si="12"/>
        <v>Posgrado</v>
      </c>
      <c r="L417" s="95" t="s">
        <v>392</v>
      </c>
    </row>
    <row r="418" spans="3:12" x14ac:dyDescent="0.25">
      <c r="C418" s="168" t="s">
        <v>58</v>
      </c>
      <c r="D418" s="160"/>
      <c r="E418" s="151">
        <v>0</v>
      </c>
      <c r="F418" s="97">
        <f>IF(E417=0,"",(G417/E417)/12*E417)</f>
        <v>0</v>
      </c>
      <c r="G418" s="94">
        <f>F418</f>
        <v>0</v>
      </c>
      <c r="H418" s="161"/>
      <c r="I418" s="113" t="s">
        <v>513</v>
      </c>
      <c r="J418" s="113" t="str">
        <f>VLOOKUP(I418,Presupuesto!$B$11:$C$565,2,0)</f>
        <v>AGUINALDO Y DECIMO CUARTO MES</v>
      </c>
      <c r="K418" s="95" t="str">
        <f t="shared" si="12"/>
        <v>Posgrado</v>
      </c>
      <c r="L418" s="95" t="s">
        <v>392</v>
      </c>
    </row>
    <row r="419" spans="3:12" ht="15.75" thickBot="1" x14ac:dyDescent="0.3">
      <c r="C419" s="169" t="s">
        <v>59</v>
      </c>
      <c r="D419" s="160"/>
      <c r="E419" s="151">
        <v>0</v>
      </c>
      <c r="F419" s="114">
        <f>IF(E417&lt;6,"",((E417-6)/12)*(G417/E417))</f>
        <v>0</v>
      </c>
      <c r="G419" s="94">
        <f>F419</f>
        <v>0</v>
      </c>
      <c r="H419" s="161"/>
      <c r="I419" s="98" t="s">
        <v>516</v>
      </c>
      <c r="J419" s="98" t="str">
        <f>VLOOKUP(I419,Presupuesto!$B$11:$C$565,2,0)</f>
        <v>DECIMOCUARTO MES</v>
      </c>
      <c r="K419" s="95" t="str">
        <f t="shared" si="12"/>
        <v>Posgrado</v>
      </c>
      <c r="L419" s="95" t="s">
        <v>392</v>
      </c>
    </row>
    <row r="420" spans="3:12" ht="15.75" thickBot="1" x14ac:dyDescent="0.3">
      <c r="C420" s="134" t="s">
        <v>486</v>
      </c>
      <c r="D420" s="196"/>
      <c r="E420" s="149">
        <v>12</v>
      </c>
      <c r="F420" s="285">
        <f>HLOOKUP($C420,$BZ$2:$CM$3,2,0)</f>
        <v>17866.8</v>
      </c>
      <c r="G420" s="110">
        <f>D420*E420*F420</f>
        <v>0</v>
      </c>
      <c r="H420" s="163"/>
      <c r="I420" s="111" t="s">
        <v>493</v>
      </c>
      <c r="J420" s="111" t="str">
        <f>VLOOKUP(I420,Presupuesto!$B$11:$C$565,2,0)</f>
        <v>SUELDOS Y SALARIOS PERMANENTES</v>
      </c>
      <c r="K420" s="95" t="str">
        <f t="shared" si="12"/>
        <v>Posgrado</v>
      </c>
      <c r="L420" s="95" t="s">
        <v>392</v>
      </c>
    </row>
    <row r="421" spans="3:12" x14ac:dyDescent="0.25">
      <c r="C421" s="168" t="s">
        <v>58</v>
      </c>
      <c r="D421" s="160"/>
      <c r="E421" s="151">
        <v>0</v>
      </c>
      <c r="F421" s="97">
        <f>IF(E420=0,"",(G420/E420)/12*E420)</f>
        <v>0</v>
      </c>
      <c r="G421" s="94">
        <f>F421</f>
        <v>0</v>
      </c>
      <c r="H421" s="161"/>
      <c r="I421" s="113" t="s">
        <v>513</v>
      </c>
      <c r="J421" s="113" t="str">
        <f>VLOOKUP(I421,Presupuesto!$B$11:$C$565,2,0)</f>
        <v>AGUINALDO Y DECIMO CUARTO MES</v>
      </c>
      <c r="K421" s="95" t="str">
        <f t="shared" si="12"/>
        <v>Posgrado</v>
      </c>
      <c r="L421" s="95" t="s">
        <v>392</v>
      </c>
    </row>
    <row r="422" spans="3:12" ht="15.75" thickBot="1" x14ac:dyDescent="0.3">
      <c r="C422" s="169" t="s">
        <v>59</v>
      </c>
      <c r="D422" s="160"/>
      <c r="E422" s="151">
        <v>0</v>
      </c>
      <c r="F422" s="114">
        <f>IF(E420&lt;6,"",((E420-6)/12)*(G420/E420))</f>
        <v>0</v>
      </c>
      <c r="G422" s="94">
        <f>F422</f>
        <v>0</v>
      </c>
      <c r="H422" s="161"/>
      <c r="I422" s="98" t="s">
        <v>516</v>
      </c>
      <c r="J422" s="98" t="str">
        <f>VLOOKUP(I422,Presupuesto!$B$11:$C$565,2,0)</f>
        <v>DECIMOCUARTO MES</v>
      </c>
      <c r="K422" s="95" t="str">
        <f t="shared" si="12"/>
        <v>Posgrado</v>
      </c>
      <c r="L422" s="95" t="s">
        <v>392</v>
      </c>
    </row>
    <row r="423" spans="3:12" ht="15.75" thickBot="1" x14ac:dyDescent="0.3">
      <c r="C423" s="134" t="s">
        <v>487</v>
      </c>
      <c r="D423" s="196"/>
      <c r="E423" s="149">
        <v>12</v>
      </c>
      <c r="F423" s="285">
        <f>HLOOKUP($C423,$BZ$2:$CM$3,2,0)</f>
        <v>13896.4</v>
      </c>
      <c r="G423" s="110">
        <f>D423*E423*F423</f>
        <v>0</v>
      </c>
      <c r="H423" s="163"/>
      <c r="I423" s="111" t="s">
        <v>493</v>
      </c>
      <c r="J423" s="111" t="str">
        <f>VLOOKUP(I423,Presupuesto!$B$11:$C$565,2,0)</f>
        <v>SUELDOS Y SALARIOS PERMANENTES</v>
      </c>
      <c r="K423" s="95" t="str">
        <f t="shared" si="12"/>
        <v>Posgrado</v>
      </c>
      <c r="L423" s="95" t="s">
        <v>392</v>
      </c>
    </row>
    <row r="424" spans="3:12" x14ac:dyDescent="0.25">
      <c r="C424" s="168" t="s">
        <v>58</v>
      </c>
      <c r="D424" s="160"/>
      <c r="E424" s="151">
        <v>0</v>
      </c>
      <c r="F424" s="97">
        <f>IF(E423=0,"",(G423/E423)/12*E423)</f>
        <v>0</v>
      </c>
      <c r="G424" s="94">
        <f>F424</f>
        <v>0</v>
      </c>
      <c r="H424" s="161"/>
      <c r="I424" s="113" t="s">
        <v>513</v>
      </c>
      <c r="J424" s="113" t="str">
        <f>VLOOKUP(I424,Presupuesto!$B$11:$C$565,2,0)</f>
        <v>AGUINALDO Y DECIMO CUARTO MES</v>
      </c>
      <c r="K424" s="95" t="str">
        <f t="shared" si="12"/>
        <v>Posgrado</v>
      </c>
      <c r="L424" s="95" t="s">
        <v>392</v>
      </c>
    </row>
    <row r="425" spans="3:12" ht="15.75" thickBot="1" x14ac:dyDescent="0.3">
      <c r="C425" s="169" t="s">
        <v>59</v>
      </c>
      <c r="D425" s="160"/>
      <c r="E425" s="151">
        <v>0</v>
      </c>
      <c r="F425" s="114">
        <f>IF(E423&lt;6,"",((E423-6)/12)*(G423/E423))</f>
        <v>0</v>
      </c>
      <c r="G425" s="94">
        <f>F425</f>
        <v>0</v>
      </c>
      <c r="H425" s="161"/>
      <c r="I425" s="98" t="s">
        <v>516</v>
      </c>
      <c r="J425" s="98" t="str">
        <f>VLOOKUP(I425,Presupuesto!$B$11:$C$565,2,0)</f>
        <v>DECIMOCUARTO MES</v>
      </c>
      <c r="K425" s="95" t="str">
        <f t="shared" si="12"/>
        <v>Posgrado</v>
      </c>
      <c r="L425" s="95" t="s">
        <v>392</v>
      </c>
    </row>
    <row r="426" spans="3:12" ht="15.75" thickBot="1" x14ac:dyDescent="0.3">
      <c r="C426" s="134" t="s">
        <v>488</v>
      </c>
      <c r="D426" s="196"/>
      <c r="E426" s="149">
        <v>12</v>
      </c>
      <c r="F426" s="285">
        <f>HLOOKUP($C426,$BZ$2:$CM$3,2,0)</f>
        <v>15004.09</v>
      </c>
      <c r="G426" s="110">
        <f>D426*E426*F426</f>
        <v>0</v>
      </c>
      <c r="H426" s="163"/>
      <c r="I426" s="111" t="s">
        <v>493</v>
      </c>
      <c r="J426" s="111" t="str">
        <f>VLOOKUP(I426,Presupuesto!$B$11:$C$565,2,0)</f>
        <v>SUELDOS Y SALARIOS PERMANENTES</v>
      </c>
      <c r="K426" s="95" t="str">
        <f t="shared" si="12"/>
        <v>Posgrado</v>
      </c>
      <c r="L426" s="95" t="s">
        <v>392</v>
      </c>
    </row>
    <row r="427" spans="3:12" x14ac:dyDescent="0.25">
      <c r="C427" s="168" t="s">
        <v>58</v>
      </c>
      <c r="D427" s="160"/>
      <c r="E427" s="151">
        <v>0</v>
      </c>
      <c r="F427" s="97">
        <f>IF(E426=0,"",(G426/E426)/12*E426)</f>
        <v>0</v>
      </c>
      <c r="G427" s="94">
        <f>F427</f>
        <v>0</v>
      </c>
      <c r="H427" s="161"/>
      <c r="I427" s="113" t="s">
        <v>513</v>
      </c>
      <c r="J427" s="113" t="str">
        <f>VLOOKUP(I427,Presupuesto!$B$11:$C$565,2,0)</f>
        <v>AGUINALDO Y DECIMO CUARTO MES</v>
      </c>
      <c r="K427" s="95" t="str">
        <f t="shared" si="12"/>
        <v>Posgrado</v>
      </c>
      <c r="L427" s="95" t="s">
        <v>392</v>
      </c>
    </row>
    <row r="428" spans="3:12" ht="15.75" thickBot="1" x14ac:dyDescent="0.3">
      <c r="C428" s="169" t="s">
        <v>59</v>
      </c>
      <c r="D428" s="160"/>
      <c r="E428" s="151">
        <v>0</v>
      </c>
      <c r="F428" s="114">
        <f>IF(E426&lt;6,"",((E426-6)/12)*(G426/E426))</f>
        <v>0</v>
      </c>
      <c r="G428" s="94">
        <f>F428</f>
        <v>0</v>
      </c>
      <c r="H428" s="161"/>
      <c r="I428" s="98" t="s">
        <v>516</v>
      </c>
      <c r="J428" s="98" t="str">
        <f>VLOOKUP(I428,Presupuesto!$B$11:$C$565,2,0)</f>
        <v>DECIMOCUARTO MES</v>
      </c>
      <c r="K428" s="95" t="str">
        <f t="shared" si="12"/>
        <v>Posgrado</v>
      </c>
      <c r="L428" s="95" t="s">
        <v>392</v>
      </c>
    </row>
    <row r="429" spans="3:12" ht="15.75" thickBot="1" x14ac:dyDescent="0.3">
      <c r="C429" s="134" t="s">
        <v>489</v>
      </c>
      <c r="D429" s="196"/>
      <c r="E429" s="149">
        <v>12</v>
      </c>
      <c r="F429" s="285">
        <f>HLOOKUP($C429,$BZ$2:$CM$3,2,0)</f>
        <v>13238.9</v>
      </c>
      <c r="G429" s="110">
        <f>D429*E429*F429</f>
        <v>0</v>
      </c>
      <c r="H429" s="163"/>
      <c r="I429" s="111" t="s">
        <v>493</v>
      </c>
      <c r="J429" s="111" t="str">
        <f>VLOOKUP(I429,Presupuesto!$B$11:$C$565,2,0)</f>
        <v>SUELDOS Y SALARIOS PERMANENTES</v>
      </c>
      <c r="K429" s="95" t="str">
        <f t="shared" si="12"/>
        <v>Posgrado</v>
      </c>
      <c r="L429" s="95" t="s">
        <v>392</v>
      </c>
    </row>
    <row r="430" spans="3:12" x14ac:dyDescent="0.25">
      <c r="C430" s="168" t="s">
        <v>58</v>
      </c>
      <c r="D430" s="160"/>
      <c r="E430" s="151">
        <v>0</v>
      </c>
      <c r="F430" s="97">
        <f>IF(E429=0,"",(G429/E429)/12*E429)</f>
        <v>0</v>
      </c>
      <c r="G430" s="94">
        <f>F430</f>
        <v>0</v>
      </c>
      <c r="H430" s="161"/>
      <c r="I430" s="113" t="s">
        <v>513</v>
      </c>
      <c r="J430" s="113" t="str">
        <f>VLOOKUP(I430,Presupuesto!$B$11:$C$565,2,0)</f>
        <v>AGUINALDO Y DECIMO CUARTO MES</v>
      </c>
      <c r="K430" s="95" t="str">
        <f t="shared" si="12"/>
        <v>Posgrado</v>
      </c>
      <c r="L430" s="95" t="s">
        <v>392</v>
      </c>
    </row>
    <row r="431" spans="3:12" ht="15.75" thickBot="1" x14ac:dyDescent="0.3">
      <c r="C431" s="169" t="s">
        <v>59</v>
      </c>
      <c r="D431" s="160"/>
      <c r="E431" s="151">
        <v>0</v>
      </c>
      <c r="F431" s="114">
        <f>IF(E429&lt;6,"",((E429-6)/12)*(G429/E429))</f>
        <v>0</v>
      </c>
      <c r="G431" s="94">
        <f>F431</f>
        <v>0</v>
      </c>
      <c r="H431" s="161"/>
      <c r="I431" s="98" t="s">
        <v>516</v>
      </c>
      <c r="J431" s="98" t="str">
        <f>VLOOKUP(I431,Presupuesto!$B$11:$C$565,2,0)</f>
        <v>DECIMOCUARTO MES</v>
      </c>
      <c r="K431" s="95" t="str">
        <f t="shared" si="12"/>
        <v>Posgrado</v>
      </c>
      <c r="L431" s="95" t="s">
        <v>392</v>
      </c>
    </row>
    <row r="432" spans="3:12" ht="15.75" thickBot="1" x14ac:dyDescent="0.3">
      <c r="C432" s="134" t="s">
        <v>490</v>
      </c>
      <c r="D432" s="196"/>
      <c r="E432" s="149">
        <v>12</v>
      </c>
      <c r="F432" s="285">
        <f>HLOOKUP($C432,$BZ$2:$CM$3,2,0)</f>
        <v>12356.31</v>
      </c>
      <c r="G432" s="110">
        <f>D432*E432*F432</f>
        <v>0</v>
      </c>
      <c r="H432" s="163"/>
      <c r="I432" s="111" t="s">
        <v>493</v>
      </c>
      <c r="J432" s="111" t="str">
        <f>VLOOKUP(I432,Presupuesto!$B$11:$C$565,2,0)</f>
        <v>SUELDOS Y SALARIOS PERMANENTES</v>
      </c>
      <c r="K432" s="95" t="str">
        <f t="shared" ref="K432:K440" si="13">$K$399</f>
        <v>Posgrado</v>
      </c>
      <c r="L432" s="95" t="s">
        <v>392</v>
      </c>
    </row>
    <row r="433" spans="3:12" x14ac:dyDescent="0.25">
      <c r="C433" s="168" t="s">
        <v>58</v>
      </c>
      <c r="D433" s="160"/>
      <c r="E433" s="151">
        <v>0</v>
      </c>
      <c r="F433" s="97">
        <f>IF(E432=0,"",(G432/E432)/12*E432)</f>
        <v>0</v>
      </c>
      <c r="G433" s="94">
        <f>F433</f>
        <v>0</v>
      </c>
      <c r="H433" s="161"/>
      <c r="I433" s="113" t="s">
        <v>513</v>
      </c>
      <c r="J433" s="113" t="str">
        <f>VLOOKUP(I433,Presupuesto!$B$11:$C$565,2,0)</f>
        <v>AGUINALDO Y DECIMO CUARTO MES</v>
      </c>
      <c r="K433" s="95" t="str">
        <f t="shared" si="13"/>
        <v>Posgrado</v>
      </c>
      <c r="L433" s="95" t="s">
        <v>392</v>
      </c>
    </row>
    <row r="434" spans="3:12" ht="15.75" thickBot="1" x14ac:dyDescent="0.3">
      <c r="C434" s="169" t="s">
        <v>59</v>
      </c>
      <c r="D434" s="160"/>
      <c r="E434" s="151">
        <v>0</v>
      </c>
      <c r="F434" s="114">
        <f>IF(E432&lt;6,"",((E432-6)/12)*(G432/E432))</f>
        <v>0</v>
      </c>
      <c r="G434" s="94">
        <f>F434</f>
        <v>0</v>
      </c>
      <c r="H434" s="161"/>
      <c r="I434" s="98" t="s">
        <v>516</v>
      </c>
      <c r="J434" s="98" t="str">
        <f>VLOOKUP(I434,Presupuesto!$B$11:$C$565,2,0)</f>
        <v>DECIMOCUARTO MES</v>
      </c>
      <c r="K434" s="95" t="str">
        <f t="shared" si="13"/>
        <v>Posgrado</v>
      </c>
      <c r="L434" s="95" t="s">
        <v>392</v>
      </c>
    </row>
    <row r="435" spans="3:12" ht="15.75" thickBot="1" x14ac:dyDescent="0.3">
      <c r="C435" s="134" t="s">
        <v>491</v>
      </c>
      <c r="D435" s="196"/>
      <c r="E435" s="149">
        <v>12</v>
      </c>
      <c r="F435" s="285">
        <f>HLOOKUP($C435,$BZ$2:$CM$3,2,0)</f>
        <v>463.22</v>
      </c>
      <c r="G435" s="110">
        <f>D435*E435*F435</f>
        <v>0</v>
      </c>
      <c r="H435" s="163"/>
      <c r="I435" s="111" t="s">
        <v>493</v>
      </c>
      <c r="J435" s="111" t="str">
        <f>VLOOKUP(I435,Presupuesto!$B$11:$C$565,2,0)</f>
        <v>SUELDOS Y SALARIOS PERMANENTES</v>
      </c>
      <c r="K435" s="95" t="str">
        <f t="shared" si="13"/>
        <v>Posgrado</v>
      </c>
      <c r="L435" s="95" t="s">
        <v>392</v>
      </c>
    </row>
    <row r="436" spans="3:12" x14ac:dyDescent="0.25">
      <c r="C436" s="168" t="s">
        <v>58</v>
      </c>
      <c r="D436" s="160"/>
      <c r="E436" s="151">
        <v>0</v>
      </c>
      <c r="F436" s="97">
        <f>IF(E435=0,"",(G435/E435)/12*E435)</f>
        <v>0</v>
      </c>
      <c r="G436" s="94">
        <f>F436</f>
        <v>0</v>
      </c>
      <c r="H436" s="161"/>
      <c r="I436" s="113" t="s">
        <v>513</v>
      </c>
      <c r="J436" s="113" t="str">
        <f>VLOOKUP(I436,Presupuesto!$B$11:$C$565,2,0)</f>
        <v>AGUINALDO Y DECIMO CUARTO MES</v>
      </c>
      <c r="K436" s="95" t="str">
        <f t="shared" si="13"/>
        <v>Posgrado</v>
      </c>
      <c r="L436" s="95" t="s">
        <v>392</v>
      </c>
    </row>
    <row r="437" spans="3:12" ht="15.75" thickBot="1" x14ac:dyDescent="0.3">
      <c r="C437" s="169" t="s">
        <v>59</v>
      </c>
      <c r="D437" s="160"/>
      <c r="E437" s="151">
        <v>0</v>
      </c>
      <c r="F437" s="114">
        <f>IF(E435&lt;6,"",((E435-6)/12)*(G435/E435))</f>
        <v>0</v>
      </c>
      <c r="G437" s="94">
        <f>F437</f>
        <v>0</v>
      </c>
      <c r="H437" s="161"/>
      <c r="I437" s="98" t="s">
        <v>516</v>
      </c>
      <c r="J437" s="98" t="str">
        <f>VLOOKUP(I437,Presupuesto!$B$11:$C$565,2,0)</f>
        <v>DECIMOCUARTO MES</v>
      </c>
      <c r="K437" s="95" t="str">
        <f t="shared" si="13"/>
        <v>Posgrado</v>
      </c>
      <c r="L437" s="95" t="s">
        <v>392</v>
      </c>
    </row>
    <row r="438" spans="3:12" ht="15.75" thickBot="1" x14ac:dyDescent="0.3">
      <c r="C438" s="134" t="s">
        <v>492</v>
      </c>
      <c r="D438" s="196"/>
      <c r="E438" s="149">
        <v>12</v>
      </c>
      <c r="F438" s="285">
        <f>HLOOKUP($C438,$BZ$2:$CM$3,2,0)</f>
        <v>2007.3</v>
      </c>
      <c r="G438" s="110">
        <f>D438*E438*F438</f>
        <v>0</v>
      </c>
      <c r="H438" s="163"/>
      <c r="I438" s="111" t="s">
        <v>493</v>
      </c>
      <c r="J438" s="111" t="str">
        <f>VLOOKUP(I438,Presupuesto!$B$11:$C$565,2,0)</f>
        <v>SUELDOS Y SALARIOS PERMANENTES</v>
      </c>
      <c r="K438" s="95" t="str">
        <f t="shared" si="13"/>
        <v>Posgrado</v>
      </c>
      <c r="L438" s="95" t="s">
        <v>392</v>
      </c>
    </row>
    <row r="439" spans="3:12" x14ac:dyDescent="0.25">
      <c r="C439" s="168" t="s">
        <v>58</v>
      </c>
      <c r="D439" s="160"/>
      <c r="E439" s="151">
        <v>0</v>
      </c>
      <c r="F439" s="97">
        <f>IF(E438=0,"",(G438/E438)/12*E438)</f>
        <v>0</v>
      </c>
      <c r="G439" s="94">
        <f>F439</f>
        <v>0</v>
      </c>
      <c r="H439" s="161"/>
      <c r="I439" s="113" t="s">
        <v>513</v>
      </c>
      <c r="J439" s="113" t="str">
        <f>VLOOKUP(I439,Presupuesto!$B$11:$C$565,2,0)</f>
        <v>AGUINALDO Y DECIMO CUARTO MES</v>
      </c>
      <c r="K439" s="95" t="str">
        <f t="shared" si="13"/>
        <v>Posgrado</v>
      </c>
      <c r="L439" s="95" t="s">
        <v>392</v>
      </c>
    </row>
    <row r="440" spans="3:12" ht="15.75" thickBot="1" x14ac:dyDescent="0.3">
      <c r="C440" s="169" t="s">
        <v>59</v>
      </c>
      <c r="D440" s="160"/>
      <c r="E440" s="151">
        <v>0</v>
      </c>
      <c r="F440" s="114">
        <f>IF(E438&lt;6,"",((E438-6)/12)*(G438/E438))</f>
        <v>0</v>
      </c>
      <c r="G440" s="94">
        <f>F440</f>
        <v>0</v>
      </c>
      <c r="H440" s="161"/>
      <c r="I440" s="98" t="s">
        <v>516</v>
      </c>
      <c r="J440" s="98" t="str">
        <f>VLOOKUP(I440,Presupuesto!$B$11:$C$565,2,0)</f>
        <v>DECIMOCUARTO MES</v>
      </c>
      <c r="K440" s="95" t="str">
        <f t="shared" si="13"/>
        <v>Posgrado</v>
      </c>
      <c r="L440" s="95" t="s">
        <v>392</v>
      </c>
    </row>
    <row r="441" spans="3:12" ht="15.75" thickBot="1" x14ac:dyDescent="0.3">
      <c r="C441" s="137" t="s">
        <v>83</v>
      </c>
      <c r="D441" s="196">
        <v>2</v>
      </c>
      <c r="E441" s="149">
        <v>12</v>
      </c>
      <c r="F441" s="136">
        <v>17000</v>
      </c>
      <c r="G441" s="110">
        <f>D441*E441*F441</f>
        <v>408000</v>
      </c>
      <c r="H441" s="163" t="s">
        <v>1494</v>
      </c>
      <c r="I441" s="111" t="s">
        <v>561</v>
      </c>
      <c r="J441" s="111" t="str">
        <f>VLOOKUP(I441,Presupuesto!$B$11:$C$565,2,0)</f>
        <v>CONTRATOS ESPECIALES</v>
      </c>
      <c r="K441" s="95" t="s">
        <v>1361</v>
      </c>
      <c r="L441" s="95" t="s">
        <v>392</v>
      </c>
    </row>
    <row r="442" spans="3:12" x14ac:dyDescent="0.25">
      <c r="C442" s="168" t="s">
        <v>58</v>
      </c>
      <c r="D442" s="160"/>
      <c r="E442" s="151">
        <v>0</v>
      </c>
      <c r="F442" s="114">
        <f>IF(E441=0,"",(G441/E441)/12*E441)</f>
        <v>34000</v>
      </c>
      <c r="G442" s="94">
        <f>F442</f>
        <v>34000</v>
      </c>
      <c r="H442" s="161" t="s">
        <v>1494</v>
      </c>
      <c r="I442" s="98" t="s">
        <v>561</v>
      </c>
      <c r="J442" s="98" t="str">
        <f>VLOOKUP(I442,Presupuesto!$B$11:$C$565,2,0)</f>
        <v>CONTRATOS ESPECIALES</v>
      </c>
      <c r="K442" s="95" t="s">
        <v>1361</v>
      </c>
      <c r="L442" s="95" t="s">
        <v>391</v>
      </c>
    </row>
    <row r="443" spans="3:12" ht="15.75" thickBot="1" x14ac:dyDescent="0.3">
      <c r="C443" s="169" t="s">
        <v>59</v>
      </c>
      <c r="D443" s="160"/>
      <c r="E443" s="151">
        <v>0</v>
      </c>
      <c r="F443" s="97">
        <f>IF(E441&lt;6,"",((E441-6)/12)*(G441/E441))</f>
        <v>17000</v>
      </c>
      <c r="G443" s="94">
        <f>F443</f>
        <v>17000</v>
      </c>
      <c r="H443" s="161" t="s">
        <v>1494</v>
      </c>
      <c r="I443" s="98" t="s">
        <v>561</v>
      </c>
      <c r="J443" s="98" t="str">
        <f>VLOOKUP(I443,Presupuesto!$B$11:$C$565,2,0)</f>
        <v>CONTRATOS ESPECIALES</v>
      </c>
      <c r="K443" s="95" t="s">
        <v>1361</v>
      </c>
      <c r="L443" s="95" t="s">
        <v>396</v>
      </c>
    </row>
    <row r="444" spans="3:12" s="404" customFormat="1" ht="15.75" thickBot="1" x14ac:dyDescent="0.3">
      <c r="C444" s="137" t="s">
        <v>61</v>
      </c>
      <c r="D444" s="196">
        <v>1</v>
      </c>
      <c r="E444" s="149">
        <v>12</v>
      </c>
      <c r="F444" s="115">
        <v>30000</v>
      </c>
      <c r="G444" s="110">
        <f>D444*E444*F444</f>
        <v>360000</v>
      </c>
      <c r="H444" s="163" t="s">
        <v>1494</v>
      </c>
      <c r="I444" s="111" t="s">
        <v>493</v>
      </c>
      <c r="J444" s="111" t="str">
        <f>VLOOKUP(I444,Presupuesto!$B$11:$C$565,2,0)</f>
        <v>SUELDOS Y SALARIOS PERMANENTES</v>
      </c>
      <c r="K444" s="95" t="s">
        <v>1361</v>
      </c>
      <c r="L444" s="95" t="s">
        <v>391</v>
      </c>
    </row>
    <row r="445" spans="3:12" s="404" customFormat="1" x14ac:dyDescent="0.25">
      <c r="C445" s="168" t="s">
        <v>58</v>
      </c>
      <c r="D445" s="166"/>
      <c r="E445" s="128">
        <v>0</v>
      </c>
      <c r="F445" s="116">
        <f>IF(E444=0,"",(G444/E444)/12*E444)</f>
        <v>30000</v>
      </c>
      <c r="G445" s="117">
        <f>F445</f>
        <v>30000</v>
      </c>
      <c r="H445" s="161" t="s">
        <v>1494</v>
      </c>
      <c r="I445" s="98" t="s">
        <v>513</v>
      </c>
      <c r="J445" s="98" t="str">
        <f>VLOOKUP(I445,Presupuesto!$B$11:$C$565,2,0)</f>
        <v>AGUINALDO Y DECIMO CUARTO MES</v>
      </c>
      <c r="K445" s="95" t="s">
        <v>1361</v>
      </c>
      <c r="L445" s="95" t="s">
        <v>391</v>
      </c>
    </row>
    <row r="446" spans="3:12" s="404" customFormat="1" ht="15.75" thickBot="1" x14ac:dyDescent="0.3">
      <c r="C446" s="170" t="s">
        <v>59</v>
      </c>
      <c r="D446" s="159"/>
      <c r="E446" s="129">
        <v>0</v>
      </c>
      <c r="F446" s="102">
        <f>IF(E444&lt;6,"",((E444-6)/12)*(G444/E444))</f>
        <v>15000</v>
      </c>
      <c r="G446" s="102">
        <f>F446</f>
        <v>15000</v>
      </c>
      <c r="H446" s="159" t="s">
        <v>1494</v>
      </c>
      <c r="I446" s="103" t="s">
        <v>516</v>
      </c>
      <c r="J446" s="121" t="str">
        <f>VLOOKUP(I446,Presupuesto!$B$11:$C$565,2,0)</f>
        <v>DECIMOCUARTO MES</v>
      </c>
      <c r="K446" s="95" t="s">
        <v>1361</v>
      </c>
      <c r="L446" s="121" t="s">
        <v>391</v>
      </c>
    </row>
    <row r="447" spans="3:12" ht="15.75" thickBot="1" x14ac:dyDescent="0.3">
      <c r="C447" s="137" t="s">
        <v>60</v>
      </c>
      <c r="D447" s="196"/>
      <c r="E447" s="149">
        <v>12</v>
      </c>
      <c r="F447" s="115">
        <v>30000</v>
      </c>
      <c r="G447" s="110">
        <f>D447*E447*F447</f>
        <v>0</v>
      </c>
      <c r="H447" s="163"/>
      <c r="I447" s="111" t="s">
        <v>702</v>
      </c>
      <c r="J447" s="111" t="str">
        <f>VLOOKUP(I447,Presupuesto!$B$11:$C$565,2,0)</f>
        <v>OTROS SERVICIOS TECNICOS Y PROFESIONALES</v>
      </c>
      <c r="K447" s="95" t="s">
        <v>1361</v>
      </c>
      <c r="L447" s="95" t="s">
        <v>391</v>
      </c>
    </row>
    <row r="448" spans="3:12" x14ac:dyDescent="0.25">
      <c r="C448" s="168" t="s">
        <v>58</v>
      </c>
      <c r="D448" s="160"/>
      <c r="E448" s="151">
        <v>0</v>
      </c>
      <c r="F448" s="97">
        <v>0</v>
      </c>
      <c r="G448" s="94">
        <f>F448</f>
        <v>0</v>
      </c>
      <c r="H448" s="161"/>
      <c r="I448" s="98" t="s">
        <v>702</v>
      </c>
      <c r="J448" s="98" t="str">
        <f>VLOOKUP(I448,Presupuesto!$B$11:$C$565,2,0)</f>
        <v>OTROS SERVICIOS TECNICOS Y PROFESIONALES</v>
      </c>
      <c r="K448" s="95" t="s">
        <v>1361</v>
      </c>
      <c r="L448" s="95" t="s">
        <v>391</v>
      </c>
    </row>
    <row r="449" spans="3:12" ht="15.75" thickBot="1" x14ac:dyDescent="0.3">
      <c r="C449" s="169" t="s">
        <v>59</v>
      </c>
      <c r="D449" s="160"/>
      <c r="E449" s="151">
        <v>0</v>
      </c>
      <c r="F449" s="97">
        <v>0</v>
      </c>
      <c r="G449" s="94">
        <f>F449</f>
        <v>0</v>
      </c>
      <c r="H449" s="161"/>
      <c r="I449" s="98" t="s">
        <v>702</v>
      </c>
      <c r="J449" s="98" t="str">
        <f>VLOOKUP(I449,Presupuesto!$B$11:$C$565,2,0)</f>
        <v>OTROS SERVICIOS TECNICOS Y PROFESIONALES</v>
      </c>
      <c r="K449" s="95" t="s">
        <v>1361</v>
      </c>
      <c r="L449" s="95" t="s">
        <v>391</v>
      </c>
    </row>
    <row r="450" spans="3:12" ht="15.75" thickBot="1" x14ac:dyDescent="0.3">
      <c r="C450" s="137" t="s">
        <v>61</v>
      </c>
      <c r="D450" s="196">
        <v>1</v>
      </c>
      <c r="E450" s="149">
        <v>12</v>
      </c>
      <c r="F450" s="115">
        <v>25000</v>
      </c>
      <c r="G450" s="110">
        <f>D450*E450*F450</f>
        <v>300000</v>
      </c>
      <c r="H450" s="163" t="s">
        <v>1494</v>
      </c>
      <c r="I450" s="111" t="s">
        <v>493</v>
      </c>
      <c r="J450" s="111" t="str">
        <f>VLOOKUP(I450,Presupuesto!$B$11:$C$565,2,0)</f>
        <v>SUELDOS Y SALARIOS PERMANENTES</v>
      </c>
      <c r="K450" s="95" t="s">
        <v>1361</v>
      </c>
      <c r="L450" s="95" t="s">
        <v>391</v>
      </c>
    </row>
    <row r="451" spans="3:12" x14ac:dyDescent="0.25">
      <c r="C451" s="168" t="s">
        <v>58</v>
      </c>
      <c r="D451" s="166"/>
      <c r="E451" s="128">
        <v>0</v>
      </c>
      <c r="F451" s="116">
        <f>IF(E450=0,"",(G450/E450)/12*E450)</f>
        <v>25000</v>
      </c>
      <c r="G451" s="117">
        <f>F451</f>
        <v>25000</v>
      </c>
      <c r="H451" s="161" t="s">
        <v>1494</v>
      </c>
      <c r="I451" s="98" t="s">
        <v>513</v>
      </c>
      <c r="J451" s="98" t="str">
        <f>VLOOKUP(I451,Presupuesto!$B$11:$C$565,2,0)</f>
        <v>AGUINALDO Y DECIMO CUARTO MES</v>
      </c>
      <c r="K451" s="95" t="s">
        <v>1361</v>
      </c>
      <c r="L451" s="95" t="s">
        <v>391</v>
      </c>
    </row>
    <row r="452" spans="3:12" ht="15.75" thickBot="1" x14ac:dyDescent="0.3">
      <c r="C452" s="170" t="s">
        <v>59</v>
      </c>
      <c r="D452" s="159"/>
      <c r="E452" s="129">
        <v>0</v>
      </c>
      <c r="F452" s="102">
        <f>IF(E450&lt;6,"",((E450-6)/12)*(G450/E450))</f>
        <v>12500</v>
      </c>
      <c r="G452" s="102">
        <f>F452</f>
        <v>12500</v>
      </c>
      <c r="H452" s="159" t="s">
        <v>1494</v>
      </c>
      <c r="I452" s="103" t="s">
        <v>516</v>
      </c>
      <c r="J452" s="121" t="str">
        <f>VLOOKUP(I452,Presupuesto!$B$11:$C$565,2,0)</f>
        <v>DECIMOCUARTO MES</v>
      </c>
      <c r="K452" s="95" t="s">
        <v>1361</v>
      </c>
      <c r="L452" s="121" t="s">
        <v>391</v>
      </c>
    </row>
    <row r="454" spans="3:12" x14ac:dyDescent="0.25">
      <c r="K454" s="150"/>
    </row>
    <row r="456" spans="3:12" ht="15.75" thickBot="1" x14ac:dyDescent="0.3">
      <c r="K456" s="150"/>
    </row>
    <row r="457" spans="3:12" ht="15.75" thickBot="1" x14ac:dyDescent="0.3">
      <c r="C457" s="69" t="s">
        <v>43</v>
      </c>
      <c r="D457" s="30">
        <f>SUM(G464:G520)</f>
        <v>25783991.279999997</v>
      </c>
      <c r="E457" s="90"/>
      <c r="F457" s="90"/>
      <c r="G457" s="90"/>
      <c r="H457" s="73"/>
      <c r="I457" s="73"/>
      <c r="J457" s="73"/>
      <c r="K457" s="150"/>
    </row>
    <row r="458" spans="3:12" x14ac:dyDescent="0.25">
      <c r="D458" s="31"/>
      <c r="E458" s="90"/>
      <c r="F458" s="90"/>
      <c r="G458" s="90"/>
      <c r="H458" s="73"/>
      <c r="I458" s="73"/>
      <c r="J458" s="73"/>
      <c r="K458" s="150"/>
    </row>
    <row r="459" spans="3:12" x14ac:dyDescent="0.25">
      <c r="D459" s="31"/>
      <c r="E459" s="90"/>
      <c r="F459" s="90"/>
      <c r="G459" s="90"/>
      <c r="H459" s="73"/>
      <c r="I459" s="73"/>
      <c r="J459" s="73"/>
      <c r="K459" s="150"/>
    </row>
    <row r="460" spans="3:12" ht="15.75" x14ac:dyDescent="0.25">
      <c r="C460" s="199" t="s">
        <v>389</v>
      </c>
      <c r="D460" s="327" t="s">
        <v>1919</v>
      </c>
      <c r="E460" s="90"/>
      <c r="F460" s="90"/>
      <c r="G460" s="90"/>
      <c r="H460" s="73"/>
      <c r="I460" s="73"/>
      <c r="J460" s="73"/>
      <c r="K460" s="150"/>
    </row>
    <row r="461" spans="3:12" ht="18.75" x14ac:dyDescent="0.25">
      <c r="C461" s="204" t="str">
        <f>IFERROR(VLOOKUP(D460,'1. Desarrollo e Innov. Curricu.'!$E:$F,2,FALSE),IFERROR(VLOOKUP(D460,'2. Investigación Científica'!$E:$F,2,FALSE),IFERROR(VLOOKUP(D460,'3. Vinculación Univ. Sociedad'!$E:$F,2,FALSE),IFERROR(VLOOKUP(D460,'4. Docencia y Profesorado Univ.'!$E:$F,2,FALSE),IFERROR(VLOOKUP(D460,'5. Estudiantes y Graduados'!$E:$F,2,FALSE),IFERROR(VLOOKUP(D460,'11. Gestion Administrativa'!$E:$F,2,FALSE),IFERROR(VLOOKUP(D460,'13. Gestión Académica'!$E:$F,2,FALSE),IFERROR(VLOOKUP(D460,'8. Asegura. de la Calid. y M'!$E:$F,2,FALSE),IFERROR(VLOOKUP(D460,'6. Gestión del Conocimiento'!$E:$F,2,FALSE),IFERROR(VLOOKUP(D460,'15. Gobernabilidad y Proceso...'!$E:$F,2,FALSE),IFERROR(VLOOKUP(D460,'12. Gestión del Talento Humano'!$E:$F,2,FALSE),IFERROR(VLOOKUP(D460,'14. Internacional... de la E.S.'!$E:$F,2,FALSE),IFERROR(VLOOKUP(D460,'10. Posgrado'!$E:$F,2,FALSE),IFERROR(VLOOKUP(D460,'17. Gestión TIC'!$E:$F,2,FALSE),IFERROR(VLOOKUP(D460,'16. Desa. del Sistema Educ.Sup.'!$E:$F,2,FALSE),IFERROR(VLOOKUP(D460,'9. Cultura de Inno. Insti...'!$E:$F,2,FALSE),VLOOKUP(D460,'7. Lo Esencial de la Reforma U.'!$E:$F,2,0)))))))))))))))))</f>
        <v xml:space="preserve">Gestionar la contratacion 1. Llamando a concurso 2. selección 3. Contratación para cubrir en los departamentos </v>
      </c>
      <c r="D461" s="31"/>
      <c r="E461" s="90"/>
      <c r="F461" s="90"/>
      <c r="G461" s="90"/>
      <c r="H461" s="73"/>
      <c r="I461" s="73"/>
      <c r="J461" s="73"/>
      <c r="K461" s="150"/>
    </row>
    <row r="462" spans="3:12" ht="15.75" thickBot="1" x14ac:dyDescent="0.3">
      <c r="C462" s="174"/>
      <c r="D462" s="31"/>
      <c r="E462" s="90"/>
      <c r="F462" s="90"/>
      <c r="G462" s="90"/>
      <c r="H462" s="73"/>
      <c r="I462" s="73"/>
      <c r="J462" s="73"/>
      <c r="K462" s="150"/>
    </row>
    <row r="463" spans="3:12" ht="30.75" thickBot="1" x14ac:dyDescent="0.3">
      <c r="C463" s="131" t="s">
        <v>44</v>
      </c>
      <c r="D463" s="135" t="s">
        <v>55</v>
      </c>
      <c r="E463" s="167" t="s">
        <v>56</v>
      </c>
      <c r="F463" s="135" t="s">
        <v>57</v>
      </c>
      <c r="G463" s="132" t="s">
        <v>27</v>
      </c>
      <c r="H463" s="130" t="s">
        <v>128</v>
      </c>
      <c r="I463" s="133" t="s">
        <v>46</v>
      </c>
      <c r="J463" s="133" t="s">
        <v>129</v>
      </c>
      <c r="K463" s="133" t="s">
        <v>407</v>
      </c>
      <c r="L463" s="133" t="s">
        <v>408</v>
      </c>
    </row>
    <row r="464" spans="3:12" ht="15.75" thickBot="1" x14ac:dyDescent="0.3">
      <c r="C464" s="134" t="s">
        <v>479</v>
      </c>
      <c r="D464" s="196"/>
      <c r="E464" s="149">
        <v>12</v>
      </c>
      <c r="F464" s="285">
        <f>HLOOKUP($C464,$BZ$2:$CM$3,2,0)</f>
        <v>43674.39</v>
      </c>
      <c r="G464" s="110">
        <f>D464*E464*F464</f>
        <v>0</v>
      </c>
      <c r="H464" s="163" t="s">
        <v>1494</v>
      </c>
      <c r="I464" s="111" t="s">
        <v>493</v>
      </c>
      <c r="J464" s="111" t="str">
        <f>VLOOKUP(I464,Presupuesto!$B$11:$C$565,2,0)</f>
        <v>SUELDOS Y SALARIOS PERMANENTES</v>
      </c>
      <c r="K464" s="212" t="s">
        <v>1361</v>
      </c>
      <c r="L464" s="95" t="s">
        <v>391</v>
      </c>
    </row>
    <row r="465" spans="3:12" x14ac:dyDescent="0.25">
      <c r="C465" s="168" t="s">
        <v>58</v>
      </c>
      <c r="D465" s="160"/>
      <c r="E465" s="151">
        <v>0</v>
      </c>
      <c r="F465" s="97">
        <f>IF(E464=0,"",(G464/E464)/12*E464)</f>
        <v>0</v>
      </c>
      <c r="G465" s="94">
        <f>F465</f>
        <v>0</v>
      </c>
      <c r="H465" s="161" t="s">
        <v>1494</v>
      </c>
      <c r="I465" s="113" t="s">
        <v>513</v>
      </c>
      <c r="J465" s="113" t="str">
        <f>VLOOKUP(I465,Presupuesto!$B$11:$C$565,2,0)</f>
        <v>AGUINALDO Y DECIMO CUARTO MES</v>
      </c>
      <c r="K465" s="95" t="str">
        <f t="shared" ref="K465:K496" si="14">$K$464</f>
        <v>Gestión Administrativa y  financiera en apoyo al Desarrollo Académico</v>
      </c>
      <c r="L465" s="95" t="s">
        <v>409</v>
      </c>
    </row>
    <row r="466" spans="3:12" ht="15.75" thickBot="1" x14ac:dyDescent="0.3">
      <c r="C466" s="169" t="s">
        <v>59</v>
      </c>
      <c r="D466" s="160"/>
      <c r="E466" s="151">
        <v>0</v>
      </c>
      <c r="F466" s="114">
        <f>IF(E464&lt;6,"",((E464-6)/12)*(G464/E464))</f>
        <v>0</v>
      </c>
      <c r="G466" s="94">
        <f>F466</f>
        <v>0</v>
      </c>
      <c r="H466" s="161" t="s">
        <v>1494</v>
      </c>
      <c r="I466" s="98" t="s">
        <v>516</v>
      </c>
      <c r="J466" s="98" t="str">
        <f>VLOOKUP(I466,Presupuesto!$B$11:$C$565,2,0)</f>
        <v>DECIMOCUARTO MES</v>
      </c>
      <c r="K466" s="95" t="str">
        <f t="shared" si="14"/>
        <v>Gestión Administrativa y  financiera en apoyo al Desarrollo Académico</v>
      </c>
      <c r="L466" s="95" t="s">
        <v>392</v>
      </c>
    </row>
    <row r="467" spans="3:12" ht="15.75" thickBot="1" x14ac:dyDescent="0.3">
      <c r="C467" s="134" t="s">
        <v>480</v>
      </c>
      <c r="D467" s="196"/>
      <c r="E467" s="149">
        <v>12</v>
      </c>
      <c r="F467" s="285">
        <f>HLOOKUP($C467,$BZ$2:$CM$3,2,0)</f>
        <v>39703.99</v>
      </c>
      <c r="G467" s="110">
        <f>D467*E467*F467</f>
        <v>0</v>
      </c>
      <c r="H467" s="161"/>
      <c r="I467" s="111" t="s">
        <v>493</v>
      </c>
      <c r="J467" s="111" t="str">
        <f>VLOOKUP(I467,Presupuesto!$B$11:$C$565,2,0)</f>
        <v>SUELDOS Y SALARIOS PERMANENTES</v>
      </c>
      <c r="K467" s="95" t="str">
        <f t="shared" si="14"/>
        <v>Gestión Administrativa y  financiera en apoyo al Desarrollo Académico</v>
      </c>
      <c r="L467" s="95" t="s">
        <v>392</v>
      </c>
    </row>
    <row r="468" spans="3:12" x14ac:dyDescent="0.25">
      <c r="C468" s="168" t="s">
        <v>58</v>
      </c>
      <c r="D468" s="160"/>
      <c r="E468" s="151">
        <v>0</v>
      </c>
      <c r="F468" s="97">
        <f>IF(E467=0,"",(G467/E467)/12*E467)</f>
        <v>0</v>
      </c>
      <c r="G468" s="94">
        <f>F468</f>
        <v>0</v>
      </c>
      <c r="H468" s="161"/>
      <c r="I468" s="113" t="s">
        <v>513</v>
      </c>
      <c r="J468" s="113" t="str">
        <f>VLOOKUP(I468,Presupuesto!$B$11:$C$565,2,0)</f>
        <v>AGUINALDO Y DECIMO CUARTO MES</v>
      </c>
      <c r="K468" s="95" t="str">
        <f t="shared" si="14"/>
        <v>Gestión Administrativa y  financiera en apoyo al Desarrollo Académico</v>
      </c>
      <c r="L468" s="95" t="s">
        <v>392</v>
      </c>
    </row>
    <row r="469" spans="3:12" ht="15.75" thickBot="1" x14ac:dyDescent="0.3">
      <c r="C469" s="169" t="s">
        <v>59</v>
      </c>
      <c r="D469" s="160"/>
      <c r="E469" s="151">
        <v>0</v>
      </c>
      <c r="F469" s="114">
        <f>IF(E467&lt;6,"",((E467-6)/12)*(G467/E467))</f>
        <v>0</v>
      </c>
      <c r="G469" s="94">
        <f>F469</f>
        <v>0</v>
      </c>
      <c r="H469" s="161"/>
      <c r="I469" s="98" t="s">
        <v>516</v>
      </c>
      <c r="J469" s="98" t="str">
        <f>VLOOKUP(I469,Presupuesto!$B$11:$C$565,2,0)</f>
        <v>DECIMOCUARTO MES</v>
      </c>
      <c r="K469" s="95" t="str">
        <f t="shared" si="14"/>
        <v>Gestión Administrativa y  financiera en apoyo al Desarrollo Académico</v>
      </c>
      <c r="L469" s="95" t="s">
        <v>392</v>
      </c>
    </row>
    <row r="470" spans="3:12" ht="15.75" thickBot="1" x14ac:dyDescent="0.3">
      <c r="C470" s="134" t="s">
        <v>481</v>
      </c>
      <c r="D470" s="196"/>
      <c r="E470" s="149">
        <v>12</v>
      </c>
      <c r="F470" s="285">
        <f>HLOOKUP($C470,$BZ$2:$CM$3,2,0)</f>
        <v>35733.589999999997</v>
      </c>
      <c r="G470" s="110">
        <f>D470*E470*F470</f>
        <v>0</v>
      </c>
      <c r="H470" s="163"/>
      <c r="I470" s="111" t="s">
        <v>493</v>
      </c>
      <c r="J470" s="111" t="str">
        <f>VLOOKUP(I470,Presupuesto!$B$11:$C$565,2,0)</f>
        <v>SUELDOS Y SALARIOS PERMANENTES</v>
      </c>
      <c r="K470" s="95" t="str">
        <f t="shared" si="14"/>
        <v>Gestión Administrativa y  financiera en apoyo al Desarrollo Académico</v>
      </c>
      <c r="L470" s="95" t="s">
        <v>392</v>
      </c>
    </row>
    <row r="471" spans="3:12" x14ac:dyDescent="0.25">
      <c r="C471" s="168" t="s">
        <v>58</v>
      </c>
      <c r="D471" s="160"/>
      <c r="E471" s="151">
        <v>0</v>
      </c>
      <c r="F471" s="97">
        <f>IF(E470=0,"",(G470/E470)/12*E470)</f>
        <v>0</v>
      </c>
      <c r="G471" s="94">
        <f>F471</f>
        <v>0</v>
      </c>
      <c r="H471" s="161"/>
      <c r="I471" s="113" t="s">
        <v>513</v>
      </c>
      <c r="J471" s="113" t="str">
        <f>VLOOKUP(I471,Presupuesto!$B$11:$C$565,2,0)</f>
        <v>AGUINALDO Y DECIMO CUARTO MES</v>
      </c>
      <c r="K471" s="95" t="str">
        <f t="shared" si="14"/>
        <v>Gestión Administrativa y  financiera en apoyo al Desarrollo Académico</v>
      </c>
      <c r="L471" s="95" t="s">
        <v>392</v>
      </c>
    </row>
    <row r="472" spans="3:12" ht="15.75" thickBot="1" x14ac:dyDescent="0.3">
      <c r="C472" s="169" t="s">
        <v>59</v>
      </c>
      <c r="D472" s="160"/>
      <c r="E472" s="151">
        <v>0</v>
      </c>
      <c r="F472" s="114">
        <f>IF(E470&lt;6,"",((E470-6)/12)*(G470/E470))</f>
        <v>0</v>
      </c>
      <c r="G472" s="94">
        <f>F472</f>
        <v>0</v>
      </c>
      <c r="H472" s="161"/>
      <c r="I472" s="98" t="s">
        <v>516</v>
      </c>
      <c r="J472" s="98" t="str">
        <f>VLOOKUP(I472,Presupuesto!$B$11:$C$565,2,0)</f>
        <v>DECIMOCUARTO MES</v>
      </c>
      <c r="K472" s="95" t="str">
        <f t="shared" si="14"/>
        <v>Gestión Administrativa y  financiera en apoyo al Desarrollo Académico</v>
      </c>
      <c r="L472" s="95" t="s">
        <v>392</v>
      </c>
    </row>
    <row r="473" spans="3:12" ht="15.75" thickBot="1" x14ac:dyDescent="0.3">
      <c r="C473" s="134" t="s">
        <v>482</v>
      </c>
      <c r="D473" s="196">
        <v>46</v>
      </c>
      <c r="E473" s="149">
        <v>12</v>
      </c>
      <c r="F473" s="285">
        <f>HLOOKUP($C473,$BZ$2:$CM$3,2,0)</f>
        <v>31763.19</v>
      </c>
      <c r="G473" s="110">
        <f>D473*E473*F473</f>
        <v>17533280.879999999</v>
      </c>
      <c r="H473" s="163" t="s">
        <v>1494</v>
      </c>
      <c r="I473" s="111" t="s">
        <v>493</v>
      </c>
      <c r="J473" s="111" t="str">
        <f>VLOOKUP(I473,Presupuesto!$B$11:$C$565,2,0)</f>
        <v>SUELDOS Y SALARIOS PERMANENTES</v>
      </c>
      <c r="K473" s="95" t="str">
        <f t="shared" si="14"/>
        <v>Gestión Administrativa y  financiera en apoyo al Desarrollo Académico</v>
      </c>
      <c r="L473" s="95" t="s">
        <v>392</v>
      </c>
    </row>
    <row r="474" spans="3:12" x14ac:dyDescent="0.25">
      <c r="C474" s="168" t="s">
        <v>58</v>
      </c>
      <c r="D474" s="160"/>
      <c r="E474" s="151">
        <v>0</v>
      </c>
      <c r="F474" s="97">
        <f>IF(E473=0,"",(G473/E473)/12*E473)</f>
        <v>1461106.74</v>
      </c>
      <c r="G474" s="94">
        <f>F474</f>
        <v>1461106.74</v>
      </c>
      <c r="H474" s="161" t="s">
        <v>1494</v>
      </c>
      <c r="I474" s="113" t="s">
        <v>513</v>
      </c>
      <c r="J474" s="113" t="str">
        <f>VLOOKUP(I474,Presupuesto!$B$11:$C$565,2,0)</f>
        <v>AGUINALDO Y DECIMO CUARTO MES</v>
      </c>
      <c r="K474" s="95" t="str">
        <f t="shared" si="14"/>
        <v>Gestión Administrativa y  financiera en apoyo al Desarrollo Académico</v>
      </c>
      <c r="L474" s="95" t="s">
        <v>392</v>
      </c>
    </row>
    <row r="475" spans="3:12" ht="15.75" thickBot="1" x14ac:dyDescent="0.3">
      <c r="C475" s="169" t="s">
        <v>59</v>
      </c>
      <c r="D475" s="160"/>
      <c r="E475" s="151">
        <v>0</v>
      </c>
      <c r="F475" s="114">
        <f>IF(E473&lt;6,"",((E473-6)/12)*(G473/E473))</f>
        <v>730553.37</v>
      </c>
      <c r="G475" s="94">
        <f>F475</f>
        <v>730553.37</v>
      </c>
      <c r="H475" s="161" t="s">
        <v>1494</v>
      </c>
      <c r="I475" s="98" t="s">
        <v>516</v>
      </c>
      <c r="J475" s="98" t="str">
        <f>VLOOKUP(I475,Presupuesto!$B$11:$C$565,2,0)</f>
        <v>DECIMOCUARTO MES</v>
      </c>
      <c r="K475" s="95" t="str">
        <f t="shared" si="14"/>
        <v>Gestión Administrativa y  financiera en apoyo al Desarrollo Académico</v>
      </c>
      <c r="L475" s="95" t="s">
        <v>392</v>
      </c>
    </row>
    <row r="476" spans="3:12" ht="15.75" thickBot="1" x14ac:dyDescent="0.3">
      <c r="C476" s="134" t="s">
        <v>483</v>
      </c>
      <c r="D476" s="196"/>
      <c r="E476" s="149">
        <v>12</v>
      </c>
      <c r="F476" s="285">
        <f>HLOOKUP($C476,$BZ$2:$CM$3,2,0)</f>
        <v>29777.99</v>
      </c>
      <c r="G476" s="110">
        <f>D476*E476*F476</f>
        <v>0</v>
      </c>
      <c r="H476" s="163"/>
      <c r="I476" s="111" t="s">
        <v>493</v>
      </c>
      <c r="J476" s="111" t="str">
        <f>VLOOKUP(I476,Presupuesto!$B$11:$C$565,2,0)</f>
        <v>SUELDOS Y SALARIOS PERMANENTES</v>
      </c>
      <c r="K476" s="95" t="str">
        <f t="shared" si="14"/>
        <v>Gestión Administrativa y  financiera en apoyo al Desarrollo Académico</v>
      </c>
      <c r="L476" s="95" t="s">
        <v>392</v>
      </c>
    </row>
    <row r="477" spans="3:12" x14ac:dyDescent="0.25">
      <c r="C477" s="168" t="s">
        <v>58</v>
      </c>
      <c r="D477" s="160"/>
      <c r="E477" s="151">
        <v>0</v>
      </c>
      <c r="F477" s="97">
        <f>IF(E476=0,"",(G476/E476)/12*E476)</f>
        <v>0</v>
      </c>
      <c r="G477" s="94">
        <f>F477</f>
        <v>0</v>
      </c>
      <c r="H477" s="161"/>
      <c r="I477" s="113" t="s">
        <v>513</v>
      </c>
      <c r="J477" s="113" t="str">
        <f>VLOOKUP(I477,Presupuesto!$B$11:$C$565,2,0)</f>
        <v>AGUINALDO Y DECIMO CUARTO MES</v>
      </c>
      <c r="K477" s="95" t="str">
        <f t="shared" si="14"/>
        <v>Gestión Administrativa y  financiera en apoyo al Desarrollo Académico</v>
      </c>
      <c r="L477" s="95" t="s">
        <v>392</v>
      </c>
    </row>
    <row r="478" spans="3:12" ht="15.75" thickBot="1" x14ac:dyDescent="0.3">
      <c r="C478" s="169" t="s">
        <v>59</v>
      </c>
      <c r="D478" s="160"/>
      <c r="E478" s="151">
        <v>0</v>
      </c>
      <c r="F478" s="114">
        <f>IF(E476&lt;6,"",((E476-6)/12)*(G476/E476))</f>
        <v>0</v>
      </c>
      <c r="G478" s="94">
        <f>F478</f>
        <v>0</v>
      </c>
      <c r="H478" s="161"/>
      <c r="I478" s="98" t="s">
        <v>516</v>
      </c>
      <c r="J478" s="98" t="str">
        <f>VLOOKUP(I478,Presupuesto!$B$11:$C$565,2,0)</f>
        <v>DECIMOCUARTO MES</v>
      </c>
      <c r="K478" s="95" t="str">
        <f t="shared" si="14"/>
        <v>Gestión Administrativa y  financiera en apoyo al Desarrollo Académico</v>
      </c>
      <c r="L478" s="95" t="s">
        <v>392</v>
      </c>
    </row>
    <row r="479" spans="3:12" ht="15.75" thickBot="1" x14ac:dyDescent="0.3">
      <c r="C479" s="134" t="s">
        <v>484</v>
      </c>
      <c r="D479" s="196">
        <v>13</v>
      </c>
      <c r="E479" s="149">
        <v>12</v>
      </c>
      <c r="F479" s="285">
        <f>HLOOKUP($C479,$BZ$2:$CM$3,2,0)</f>
        <v>27792.79</v>
      </c>
      <c r="G479" s="110">
        <f>D479*E479*F479</f>
        <v>4335675.24</v>
      </c>
      <c r="H479" s="163" t="s">
        <v>1494</v>
      </c>
      <c r="I479" s="111" t="s">
        <v>493</v>
      </c>
      <c r="J479" s="111" t="str">
        <f>VLOOKUP(I479,Presupuesto!$B$11:$C$565,2,0)</f>
        <v>SUELDOS Y SALARIOS PERMANENTES</v>
      </c>
      <c r="K479" s="95" t="str">
        <f t="shared" si="14"/>
        <v>Gestión Administrativa y  financiera en apoyo al Desarrollo Académico</v>
      </c>
      <c r="L479" s="95" t="s">
        <v>392</v>
      </c>
    </row>
    <row r="480" spans="3:12" x14ac:dyDescent="0.25">
      <c r="C480" s="168" t="s">
        <v>58</v>
      </c>
      <c r="D480" s="160"/>
      <c r="E480" s="151">
        <v>0</v>
      </c>
      <c r="F480" s="97">
        <f>IF(E479=0,"",(G479/E479)/12*E479)</f>
        <v>361306.27</v>
      </c>
      <c r="G480" s="94">
        <f>F480</f>
        <v>361306.27</v>
      </c>
      <c r="H480" s="161" t="s">
        <v>1494</v>
      </c>
      <c r="I480" s="113" t="s">
        <v>513</v>
      </c>
      <c r="J480" s="113" t="str">
        <f>VLOOKUP(I480,Presupuesto!$B$11:$C$565,2,0)</f>
        <v>AGUINALDO Y DECIMO CUARTO MES</v>
      </c>
      <c r="K480" s="95" t="str">
        <f t="shared" si="14"/>
        <v>Gestión Administrativa y  financiera en apoyo al Desarrollo Académico</v>
      </c>
      <c r="L480" s="95" t="s">
        <v>392</v>
      </c>
    </row>
    <row r="481" spans="3:12" ht="15.75" thickBot="1" x14ac:dyDescent="0.3">
      <c r="C481" s="169" t="s">
        <v>59</v>
      </c>
      <c r="D481" s="160"/>
      <c r="E481" s="151">
        <v>0</v>
      </c>
      <c r="F481" s="114">
        <f>IF(E479&lt;6,"",((E479-6)/12)*(G479/E479))</f>
        <v>180653.13500000001</v>
      </c>
      <c r="G481" s="94">
        <f>F481</f>
        <v>180653.13500000001</v>
      </c>
      <c r="H481" s="161" t="s">
        <v>1494</v>
      </c>
      <c r="I481" s="98" t="s">
        <v>516</v>
      </c>
      <c r="J481" s="98" t="str">
        <f>VLOOKUP(I481,Presupuesto!$B$11:$C$565,2,0)</f>
        <v>DECIMOCUARTO MES</v>
      </c>
      <c r="K481" s="95" t="str">
        <f t="shared" si="14"/>
        <v>Gestión Administrativa y  financiera en apoyo al Desarrollo Académico</v>
      </c>
      <c r="L481" s="95" t="s">
        <v>392</v>
      </c>
    </row>
    <row r="482" spans="3:12" ht="15.75" thickBot="1" x14ac:dyDescent="0.3">
      <c r="C482" s="134" t="s">
        <v>485</v>
      </c>
      <c r="D482" s="196"/>
      <c r="E482" s="149">
        <v>12</v>
      </c>
      <c r="F482" s="285">
        <f>HLOOKUP($C482,$BZ$2:$CM$3,2,0)</f>
        <v>18859.39</v>
      </c>
      <c r="G482" s="110">
        <f>D482*E482*F482</f>
        <v>0</v>
      </c>
      <c r="H482" s="163"/>
      <c r="I482" s="111" t="s">
        <v>493</v>
      </c>
      <c r="J482" s="111" t="str">
        <f>VLOOKUP(I482,Presupuesto!$B$11:$C$565,2,0)</f>
        <v>SUELDOS Y SALARIOS PERMANENTES</v>
      </c>
      <c r="K482" s="95" t="str">
        <f t="shared" si="14"/>
        <v>Gestión Administrativa y  financiera en apoyo al Desarrollo Académico</v>
      </c>
      <c r="L482" s="95" t="s">
        <v>392</v>
      </c>
    </row>
    <row r="483" spans="3:12" x14ac:dyDescent="0.25">
      <c r="C483" s="168" t="s">
        <v>58</v>
      </c>
      <c r="D483" s="160"/>
      <c r="E483" s="151">
        <v>0</v>
      </c>
      <c r="F483" s="97">
        <f>IF(E482=0,"",(G482/E482)/12*E482)</f>
        <v>0</v>
      </c>
      <c r="G483" s="94">
        <f>F483</f>
        <v>0</v>
      </c>
      <c r="H483" s="161"/>
      <c r="I483" s="113" t="s">
        <v>513</v>
      </c>
      <c r="J483" s="113" t="str">
        <f>VLOOKUP(I483,Presupuesto!$B$11:$C$565,2,0)</f>
        <v>AGUINALDO Y DECIMO CUARTO MES</v>
      </c>
      <c r="K483" s="95" t="str">
        <f t="shared" si="14"/>
        <v>Gestión Administrativa y  financiera en apoyo al Desarrollo Académico</v>
      </c>
      <c r="L483" s="95" t="s">
        <v>392</v>
      </c>
    </row>
    <row r="484" spans="3:12" ht="15.75" thickBot="1" x14ac:dyDescent="0.3">
      <c r="C484" s="169" t="s">
        <v>59</v>
      </c>
      <c r="D484" s="160"/>
      <c r="E484" s="151">
        <v>0</v>
      </c>
      <c r="F484" s="114">
        <f>IF(E482&lt;6,"",((E482-6)/12)*(G482/E482))</f>
        <v>0</v>
      </c>
      <c r="G484" s="94">
        <f>F484</f>
        <v>0</v>
      </c>
      <c r="H484" s="161"/>
      <c r="I484" s="98" t="s">
        <v>516</v>
      </c>
      <c r="J484" s="98" t="str">
        <f>VLOOKUP(I484,Presupuesto!$B$11:$C$565,2,0)</f>
        <v>DECIMOCUARTO MES</v>
      </c>
      <c r="K484" s="95" t="str">
        <f t="shared" si="14"/>
        <v>Gestión Administrativa y  financiera en apoyo al Desarrollo Académico</v>
      </c>
      <c r="L484" s="95" t="s">
        <v>392</v>
      </c>
    </row>
    <row r="485" spans="3:12" ht="15.75" thickBot="1" x14ac:dyDescent="0.3">
      <c r="C485" s="134" t="s">
        <v>486</v>
      </c>
      <c r="D485" s="196"/>
      <c r="E485" s="149">
        <v>12</v>
      </c>
      <c r="F485" s="285">
        <f>HLOOKUP($C485,$BZ$2:$CM$3,2,0)</f>
        <v>17866.8</v>
      </c>
      <c r="G485" s="110">
        <f>D485*E485*F485</f>
        <v>0</v>
      </c>
      <c r="H485" s="163"/>
      <c r="I485" s="111" t="s">
        <v>493</v>
      </c>
      <c r="J485" s="111" t="str">
        <f>VLOOKUP(I485,Presupuesto!$B$11:$C$565,2,0)</f>
        <v>SUELDOS Y SALARIOS PERMANENTES</v>
      </c>
      <c r="K485" s="95" t="str">
        <f t="shared" si="14"/>
        <v>Gestión Administrativa y  financiera en apoyo al Desarrollo Académico</v>
      </c>
      <c r="L485" s="95" t="s">
        <v>392</v>
      </c>
    </row>
    <row r="486" spans="3:12" x14ac:dyDescent="0.25">
      <c r="C486" s="168" t="s">
        <v>58</v>
      </c>
      <c r="D486" s="160"/>
      <c r="E486" s="151">
        <v>0</v>
      </c>
      <c r="F486" s="97">
        <f>IF(E485=0,"",(G485/E485)/12*E485)</f>
        <v>0</v>
      </c>
      <c r="G486" s="94">
        <f>F486</f>
        <v>0</v>
      </c>
      <c r="H486" s="161"/>
      <c r="I486" s="113" t="s">
        <v>513</v>
      </c>
      <c r="J486" s="113" t="str">
        <f>VLOOKUP(I486,Presupuesto!$B$11:$C$565,2,0)</f>
        <v>AGUINALDO Y DECIMO CUARTO MES</v>
      </c>
      <c r="K486" s="95" t="str">
        <f t="shared" si="14"/>
        <v>Gestión Administrativa y  financiera en apoyo al Desarrollo Académico</v>
      </c>
      <c r="L486" s="95" t="s">
        <v>392</v>
      </c>
    </row>
    <row r="487" spans="3:12" ht="15.75" thickBot="1" x14ac:dyDescent="0.3">
      <c r="C487" s="169" t="s">
        <v>59</v>
      </c>
      <c r="D487" s="160"/>
      <c r="E487" s="151">
        <v>0</v>
      </c>
      <c r="F487" s="114">
        <f>IF(E485&lt;6,"",((E485-6)/12)*(G485/E485))</f>
        <v>0</v>
      </c>
      <c r="G487" s="94">
        <f>F487</f>
        <v>0</v>
      </c>
      <c r="H487" s="161"/>
      <c r="I487" s="98" t="s">
        <v>516</v>
      </c>
      <c r="J487" s="98" t="str">
        <f>VLOOKUP(I487,Presupuesto!$B$11:$C$565,2,0)</f>
        <v>DECIMOCUARTO MES</v>
      </c>
      <c r="K487" s="95" t="str">
        <f t="shared" si="14"/>
        <v>Gestión Administrativa y  financiera en apoyo al Desarrollo Académico</v>
      </c>
      <c r="L487" s="95" t="s">
        <v>392</v>
      </c>
    </row>
    <row r="488" spans="3:12" ht="15.75" thickBot="1" x14ac:dyDescent="0.3">
      <c r="C488" s="134" t="s">
        <v>487</v>
      </c>
      <c r="D488" s="196"/>
      <c r="E488" s="149">
        <v>12</v>
      </c>
      <c r="F488" s="285">
        <f>HLOOKUP($C488,$BZ$2:$CM$3,2,0)</f>
        <v>13896.4</v>
      </c>
      <c r="G488" s="110">
        <f>D488*E488*F488</f>
        <v>0</v>
      </c>
      <c r="H488" s="163"/>
      <c r="I488" s="111" t="s">
        <v>493</v>
      </c>
      <c r="J488" s="111" t="str">
        <f>VLOOKUP(I488,Presupuesto!$B$11:$C$565,2,0)</f>
        <v>SUELDOS Y SALARIOS PERMANENTES</v>
      </c>
      <c r="K488" s="95" t="str">
        <f t="shared" si="14"/>
        <v>Gestión Administrativa y  financiera en apoyo al Desarrollo Académico</v>
      </c>
      <c r="L488" s="95" t="s">
        <v>392</v>
      </c>
    </row>
    <row r="489" spans="3:12" x14ac:dyDescent="0.25">
      <c r="C489" s="168" t="s">
        <v>58</v>
      </c>
      <c r="D489" s="160"/>
      <c r="E489" s="151">
        <v>0</v>
      </c>
      <c r="F489" s="97">
        <f>IF(E488=0,"",(G488/E488)/12*E488)</f>
        <v>0</v>
      </c>
      <c r="G489" s="94">
        <f>F489</f>
        <v>0</v>
      </c>
      <c r="H489" s="161"/>
      <c r="I489" s="113" t="s">
        <v>513</v>
      </c>
      <c r="J489" s="113" t="str">
        <f>VLOOKUP(I489,Presupuesto!$B$11:$C$565,2,0)</f>
        <v>AGUINALDO Y DECIMO CUARTO MES</v>
      </c>
      <c r="K489" s="95" t="str">
        <f t="shared" si="14"/>
        <v>Gestión Administrativa y  financiera en apoyo al Desarrollo Académico</v>
      </c>
      <c r="L489" s="95" t="s">
        <v>392</v>
      </c>
    </row>
    <row r="490" spans="3:12" ht="15.75" thickBot="1" x14ac:dyDescent="0.3">
      <c r="C490" s="169" t="s">
        <v>59</v>
      </c>
      <c r="D490" s="160"/>
      <c r="E490" s="151">
        <v>0</v>
      </c>
      <c r="F490" s="114">
        <f>IF(E488&lt;6,"",((E488-6)/12)*(G488/E488))</f>
        <v>0</v>
      </c>
      <c r="G490" s="94">
        <f>F490</f>
        <v>0</v>
      </c>
      <c r="H490" s="161"/>
      <c r="I490" s="98" t="s">
        <v>516</v>
      </c>
      <c r="J490" s="98" t="str">
        <f>VLOOKUP(I490,Presupuesto!$B$11:$C$565,2,0)</f>
        <v>DECIMOCUARTO MES</v>
      </c>
      <c r="K490" s="95" t="str">
        <f t="shared" si="14"/>
        <v>Gestión Administrativa y  financiera en apoyo al Desarrollo Académico</v>
      </c>
      <c r="L490" s="95" t="s">
        <v>392</v>
      </c>
    </row>
    <row r="491" spans="3:12" ht="15.75" thickBot="1" x14ac:dyDescent="0.3">
      <c r="C491" s="134" t="s">
        <v>488</v>
      </c>
      <c r="D491" s="196">
        <v>3</v>
      </c>
      <c r="E491" s="149">
        <v>12</v>
      </c>
      <c r="F491" s="285">
        <f>HLOOKUP($C491,$BZ$2:$CM$3,2,0)</f>
        <v>15004.09</v>
      </c>
      <c r="G491" s="110">
        <f>D491*E491*F491</f>
        <v>540147.24</v>
      </c>
      <c r="H491" s="163" t="s">
        <v>1494</v>
      </c>
      <c r="I491" s="111" t="s">
        <v>493</v>
      </c>
      <c r="J491" s="111" t="str">
        <f>VLOOKUP(I491,Presupuesto!$B$11:$C$565,2,0)</f>
        <v>SUELDOS Y SALARIOS PERMANENTES</v>
      </c>
      <c r="K491" s="95" t="str">
        <f t="shared" si="14"/>
        <v>Gestión Administrativa y  financiera en apoyo al Desarrollo Académico</v>
      </c>
      <c r="L491" s="95" t="s">
        <v>392</v>
      </c>
    </row>
    <row r="492" spans="3:12" x14ac:dyDescent="0.25">
      <c r="C492" s="168" t="s">
        <v>58</v>
      </c>
      <c r="D492" s="160"/>
      <c r="E492" s="151">
        <v>0</v>
      </c>
      <c r="F492" s="97">
        <f>IF(E491=0,"",(G491/E491)/12*E491)</f>
        <v>45012.27</v>
      </c>
      <c r="G492" s="94">
        <f>F492</f>
        <v>45012.27</v>
      </c>
      <c r="H492" s="161" t="s">
        <v>1494</v>
      </c>
      <c r="I492" s="113" t="s">
        <v>513</v>
      </c>
      <c r="J492" s="113" t="str">
        <f>VLOOKUP(I492,Presupuesto!$B$11:$C$565,2,0)</f>
        <v>AGUINALDO Y DECIMO CUARTO MES</v>
      </c>
      <c r="K492" s="95" t="str">
        <f t="shared" si="14"/>
        <v>Gestión Administrativa y  financiera en apoyo al Desarrollo Académico</v>
      </c>
      <c r="L492" s="95" t="s">
        <v>392</v>
      </c>
    </row>
    <row r="493" spans="3:12" ht="15.75" thickBot="1" x14ac:dyDescent="0.3">
      <c r="C493" s="169" t="s">
        <v>59</v>
      </c>
      <c r="D493" s="160"/>
      <c r="E493" s="151">
        <v>0</v>
      </c>
      <c r="F493" s="114">
        <f>IF(E491&lt;6,"",((E491-6)/12)*(G491/E491))</f>
        <v>22506.134999999998</v>
      </c>
      <c r="G493" s="94">
        <f>F493</f>
        <v>22506.134999999998</v>
      </c>
      <c r="H493" s="161" t="s">
        <v>1494</v>
      </c>
      <c r="I493" s="98" t="s">
        <v>516</v>
      </c>
      <c r="J493" s="98" t="str">
        <f>VLOOKUP(I493,Presupuesto!$B$11:$C$565,2,0)</f>
        <v>DECIMOCUARTO MES</v>
      </c>
      <c r="K493" s="95" t="str">
        <f t="shared" si="14"/>
        <v>Gestión Administrativa y  financiera en apoyo al Desarrollo Académico</v>
      </c>
      <c r="L493" s="95" t="s">
        <v>392</v>
      </c>
    </row>
    <row r="494" spans="3:12" ht="15.75" thickBot="1" x14ac:dyDescent="0.3">
      <c r="C494" s="134" t="s">
        <v>489</v>
      </c>
      <c r="D494" s="196"/>
      <c r="E494" s="149">
        <v>12</v>
      </c>
      <c r="F494" s="285">
        <f>HLOOKUP($C494,$BZ$2:$CM$3,2,0)</f>
        <v>13238.9</v>
      </c>
      <c r="G494" s="110">
        <f>D494*E494*F494</f>
        <v>0</v>
      </c>
      <c r="H494" s="163"/>
      <c r="I494" s="111" t="s">
        <v>493</v>
      </c>
      <c r="J494" s="111" t="str">
        <f>VLOOKUP(I494,Presupuesto!$B$11:$C$565,2,0)</f>
        <v>SUELDOS Y SALARIOS PERMANENTES</v>
      </c>
      <c r="K494" s="95" t="str">
        <f t="shared" si="14"/>
        <v>Gestión Administrativa y  financiera en apoyo al Desarrollo Académico</v>
      </c>
      <c r="L494" s="95" t="s">
        <v>392</v>
      </c>
    </row>
    <row r="495" spans="3:12" x14ac:dyDescent="0.25">
      <c r="C495" s="168" t="s">
        <v>58</v>
      </c>
      <c r="D495" s="160"/>
      <c r="E495" s="151">
        <v>0</v>
      </c>
      <c r="F495" s="97">
        <f>IF(E494=0,"",(G494/E494)/12*E494)</f>
        <v>0</v>
      </c>
      <c r="G495" s="94">
        <f>F495</f>
        <v>0</v>
      </c>
      <c r="H495" s="161"/>
      <c r="I495" s="113" t="s">
        <v>513</v>
      </c>
      <c r="J495" s="113" t="str">
        <f>VLOOKUP(I495,Presupuesto!$B$11:$C$565,2,0)</f>
        <v>AGUINALDO Y DECIMO CUARTO MES</v>
      </c>
      <c r="K495" s="95" t="str">
        <f t="shared" si="14"/>
        <v>Gestión Administrativa y  financiera en apoyo al Desarrollo Académico</v>
      </c>
      <c r="L495" s="95" t="s">
        <v>392</v>
      </c>
    </row>
    <row r="496" spans="3:12" ht="15.75" thickBot="1" x14ac:dyDescent="0.3">
      <c r="C496" s="169" t="s">
        <v>59</v>
      </c>
      <c r="D496" s="160"/>
      <c r="E496" s="151">
        <v>0</v>
      </c>
      <c r="F496" s="114">
        <f>IF(E494&lt;6,"",((E494-6)/12)*(G494/E494))</f>
        <v>0</v>
      </c>
      <c r="G496" s="94">
        <f>F496</f>
        <v>0</v>
      </c>
      <c r="H496" s="161"/>
      <c r="I496" s="98" t="s">
        <v>516</v>
      </c>
      <c r="J496" s="98" t="str">
        <f>VLOOKUP(I496,Presupuesto!$B$11:$C$565,2,0)</f>
        <v>DECIMOCUARTO MES</v>
      </c>
      <c r="K496" s="95" t="str">
        <f t="shared" si="14"/>
        <v>Gestión Administrativa y  financiera en apoyo al Desarrollo Académico</v>
      </c>
      <c r="L496" s="95" t="s">
        <v>392</v>
      </c>
    </row>
    <row r="497" spans="3:12" ht="15.75" thickBot="1" x14ac:dyDescent="0.3">
      <c r="C497" s="134" t="s">
        <v>490</v>
      </c>
      <c r="D497" s="196"/>
      <c r="E497" s="149">
        <v>12</v>
      </c>
      <c r="F497" s="285">
        <f>HLOOKUP($C497,$BZ$2:$CM$3,2,0)</f>
        <v>12356.31</v>
      </c>
      <c r="G497" s="110">
        <f>D497*E497*F497</f>
        <v>0</v>
      </c>
      <c r="H497" s="163"/>
      <c r="I497" s="111" t="s">
        <v>493</v>
      </c>
      <c r="J497" s="111" t="str">
        <f>VLOOKUP(I497,Presupuesto!$B$11:$C$565,2,0)</f>
        <v>SUELDOS Y SALARIOS PERMANENTES</v>
      </c>
      <c r="K497" s="95" t="str">
        <f t="shared" ref="K497:K520" si="15">$K$464</f>
        <v>Gestión Administrativa y  financiera en apoyo al Desarrollo Académico</v>
      </c>
      <c r="L497" s="95" t="s">
        <v>392</v>
      </c>
    </row>
    <row r="498" spans="3:12" x14ac:dyDescent="0.25">
      <c r="C498" s="168" t="s">
        <v>58</v>
      </c>
      <c r="D498" s="160"/>
      <c r="E498" s="151">
        <v>0</v>
      </c>
      <c r="F498" s="97">
        <f>IF(E497=0,"",(G497/E497)/12*E497)</f>
        <v>0</v>
      </c>
      <c r="G498" s="94">
        <f>F498</f>
        <v>0</v>
      </c>
      <c r="H498" s="161"/>
      <c r="I498" s="113" t="s">
        <v>513</v>
      </c>
      <c r="J498" s="113" t="str">
        <f>VLOOKUP(I498,Presupuesto!$B$11:$C$565,2,0)</f>
        <v>AGUINALDO Y DECIMO CUARTO MES</v>
      </c>
      <c r="K498" s="95" t="str">
        <f t="shared" si="15"/>
        <v>Gestión Administrativa y  financiera en apoyo al Desarrollo Académico</v>
      </c>
      <c r="L498" s="95" t="s">
        <v>392</v>
      </c>
    </row>
    <row r="499" spans="3:12" ht="15.75" thickBot="1" x14ac:dyDescent="0.3">
      <c r="C499" s="169" t="s">
        <v>59</v>
      </c>
      <c r="D499" s="160"/>
      <c r="E499" s="151">
        <v>0</v>
      </c>
      <c r="F499" s="114">
        <f>IF(E497&lt;6,"",((E497-6)/12)*(G497/E497))</f>
        <v>0</v>
      </c>
      <c r="G499" s="94">
        <f>F499</f>
        <v>0</v>
      </c>
      <c r="H499" s="161"/>
      <c r="I499" s="98" t="s">
        <v>516</v>
      </c>
      <c r="J499" s="98" t="str">
        <f>VLOOKUP(I499,Presupuesto!$B$11:$C$565,2,0)</f>
        <v>DECIMOCUARTO MES</v>
      </c>
      <c r="K499" s="95" t="str">
        <f t="shared" si="15"/>
        <v>Gestión Administrativa y  financiera en apoyo al Desarrollo Académico</v>
      </c>
      <c r="L499" s="95" t="s">
        <v>392</v>
      </c>
    </row>
    <row r="500" spans="3:12" ht="15.75" thickBot="1" x14ac:dyDescent="0.3">
      <c r="C500" s="134" t="s">
        <v>491</v>
      </c>
      <c r="D500" s="196"/>
      <c r="E500" s="149">
        <v>12</v>
      </c>
      <c r="F500" s="285">
        <f>HLOOKUP($C500,$BZ$2:$CM$3,2,0)</f>
        <v>463.22</v>
      </c>
      <c r="G500" s="110">
        <f>D500*E500*F500</f>
        <v>0</v>
      </c>
      <c r="H500" s="163"/>
      <c r="I500" s="111" t="s">
        <v>493</v>
      </c>
      <c r="J500" s="111" t="str">
        <f>VLOOKUP(I500,Presupuesto!$B$11:$C$565,2,0)</f>
        <v>SUELDOS Y SALARIOS PERMANENTES</v>
      </c>
      <c r="K500" s="95" t="str">
        <f t="shared" si="15"/>
        <v>Gestión Administrativa y  financiera en apoyo al Desarrollo Académico</v>
      </c>
      <c r="L500" s="95" t="s">
        <v>392</v>
      </c>
    </row>
    <row r="501" spans="3:12" x14ac:dyDescent="0.25">
      <c r="C501" s="168" t="s">
        <v>58</v>
      </c>
      <c r="D501" s="160"/>
      <c r="E501" s="151">
        <v>0</v>
      </c>
      <c r="F501" s="97">
        <f>IF(E500=0,"",(G500/E500)/12*E500)</f>
        <v>0</v>
      </c>
      <c r="G501" s="94">
        <f>F501</f>
        <v>0</v>
      </c>
      <c r="H501" s="161"/>
      <c r="I501" s="113" t="s">
        <v>513</v>
      </c>
      <c r="J501" s="113" t="str">
        <f>VLOOKUP(I501,Presupuesto!$B$11:$C$565,2,0)</f>
        <v>AGUINALDO Y DECIMO CUARTO MES</v>
      </c>
      <c r="K501" s="95" t="str">
        <f t="shared" si="15"/>
        <v>Gestión Administrativa y  financiera en apoyo al Desarrollo Académico</v>
      </c>
      <c r="L501" s="95" t="s">
        <v>392</v>
      </c>
    </row>
    <row r="502" spans="3:12" ht="15.75" thickBot="1" x14ac:dyDescent="0.3">
      <c r="C502" s="169" t="s">
        <v>59</v>
      </c>
      <c r="D502" s="160"/>
      <c r="E502" s="151">
        <v>0</v>
      </c>
      <c r="F502" s="114">
        <f>IF(E500&lt;6,"",((E500-6)/12)*(G500/E500))</f>
        <v>0</v>
      </c>
      <c r="G502" s="94">
        <f>F502</f>
        <v>0</v>
      </c>
      <c r="H502" s="161"/>
      <c r="I502" s="98" t="s">
        <v>516</v>
      </c>
      <c r="J502" s="98" t="str">
        <f>VLOOKUP(I502,Presupuesto!$B$11:$C$565,2,0)</f>
        <v>DECIMOCUARTO MES</v>
      </c>
      <c r="K502" s="95" t="str">
        <f t="shared" si="15"/>
        <v>Gestión Administrativa y  financiera en apoyo al Desarrollo Académico</v>
      </c>
      <c r="L502" s="95" t="s">
        <v>392</v>
      </c>
    </row>
    <row r="503" spans="3:12" ht="15.75" thickBot="1" x14ac:dyDescent="0.3">
      <c r="C503" s="134" t="s">
        <v>492</v>
      </c>
      <c r="D503" s="196"/>
      <c r="E503" s="149">
        <v>12</v>
      </c>
      <c r="F503" s="285">
        <f>HLOOKUP($C503,$BZ$2:$CM$3,2,0)</f>
        <v>2007.3</v>
      </c>
      <c r="G503" s="110">
        <f>D503*E503*F503</f>
        <v>0</v>
      </c>
      <c r="H503" s="163"/>
      <c r="I503" s="111" t="s">
        <v>493</v>
      </c>
      <c r="J503" s="111" t="str">
        <f>VLOOKUP(I503,Presupuesto!$B$11:$C$565,2,0)</f>
        <v>SUELDOS Y SALARIOS PERMANENTES</v>
      </c>
      <c r="K503" s="95" t="str">
        <f t="shared" si="15"/>
        <v>Gestión Administrativa y  financiera en apoyo al Desarrollo Académico</v>
      </c>
      <c r="L503" s="95" t="s">
        <v>392</v>
      </c>
    </row>
    <row r="504" spans="3:12" x14ac:dyDescent="0.25">
      <c r="C504" s="168" t="s">
        <v>58</v>
      </c>
      <c r="D504" s="160"/>
      <c r="E504" s="151">
        <v>0</v>
      </c>
      <c r="F504" s="97">
        <f>IF(E503=0,"",(G503/E503)/12*E503)</f>
        <v>0</v>
      </c>
      <c r="G504" s="94">
        <f>F504</f>
        <v>0</v>
      </c>
      <c r="H504" s="161"/>
      <c r="I504" s="113" t="s">
        <v>513</v>
      </c>
      <c r="J504" s="113" t="str">
        <f>VLOOKUP(I504,Presupuesto!$B$11:$C$565,2,0)</f>
        <v>AGUINALDO Y DECIMO CUARTO MES</v>
      </c>
      <c r="K504" s="95" t="str">
        <f t="shared" si="15"/>
        <v>Gestión Administrativa y  financiera en apoyo al Desarrollo Académico</v>
      </c>
      <c r="L504" s="95" t="s">
        <v>392</v>
      </c>
    </row>
    <row r="505" spans="3:12" ht="15.75" thickBot="1" x14ac:dyDescent="0.3">
      <c r="C505" s="169" t="s">
        <v>59</v>
      </c>
      <c r="D505" s="160"/>
      <c r="E505" s="151">
        <v>0</v>
      </c>
      <c r="F505" s="114">
        <f>IF(E503&lt;6,"",((E503-6)/12)*(G503/E503))</f>
        <v>0</v>
      </c>
      <c r="G505" s="94">
        <f>F505</f>
        <v>0</v>
      </c>
      <c r="H505" s="161"/>
      <c r="I505" s="98" t="s">
        <v>516</v>
      </c>
      <c r="J505" s="98" t="str">
        <f>VLOOKUP(I505,Presupuesto!$B$11:$C$565,2,0)</f>
        <v>DECIMOCUARTO MES</v>
      </c>
      <c r="K505" s="95" t="str">
        <f t="shared" si="15"/>
        <v>Gestión Administrativa y  financiera en apoyo al Desarrollo Académico</v>
      </c>
      <c r="L505" s="95" t="s">
        <v>392</v>
      </c>
    </row>
    <row r="506" spans="3:12" ht="15.75" thickBot="1" x14ac:dyDescent="0.3">
      <c r="C506" s="137" t="s">
        <v>83</v>
      </c>
      <c r="D506" s="196"/>
      <c r="E506" s="149">
        <v>12</v>
      </c>
      <c r="F506" s="136">
        <v>30000</v>
      </c>
      <c r="G506" s="110">
        <f>D506*E506*F506</f>
        <v>0</v>
      </c>
      <c r="H506" s="163"/>
      <c r="I506" s="111" t="s">
        <v>561</v>
      </c>
      <c r="J506" s="111" t="str">
        <f>VLOOKUP(I506,Presupuesto!$B$11:$C$565,2,0)</f>
        <v>CONTRATOS ESPECIALES</v>
      </c>
      <c r="K506" s="95" t="str">
        <f t="shared" si="15"/>
        <v>Gestión Administrativa y  financiera en apoyo al Desarrollo Académico</v>
      </c>
      <c r="L506" s="95" t="s">
        <v>392</v>
      </c>
    </row>
    <row r="507" spans="3:12" x14ac:dyDescent="0.25">
      <c r="C507" s="168" t="s">
        <v>58</v>
      </c>
      <c r="D507" s="160"/>
      <c r="E507" s="151">
        <v>0</v>
      </c>
      <c r="F507" s="114">
        <f>IF(E506=0,"",(G506/E506)/12*E506)</f>
        <v>0</v>
      </c>
      <c r="G507" s="94">
        <f>F507</f>
        <v>0</v>
      </c>
      <c r="H507" s="161"/>
      <c r="I507" s="98" t="s">
        <v>561</v>
      </c>
      <c r="J507" s="98" t="str">
        <f>VLOOKUP(I507,Presupuesto!$B$11:$C$565,2,0)</f>
        <v>CONTRATOS ESPECIALES</v>
      </c>
      <c r="K507" s="95" t="str">
        <f t="shared" si="15"/>
        <v>Gestión Administrativa y  financiera en apoyo al Desarrollo Académico</v>
      </c>
      <c r="L507" s="95" t="s">
        <v>391</v>
      </c>
    </row>
    <row r="508" spans="3:12" ht="15.75" thickBot="1" x14ac:dyDescent="0.3">
      <c r="C508" s="169" t="s">
        <v>59</v>
      </c>
      <c r="D508" s="160"/>
      <c r="E508" s="151">
        <v>0</v>
      </c>
      <c r="F508" s="97">
        <f>IF(E506&lt;6,"",((E506-6)/12)*(G506/E506))</f>
        <v>0</v>
      </c>
      <c r="G508" s="94">
        <f>F508</f>
        <v>0</v>
      </c>
      <c r="H508" s="161"/>
      <c r="I508" s="98" t="s">
        <v>561</v>
      </c>
      <c r="J508" s="98" t="str">
        <f>VLOOKUP(I508,Presupuesto!$B$11:$C$565,2,0)</f>
        <v>CONTRATOS ESPECIALES</v>
      </c>
      <c r="K508" s="95" t="str">
        <f t="shared" si="15"/>
        <v>Gestión Administrativa y  financiera en apoyo al Desarrollo Académico</v>
      </c>
      <c r="L508" s="95" t="s">
        <v>396</v>
      </c>
    </row>
    <row r="509" spans="3:12" ht="15.75" thickBot="1" x14ac:dyDescent="0.3">
      <c r="C509" s="137" t="s">
        <v>60</v>
      </c>
      <c r="D509" s="196"/>
      <c r="E509" s="149">
        <v>12</v>
      </c>
      <c r="F509" s="115">
        <v>30000</v>
      </c>
      <c r="G509" s="110">
        <f>D509*E509*F509</f>
        <v>0</v>
      </c>
      <c r="H509" s="163"/>
      <c r="I509" s="111" t="s">
        <v>702</v>
      </c>
      <c r="J509" s="111" t="str">
        <f>VLOOKUP(I509,Presupuesto!$B$11:$C$565,2,0)</f>
        <v>OTROS SERVICIOS TECNICOS Y PROFESIONALES</v>
      </c>
      <c r="K509" s="95" t="str">
        <f t="shared" si="15"/>
        <v>Gestión Administrativa y  financiera en apoyo al Desarrollo Académico</v>
      </c>
      <c r="L509" s="95" t="s">
        <v>391</v>
      </c>
    </row>
    <row r="510" spans="3:12" x14ac:dyDescent="0.25">
      <c r="C510" s="168" t="s">
        <v>58</v>
      </c>
      <c r="D510" s="160"/>
      <c r="E510" s="151">
        <v>0</v>
      </c>
      <c r="F510" s="97">
        <v>0</v>
      </c>
      <c r="G510" s="94">
        <f>F510</f>
        <v>0</v>
      </c>
      <c r="H510" s="161"/>
      <c r="I510" s="98" t="s">
        <v>702</v>
      </c>
      <c r="J510" s="98" t="str">
        <f>VLOOKUP(I510,Presupuesto!$B$11:$C$565,2,0)</f>
        <v>OTROS SERVICIOS TECNICOS Y PROFESIONALES</v>
      </c>
      <c r="K510" s="95" t="str">
        <f t="shared" si="15"/>
        <v>Gestión Administrativa y  financiera en apoyo al Desarrollo Académico</v>
      </c>
      <c r="L510" s="95" t="s">
        <v>391</v>
      </c>
    </row>
    <row r="511" spans="3:12" ht="15.75" thickBot="1" x14ac:dyDescent="0.3">
      <c r="C511" s="169" t="s">
        <v>59</v>
      </c>
      <c r="D511" s="160"/>
      <c r="E511" s="151">
        <v>0</v>
      </c>
      <c r="F511" s="97">
        <v>0</v>
      </c>
      <c r="G511" s="94">
        <f>F511</f>
        <v>0</v>
      </c>
      <c r="H511" s="161"/>
      <c r="I511" s="98" t="s">
        <v>702</v>
      </c>
      <c r="J511" s="98" t="str">
        <f>VLOOKUP(I511,Presupuesto!$B$11:$C$565,2,0)</f>
        <v>OTROS SERVICIOS TECNICOS Y PROFESIONALES</v>
      </c>
      <c r="K511" s="95" t="str">
        <f t="shared" si="15"/>
        <v>Gestión Administrativa y  financiera en apoyo al Desarrollo Académico</v>
      </c>
      <c r="L511" s="95" t="s">
        <v>391</v>
      </c>
    </row>
    <row r="512" spans="3:12" ht="15.75" thickBot="1" x14ac:dyDescent="0.3">
      <c r="C512" s="137" t="s">
        <v>61</v>
      </c>
      <c r="D512" s="196">
        <v>2</v>
      </c>
      <c r="E512" s="149">
        <v>12</v>
      </c>
      <c r="F512" s="115">
        <v>8500</v>
      </c>
      <c r="G512" s="110">
        <f>D512*E512*F512</f>
        <v>204000</v>
      </c>
      <c r="H512" s="163" t="s">
        <v>1494</v>
      </c>
      <c r="I512" s="111" t="s">
        <v>493</v>
      </c>
      <c r="J512" s="111" t="str">
        <f>VLOOKUP(I512,Presupuesto!$B$11:$C$565,2,0)</f>
        <v>SUELDOS Y SALARIOS PERMANENTES</v>
      </c>
      <c r="K512" s="95" t="str">
        <f t="shared" si="15"/>
        <v>Gestión Administrativa y  financiera en apoyo al Desarrollo Académico</v>
      </c>
      <c r="L512" s="95" t="s">
        <v>391</v>
      </c>
    </row>
    <row r="513" spans="3:12" x14ac:dyDescent="0.25">
      <c r="C513" s="168" t="s">
        <v>58</v>
      </c>
      <c r="D513" s="166"/>
      <c r="E513" s="128">
        <v>0</v>
      </c>
      <c r="F513" s="116">
        <f>IF(E512=0,"",(G512/E512)/12*E512)</f>
        <v>17000</v>
      </c>
      <c r="G513" s="117">
        <f>F513</f>
        <v>17000</v>
      </c>
      <c r="H513" s="161" t="s">
        <v>1494</v>
      </c>
      <c r="I513" s="98" t="s">
        <v>513</v>
      </c>
      <c r="J513" s="98" t="str">
        <f>VLOOKUP(I513,Presupuesto!$B$11:$C$565,2,0)</f>
        <v>AGUINALDO Y DECIMO CUARTO MES</v>
      </c>
      <c r="K513" s="95" t="str">
        <f t="shared" si="15"/>
        <v>Gestión Administrativa y  financiera en apoyo al Desarrollo Académico</v>
      </c>
      <c r="L513" s="95" t="s">
        <v>391</v>
      </c>
    </row>
    <row r="514" spans="3:12" ht="15.75" thickBot="1" x14ac:dyDescent="0.3">
      <c r="C514" s="170" t="s">
        <v>59</v>
      </c>
      <c r="D514" s="159"/>
      <c r="E514" s="129">
        <v>0</v>
      </c>
      <c r="F514" s="102">
        <f>IF(E512&lt;6,"",((E512-6)/12)*(G512/E512))</f>
        <v>8500</v>
      </c>
      <c r="G514" s="102">
        <f>F514</f>
        <v>8500</v>
      </c>
      <c r="H514" s="159" t="s">
        <v>1494</v>
      </c>
      <c r="I514" s="103" t="s">
        <v>516</v>
      </c>
      <c r="J514" s="121" t="str">
        <f>VLOOKUP(I514,Presupuesto!$B$11:$C$565,2,0)</f>
        <v>DECIMOCUARTO MES</v>
      </c>
      <c r="K514" s="103" t="str">
        <f t="shared" si="15"/>
        <v>Gestión Administrativa y  financiera en apoyo al Desarrollo Académico</v>
      </c>
      <c r="L514" s="121" t="s">
        <v>391</v>
      </c>
    </row>
    <row r="515" spans="3:12" s="404" customFormat="1" ht="15.75" thickBot="1" x14ac:dyDescent="0.3">
      <c r="C515" s="137" t="s">
        <v>61</v>
      </c>
      <c r="D515" s="196">
        <v>1</v>
      </c>
      <c r="E515" s="149">
        <v>12</v>
      </c>
      <c r="F515" s="115">
        <v>10500</v>
      </c>
      <c r="G515" s="110">
        <f>D515*E515*F515</f>
        <v>126000</v>
      </c>
      <c r="H515" s="163" t="s">
        <v>1494</v>
      </c>
      <c r="I515" s="111" t="s">
        <v>493</v>
      </c>
      <c r="J515" s="111" t="str">
        <f>VLOOKUP(I515,Presupuesto!$B$11:$C$565,2,0)</f>
        <v>SUELDOS Y SALARIOS PERMANENTES</v>
      </c>
      <c r="K515" s="95" t="str">
        <f t="shared" si="15"/>
        <v>Gestión Administrativa y  financiera en apoyo al Desarrollo Académico</v>
      </c>
      <c r="L515" s="95" t="s">
        <v>391</v>
      </c>
    </row>
    <row r="516" spans="3:12" s="404" customFormat="1" x14ac:dyDescent="0.25">
      <c r="C516" s="168" t="s">
        <v>58</v>
      </c>
      <c r="D516" s="166"/>
      <c r="E516" s="128">
        <v>0</v>
      </c>
      <c r="F516" s="116">
        <f>IF(E515=0,"",(G515/E515)/12*E515)</f>
        <v>10500</v>
      </c>
      <c r="G516" s="117">
        <f>F516</f>
        <v>10500</v>
      </c>
      <c r="H516" s="161" t="s">
        <v>1494</v>
      </c>
      <c r="I516" s="98" t="s">
        <v>513</v>
      </c>
      <c r="J516" s="98" t="str">
        <f>VLOOKUP(I516,Presupuesto!$B$11:$C$565,2,0)</f>
        <v>AGUINALDO Y DECIMO CUARTO MES</v>
      </c>
      <c r="K516" s="95" t="str">
        <f t="shared" si="15"/>
        <v>Gestión Administrativa y  financiera en apoyo al Desarrollo Académico</v>
      </c>
      <c r="L516" s="95" t="s">
        <v>391</v>
      </c>
    </row>
    <row r="517" spans="3:12" s="404" customFormat="1" ht="15.75" thickBot="1" x14ac:dyDescent="0.3">
      <c r="C517" s="170" t="s">
        <v>59</v>
      </c>
      <c r="D517" s="159"/>
      <c r="E517" s="129">
        <v>0</v>
      </c>
      <c r="F517" s="102">
        <f>IF(E515&lt;6,"",((E515-6)/12)*(G515/E515))</f>
        <v>5250</v>
      </c>
      <c r="G517" s="102">
        <f>F517</f>
        <v>5250</v>
      </c>
      <c r="H517" s="159" t="s">
        <v>1494</v>
      </c>
      <c r="I517" s="103" t="s">
        <v>516</v>
      </c>
      <c r="J517" s="121" t="str">
        <f>VLOOKUP(I517,Presupuesto!$B$11:$C$565,2,0)</f>
        <v>DECIMOCUARTO MES</v>
      </c>
      <c r="K517" s="103" t="str">
        <f t="shared" si="15"/>
        <v>Gestión Administrativa y  financiera en apoyo al Desarrollo Académico</v>
      </c>
      <c r="L517" s="121" t="s">
        <v>391</v>
      </c>
    </row>
    <row r="518" spans="3:12" s="404" customFormat="1" ht="15.75" thickBot="1" x14ac:dyDescent="0.3">
      <c r="C518" s="137" t="s">
        <v>61</v>
      </c>
      <c r="D518" s="196">
        <v>1</v>
      </c>
      <c r="E518" s="149">
        <v>12</v>
      </c>
      <c r="F518" s="115">
        <v>15000</v>
      </c>
      <c r="G518" s="110">
        <f>D518*E518*F518</f>
        <v>180000</v>
      </c>
      <c r="H518" s="163" t="s">
        <v>1494</v>
      </c>
      <c r="I518" s="111" t="s">
        <v>493</v>
      </c>
      <c r="J518" s="111" t="str">
        <f>VLOOKUP(I518,Presupuesto!$B$11:$C$565,2,0)</f>
        <v>SUELDOS Y SALARIOS PERMANENTES</v>
      </c>
      <c r="K518" s="95" t="str">
        <f t="shared" si="15"/>
        <v>Gestión Administrativa y  financiera en apoyo al Desarrollo Académico</v>
      </c>
      <c r="L518" s="95" t="s">
        <v>391</v>
      </c>
    </row>
    <row r="519" spans="3:12" s="404" customFormat="1" x14ac:dyDescent="0.25">
      <c r="C519" s="168" t="s">
        <v>58</v>
      </c>
      <c r="D519" s="166"/>
      <c r="E519" s="128">
        <v>0</v>
      </c>
      <c r="F519" s="116">
        <f>IF(E518=0,"",(G518/E518)/12*E518)</f>
        <v>15000</v>
      </c>
      <c r="G519" s="117">
        <f>F519</f>
        <v>15000</v>
      </c>
      <c r="H519" s="161" t="s">
        <v>1494</v>
      </c>
      <c r="I519" s="98" t="s">
        <v>513</v>
      </c>
      <c r="J519" s="98" t="str">
        <f>VLOOKUP(I519,Presupuesto!$B$11:$C$565,2,0)</f>
        <v>AGUINALDO Y DECIMO CUARTO MES</v>
      </c>
      <c r="K519" s="95" t="str">
        <f t="shared" si="15"/>
        <v>Gestión Administrativa y  financiera en apoyo al Desarrollo Académico</v>
      </c>
      <c r="L519" s="95" t="s">
        <v>391</v>
      </c>
    </row>
    <row r="520" spans="3:12" s="404" customFormat="1" ht="15.75" thickBot="1" x14ac:dyDescent="0.3">
      <c r="C520" s="170" t="s">
        <v>59</v>
      </c>
      <c r="D520" s="159"/>
      <c r="E520" s="129">
        <v>0</v>
      </c>
      <c r="F520" s="102">
        <f>IF(E518&lt;6,"",((E518-6)/12)*(G518/E518))</f>
        <v>7500</v>
      </c>
      <c r="G520" s="102">
        <f>F520</f>
        <v>7500</v>
      </c>
      <c r="H520" s="159" t="s">
        <v>1494</v>
      </c>
      <c r="I520" s="103" t="s">
        <v>516</v>
      </c>
      <c r="J520" s="121" t="str">
        <f>VLOOKUP(I520,Presupuesto!$B$11:$C$565,2,0)</f>
        <v>DECIMOCUARTO MES</v>
      </c>
      <c r="K520" s="103" t="str">
        <f t="shared" si="15"/>
        <v>Gestión Administrativa y  financiera en apoyo al Desarrollo Académico</v>
      </c>
      <c r="L520" s="121" t="s">
        <v>391</v>
      </c>
    </row>
    <row r="521" spans="3:12" s="404" customFormat="1" x14ac:dyDescent="0.25">
      <c r="C521" s="499"/>
      <c r="D521" s="500"/>
      <c r="E521" s="501"/>
      <c r="F521" s="501"/>
      <c r="G521" s="501"/>
      <c r="H521" s="500"/>
      <c r="I521" s="502"/>
      <c r="J521" s="502"/>
      <c r="K521" s="502"/>
      <c r="L521" s="502"/>
    </row>
    <row r="523" spans="3:12" ht="15.75" thickBot="1" x14ac:dyDescent="0.3"/>
    <row r="524" spans="3:12" ht="15.75" thickBot="1" x14ac:dyDescent="0.3">
      <c r="C524" s="69" t="s">
        <v>43</v>
      </c>
      <c r="D524" s="30">
        <f>SUM(G531:G596)</f>
        <v>1388973.9600000002</v>
      </c>
      <c r="E524" s="90"/>
      <c r="F524" s="90"/>
      <c r="G524" s="90"/>
      <c r="H524" s="73"/>
      <c r="I524" s="73"/>
      <c r="J524" s="73"/>
      <c r="K524" s="150"/>
    </row>
    <row r="525" spans="3:12" x14ac:dyDescent="0.25">
      <c r="D525" s="31"/>
      <c r="E525" s="90"/>
      <c r="F525" s="90"/>
      <c r="G525" s="90"/>
      <c r="H525" s="73"/>
      <c r="I525" s="73"/>
      <c r="J525" s="73"/>
      <c r="K525" s="150"/>
    </row>
    <row r="526" spans="3:12" x14ac:dyDescent="0.25">
      <c r="D526" s="31"/>
      <c r="E526" s="90"/>
      <c r="F526" s="90"/>
      <c r="G526" s="90"/>
      <c r="H526" s="73"/>
      <c r="I526" s="73"/>
      <c r="J526" s="73"/>
      <c r="K526" s="150"/>
    </row>
    <row r="527" spans="3:12" ht="15.75" x14ac:dyDescent="0.25">
      <c r="C527" s="199" t="s">
        <v>389</v>
      </c>
      <c r="D527" s="327" t="s">
        <v>1918</v>
      </c>
      <c r="E527" s="90"/>
      <c r="F527" s="90"/>
      <c r="G527" s="90"/>
      <c r="H527" s="73"/>
      <c r="I527" s="73"/>
      <c r="J527" s="73"/>
      <c r="K527" s="150"/>
    </row>
    <row r="528" spans="3:12" ht="18.75" x14ac:dyDescent="0.25">
      <c r="C528" s="204" t="str">
        <f>IFERROR(VLOOKUP(D527,'1. Desarrollo e Innov. Curricu.'!$E:$F,2,FALSE),IFERROR(VLOOKUP(D527,'2. Investigación Científica'!$E:$F,2,FALSE),IFERROR(VLOOKUP(D527,'3. Vinculación Univ. Sociedad'!$E:$F,2,FALSE),IFERROR(VLOOKUP(D527,'4. Docencia y Profesorado Univ.'!$E:$F,2,FALSE),IFERROR(VLOOKUP(D527,'5. Estudiantes y Graduados'!$E:$F,2,FALSE),IFERROR(VLOOKUP(D527,'11. Gestion Administrativa'!$E:$F,2,FALSE),IFERROR(VLOOKUP(D527,'13. Gestión Académica'!$E:$F,2,FALSE),IFERROR(VLOOKUP(D527,'8. Asegura. de la Calid. y M'!$E:$F,2,FALSE),IFERROR(VLOOKUP(D527,'6. Gestión del Conocimiento'!$E:$F,2,FALSE),IFERROR(VLOOKUP(D527,'15. Gobernabilidad y Proceso...'!$E:$F,2,FALSE),IFERROR(VLOOKUP(D527,'12. Gestión del Talento Humano'!$E:$F,2,FALSE),IFERROR(VLOOKUP(D527,'14. Internacional... de la E.S.'!$E:$F,2,FALSE),IFERROR(VLOOKUP(D527,'10. Posgrado'!$E:$F,2,FALSE),IFERROR(VLOOKUP(D527,'17. Gestión TIC'!$E:$F,2,FALSE),IFERROR(VLOOKUP(D527,'16. Desa. del Sistema Educ.Sup.'!$E:$F,2,FALSE),IFERROR(VLOOKUP(D527,'9. Cultura de Inno. Insti...'!$E:$F,2,FALSE),VLOOKUP(D527,'7. Lo Esencial de la Reforma U.'!$E:$F,2,0)))))))))))))))))</f>
        <v xml:space="preserve">Gestionar , Consolidar y diseñar la estructura organizativa de UNAH-VS en el marco de la Ley. Reuniones de trabajo contratación de personal </v>
      </c>
      <c r="D528" s="31"/>
      <c r="E528" s="90"/>
      <c r="F528" s="90"/>
      <c r="G528" s="90"/>
      <c r="H528" s="73"/>
      <c r="I528" s="73"/>
      <c r="J528" s="73"/>
      <c r="K528" s="150"/>
    </row>
    <row r="529" spans="3:12" ht="15.75" thickBot="1" x14ac:dyDescent="0.3">
      <c r="C529" s="174"/>
      <c r="D529" s="31"/>
      <c r="E529" s="90"/>
      <c r="F529" s="90"/>
      <c r="G529" s="90"/>
      <c r="H529" s="73"/>
      <c r="I529" s="73"/>
      <c r="J529" s="73"/>
      <c r="K529" s="150"/>
    </row>
    <row r="530" spans="3:12" ht="30.75" thickBot="1" x14ac:dyDescent="0.3">
      <c r="C530" s="131" t="s">
        <v>44</v>
      </c>
      <c r="D530" s="135" t="s">
        <v>55</v>
      </c>
      <c r="E530" s="167" t="s">
        <v>56</v>
      </c>
      <c r="F530" s="135" t="s">
        <v>57</v>
      </c>
      <c r="G530" s="132" t="s">
        <v>27</v>
      </c>
      <c r="H530" s="130" t="s">
        <v>128</v>
      </c>
      <c r="I530" s="133" t="s">
        <v>46</v>
      </c>
      <c r="J530" s="133" t="s">
        <v>129</v>
      </c>
      <c r="K530" s="133" t="s">
        <v>407</v>
      </c>
      <c r="L530" s="133" t="s">
        <v>408</v>
      </c>
    </row>
    <row r="531" spans="3:12" ht="15.75" thickBot="1" x14ac:dyDescent="0.3">
      <c r="C531" s="134" t="s">
        <v>479</v>
      </c>
      <c r="D531" s="196"/>
      <c r="E531" s="149">
        <v>12</v>
      </c>
      <c r="F531" s="285">
        <f>HLOOKUP($C531,$BZ$2:$CM$3,2,0)</f>
        <v>43674.39</v>
      </c>
      <c r="G531" s="110">
        <f>D531*E531*F531</f>
        <v>0</v>
      </c>
      <c r="H531" s="163"/>
      <c r="I531" s="111" t="s">
        <v>493</v>
      </c>
      <c r="J531" s="111" t="str">
        <f>VLOOKUP(I531,Presupuesto!$B$11:$C$565,2,0)</f>
        <v>SUELDOS Y SALARIOS PERMANENTES</v>
      </c>
      <c r="K531" s="212" t="s">
        <v>1361</v>
      </c>
      <c r="L531" s="95" t="s">
        <v>391</v>
      </c>
    </row>
    <row r="532" spans="3:12" x14ac:dyDescent="0.25">
      <c r="C532" s="168" t="s">
        <v>58</v>
      </c>
      <c r="D532" s="160"/>
      <c r="E532" s="151">
        <v>0</v>
      </c>
      <c r="F532" s="97">
        <f>IF(E531=0,"",(G531/E531)/12*E531)</f>
        <v>0</v>
      </c>
      <c r="G532" s="94">
        <f>F532</f>
        <v>0</v>
      </c>
      <c r="H532" s="161"/>
      <c r="I532" s="113" t="s">
        <v>513</v>
      </c>
      <c r="J532" s="113" t="str">
        <f>VLOOKUP(I532,Presupuesto!$B$11:$C$565,2,0)</f>
        <v>AGUINALDO Y DECIMO CUARTO MES</v>
      </c>
      <c r="K532" s="95" t="str">
        <f t="shared" ref="K532:K563" si="16">$K$531</f>
        <v>Gestión Administrativa y  financiera en apoyo al Desarrollo Académico</v>
      </c>
      <c r="L532" s="95" t="s">
        <v>409</v>
      </c>
    </row>
    <row r="533" spans="3:12" ht="15.75" thickBot="1" x14ac:dyDescent="0.3">
      <c r="C533" s="169" t="s">
        <v>59</v>
      </c>
      <c r="D533" s="160"/>
      <c r="E533" s="151">
        <v>0</v>
      </c>
      <c r="F533" s="114">
        <f>IF(E531&lt;6,"",((E531-6)/12)*(G531/E531))</f>
        <v>0</v>
      </c>
      <c r="G533" s="94">
        <f>F533</f>
        <v>0</v>
      </c>
      <c r="H533" s="161"/>
      <c r="I533" s="98" t="s">
        <v>516</v>
      </c>
      <c r="J533" s="98" t="str">
        <f>VLOOKUP(I533,Presupuesto!$B$11:$C$565,2,0)</f>
        <v>DECIMOCUARTO MES</v>
      </c>
      <c r="K533" s="95" t="str">
        <f t="shared" si="16"/>
        <v>Gestión Administrativa y  financiera en apoyo al Desarrollo Académico</v>
      </c>
      <c r="L533" s="95" t="s">
        <v>392</v>
      </c>
    </row>
    <row r="534" spans="3:12" ht="15.75" thickBot="1" x14ac:dyDescent="0.3">
      <c r="C534" s="134" t="s">
        <v>480</v>
      </c>
      <c r="D534" s="196"/>
      <c r="E534" s="149">
        <v>12</v>
      </c>
      <c r="F534" s="285">
        <f>HLOOKUP($C534,$BZ$2:$CM$3,2,0)</f>
        <v>39703.99</v>
      </c>
      <c r="G534" s="110">
        <f>D534*E534*F534</f>
        <v>0</v>
      </c>
      <c r="H534" s="163"/>
      <c r="I534" s="111" t="s">
        <v>493</v>
      </c>
      <c r="J534" s="111" t="str">
        <f>VLOOKUP(I534,Presupuesto!$B$11:$C$565,2,0)</f>
        <v>SUELDOS Y SALARIOS PERMANENTES</v>
      </c>
      <c r="K534" s="95" t="str">
        <f t="shared" si="16"/>
        <v>Gestión Administrativa y  financiera en apoyo al Desarrollo Académico</v>
      </c>
      <c r="L534" s="95" t="s">
        <v>392</v>
      </c>
    </row>
    <row r="535" spans="3:12" x14ac:dyDescent="0.25">
      <c r="C535" s="168" t="s">
        <v>58</v>
      </c>
      <c r="D535" s="160"/>
      <c r="E535" s="151">
        <v>0</v>
      </c>
      <c r="F535" s="97">
        <f>IF(E534=0,"",(G534/E534)/12*E534)</f>
        <v>0</v>
      </c>
      <c r="G535" s="94">
        <f>F535</f>
        <v>0</v>
      </c>
      <c r="H535" s="161"/>
      <c r="I535" s="113" t="s">
        <v>513</v>
      </c>
      <c r="J535" s="113" t="str">
        <f>VLOOKUP(I535,Presupuesto!$B$11:$C$565,2,0)</f>
        <v>AGUINALDO Y DECIMO CUARTO MES</v>
      </c>
      <c r="K535" s="95" t="str">
        <f t="shared" si="16"/>
        <v>Gestión Administrativa y  financiera en apoyo al Desarrollo Académico</v>
      </c>
      <c r="L535" s="95" t="s">
        <v>392</v>
      </c>
    </row>
    <row r="536" spans="3:12" ht="15.75" thickBot="1" x14ac:dyDescent="0.3">
      <c r="C536" s="169" t="s">
        <v>59</v>
      </c>
      <c r="D536" s="160"/>
      <c r="E536" s="151">
        <v>0</v>
      </c>
      <c r="F536" s="114">
        <f>IF(E534&lt;6,"",((E534-6)/12)*(G534/E534))</f>
        <v>0</v>
      </c>
      <c r="G536" s="94">
        <f>F536</f>
        <v>0</v>
      </c>
      <c r="H536" s="161"/>
      <c r="I536" s="98" t="s">
        <v>516</v>
      </c>
      <c r="J536" s="98" t="str">
        <f>VLOOKUP(I536,Presupuesto!$B$11:$C$565,2,0)</f>
        <v>DECIMOCUARTO MES</v>
      </c>
      <c r="K536" s="95" t="str">
        <f t="shared" si="16"/>
        <v>Gestión Administrativa y  financiera en apoyo al Desarrollo Académico</v>
      </c>
      <c r="L536" s="95" t="s">
        <v>392</v>
      </c>
    </row>
    <row r="537" spans="3:12" ht="15.75" thickBot="1" x14ac:dyDescent="0.3">
      <c r="C537" s="134" t="s">
        <v>481</v>
      </c>
      <c r="D537" s="196"/>
      <c r="E537" s="149">
        <v>12</v>
      </c>
      <c r="F537" s="285">
        <f>HLOOKUP($C537,$BZ$2:$CM$3,2,0)</f>
        <v>35733.589999999997</v>
      </c>
      <c r="G537" s="110">
        <f>D537*E537*F537</f>
        <v>0</v>
      </c>
      <c r="H537" s="163"/>
      <c r="I537" s="111" t="s">
        <v>493</v>
      </c>
      <c r="J537" s="111" t="str">
        <f>VLOOKUP(I537,Presupuesto!$B$11:$C$565,2,0)</f>
        <v>SUELDOS Y SALARIOS PERMANENTES</v>
      </c>
      <c r="K537" s="95" t="str">
        <f t="shared" si="16"/>
        <v>Gestión Administrativa y  financiera en apoyo al Desarrollo Académico</v>
      </c>
      <c r="L537" s="95" t="s">
        <v>392</v>
      </c>
    </row>
    <row r="538" spans="3:12" x14ac:dyDescent="0.25">
      <c r="C538" s="168" t="s">
        <v>58</v>
      </c>
      <c r="D538" s="160"/>
      <c r="E538" s="151">
        <v>0</v>
      </c>
      <c r="F538" s="97">
        <f>IF(E537=0,"",(G537/E537)/12*E537)</f>
        <v>0</v>
      </c>
      <c r="G538" s="94">
        <f>F538</f>
        <v>0</v>
      </c>
      <c r="H538" s="161"/>
      <c r="I538" s="113" t="s">
        <v>513</v>
      </c>
      <c r="J538" s="113" t="str">
        <f>VLOOKUP(I538,Presupuesto!$B$11:$C$565,2,0)</f>
        <v>AGUINALDO Y DECIMO CUARTO MES</v>
      </c>
      <c r="K538" s="95" t="str">
        <f t="shared" si="16"/>
        <v>Gestión Administrativa y  financiera en apoyo al Desarrollo Académico</v>
      </c>
      <c r="L538" s="95" t="s">
        <v>392</v>
      </c>
    </row>
    <row r="539" spans="3:12" ht="15.75" thickBot="1" x14ac:dyDescent="0.3">
      <c r="C539" s="169" t="s">
        <v>59</v>
      </c>
      <c r="D539" s="160"/>
      <c r="E539" s="151">
        <v>0</v>
      </c>
      <c r="F539" s="114">
        <f>IF(E537&lt;6,"",((E537-6)/12)*(G537/E537))</f>
        <v>0</v>
      </c>
      <c r="G539" s="94">
        <f>F539</f>
        <v>0</v>
      </c>
      <c r="H539" s="161"/>
      <c r="I539" s="98" t="s">
        <v>516</v>
      </c>
      <c r="J539" s="98" t="str">
        <f>VLOOKUP(I539,Presupuesto!$B$11:$C$565,2,0)</f>
        <v>DECIMOCUARTO MES</v>
      </c>
      <c r="K539" s="95" t="str">
        <f t="shared" si="16"/>
        <v>Gestión Administrativa y  financiera en apoyo al Desarrollo Académico</v>
      </c>
      <c r="L539" s="95" t="s">
        <v>392</v>
      </c>
    </row>
    <row r="540" spans="3:12" ht="15.75" thickBot="1" x14ac:dyDescent="0.3">
      <c r="C540" s="134" t="s">
        <v>482</v>
      </c>
      <c r="D540" s="196"/>
      <c r="E540" s="149">
        <v>12</v>
      </c>
      <c r="F540" s="285">
        <f>HLOOKUP($C540,$BZ$2:$CM$3,2,0)</f>
        <v>31763.19</v>
      </c>
      <c r="G540" s="110">
        <f>D540*E540*F540</f>
        <v>0</v>
      </c>
      <c r="H540" s="163"/>
      <c r="I540" s="111" t="s">
        <v>493</v>
      </c>
      <c r="J540" s="111" t="str">
        <f>VLOOKUP(I540,Presupuesto!$B$11:$C$565,2,0)</f>
        <v>SUELDOS Y SALARIOS PERMANENTES</v>
      </c>
      <c r="K540" s="95" t="str">
        <f t="shared" si="16"/>
        <v>Gestión Administrativa y  financiera en apoyo al Desarrollo Académico</v>
      </c>
      <c r="L540" s="95" t="s">
        <v>392</v>
      </c>
    </row>
    <row r="541" spans="3:12" x14ac:dyDescent="0.25">
      <c r="C541" s="168" t="s">
        <v>58</v>
      </c>
      <c r="D541" s="160"/>
      <c r="E541" s="151">
        <v>0</v>
      </c>
      <c r="F541" s="97">
        <f>IF(E540=0,"",(G540/E540)/12*E540)</f>
        <v>0</v>
      </c>
      <c r="G541" s="94">
        <f>F541</f>
        <v>0</v>
      </c>
      <c r="H541" s="161"/>
      <c r="I541" s="113" t="s">
        <v>513</v>
      </c>
      <c r="J541" s="113" t="str">
        <f>VLOOKUP(I541,Presupuesto!$B$11:$C$565,2,0)</f>
        <v>AGUINALDO Y DECIMO CUARTO MES</v>
      </c>
      <c r="K541" s="95" t="str">
        <f t="shared" si="16"/>
        <v>Gestión Administrativa y  financiera en apoyo al Desarrollo Académico</v>
      </c>
      <c r="L541" s="95" t="s">
        <v>392</v>
      </c>
    </row>
    <row r="542" spans="3:12" ht="15.75" thickBot="1" x14ac:dyDescent="0.3">
      <c r="C542" s="169" t="s">
        <v>59</v>
      </c>
      <c r="D542" s="160"/>
      <c r="E542" s="151">
        <v>0</v>
      </c>
      <c r="F542" s="114">
        <f>IF(E540&lt;6,"",((E540-6)/12)*(G540/E540))</f>
        <v>0</v>
      </c>
      <c r="G542" s="94">
        <f>F542</f>
        <v>0</v>
      </c>
      <c r="H542" s="161"/>
      <c r="I542" s="98" t="s">
        <v>516</v>
      </c>
      <c r="J542" s="98" t="str">
        <f>VLOOKUP(I542,Presupuesto!$B$11:$C$565,2,0)</f>
        <v>DECIMOCUARTO MES</v>
      </c>
      <c r="K542" s="95" t="str">
        <f t="shared" si="16"/>
        <v>Gestión Administrativa y  financiera en apoyo al Desarrollo Académico</v>
      </c>
      <c r="L542" s="95" t="s">
        <v>392</v>
      </c>
    </row>
    <row r="543" spans="3:12" ht="15.75" thickBot="1" x14ac:dyDescent="0.3">
      <c r="C543" s="134" t="s">
        <v>483</v>
      </c>
      <c r="D543" s="196"/>
      <c r="E543" s="149">
        <v>12</v>
      </c>
      <c r="F543" s="285">
        <f>HLOOKUP($C543,$BZ$2:$CM$3,2,0)</f>
        <v>29777.99</v>
      </c>
      <c r="G543" s="110">
        <f>D543*E543*F543</f>
        <v>0</v>
      </c>
      <c r="H543" s="163"/>
      <c r="I543" s="111" t="s">
        <v>493</v>
      </c>
      <c r="J543" s="111" t="str">
        <f>VLOOKUP(I543,Presupuesto!$B$11:$C$565,2,0)</f>
        <v>SUELDOS Y SALARIOS PERMANENTES</v>
      </c>
      <c r="K543" s="95" t="str">
        <f t="shared" si="16"/>
        <v>Gestión Administrativa y  financiera en apoyo al Desarrollo Académico</v>
      </c>
      <c r="L543" s="95" t="s">
        <v>392</v>
      </c>
    </row>
    <row r="544" spans="3:12" x14ac:dyDescent="0.25">
      <c r="C544" s="168" t="s">
        <v>58</v>
      </c>
      <c r="D544" s="160"/>
      <c r="E544" s="151">
        <v>0</v>
      </c>
      <c r="F544" s="97">
        <f>IF(E543=0,"",(G543/E543)/12*E543)</f>
        <v>0</v>
      </c>
      <c r="G544" s="94">
        <f>F544</f>
        <v>0</v>
      </c>
      <c r="H544" s="161"/>
      <c r="I544" s="113" t="s">
        <v>513</v>
      </c>
      <c r="J544" s="113" t="str">
        <f>VLOOKUP(I544,Presupuesto!$B$11:$C$565,2,0)</f>
        <v>AGUINALDO Y DECIMO CUARTO MES</v>
      </c>
      <c r="K544" s="95" t="str">
        <f t="shared" si="16"/>
        <v>Gestión Administrativa y  financiera en apoyo al Desarrollo Académico</v>
      </c>
      <c r="L544" s="95" t="s">
        <v>392</v>
      </c>
    </row>
    <row r="545" spans="3:12" ht="15.75" thickBot="1" x14ac:dyDescent="0.3">
      <c r="C545" s="169" t="s">
        <v>59</v>
      </c>
      <c r="D545" s="160"/>
      <c r="E545" s="151">
        <v>0</v>
      </c>
      <c r="F545" s="114">
        <f>IF(E543&lt;6,"",((E543-6)/12)*(G543/E543))</f>
        <v>0</v>
      </c>
      <c r="G545" s="94">
        <f>F545</f>
        <v>0</v>
      </c>
      <c r="H545" s="161"/>
      <c r="I545" s="98" t="s">
        <v>516</v>
      </c>
      <c r="J545" s="98" t="str">
        <f>VLOOKUP(I545,Presupuesto!$B$11:$C$565,2,0)</f>
        <v>DECIMOCUARTO MES</v>
      </c>
      <c r="K545" s="95" t="str">
        <f t="shared" si="16"/>
        <v>Gestión Administrativa y  financiera en apoyo al Desarrollo Académico</v>
      </c>
      <c r="L545" s="95" t="s">
        <v>392</v>
      </c>
    </row>
    <row r="546" spans="3:12" ht="15.75" thickBot="1" x14ac:dyDescent="0.3">
      <c r="C546" s="134" t="s">
        <v>484</v>
      </c>
      <c r="D546" s="196"/>
      <c r="E546" s="149">
        <v>12</v>
      </c>
      <c r="F546" s="285">
        <f>HLOOKUP($C546,$BZ$2:$CM$3,2,0)</f>
        <v>27792.79</v>
      </c>
      <c r="G546" s="110">
        <f>D546*E546*F546</f>
        <v>0</v>
      </c>
      <c r="H546" s="163"/>
      <c r="I546" s="111" t="s">
        <v>493</v>
      </c>
      <c r="J546" s="111" t="str">
        <f>VLOOKUP(I546,Presupuesto!$B$11:$C$565,2,0)</f>
        <v>SUELDOS Y SALARIOS PERMANENTES</v>
      </c>
      <c r="K546" s="95" t="str">
        <f t="shared" si="16"/>
        <v>Gestión Administrativa y  financiera en apoyo al Desarrollo Académico</v>
      </c>
      <c r="L546" s="95" t="s">
        <v>392</v>
      </c>
    </row>
    <row r="547" spans="3:12" x14ac:dyDescent="0.25">
      <c r="C547" s="168" t="s">
        <v>58</v>
      </c>
      <c r="D547" s="160"/>
      <c r="E547" s="151">
        <v>0</v>
      </c>
      <c r="F547" s="97">
        <f>IF(E546=0,"",(G546/E546)/12*E546)</f>
        <v>0</v>
      </c>
      <c r="G547" s="94">
        <f>F547</f>
        <v>0</v>
      </c>
      <c r="H547" s="161"/>
      <c r="I547" s="113" t="s">
        <v>513</v>
      </c>
      <c r="J547" s="113" t="str">
        <f>VLOOKUP(I547,Presupuesto!$B$11:$C$565,2,0)</f>
        <v>AGUINALDO Y DECIMO CUARTO MES</v>
      </c>
      <c r="K547" s="95" t="str">
        <f t="shared" si="16"/>
        <v>Gestión Administrativa y  financiera en apoyo al Desarrollo Académico</v>
      </c>
      <c r="L547" s="95" t="s">
        <v>392</v>
      </c>
    </row>
    <row r="548" spans="3:12" ht="15.75" thickBot="1" x14ac:dyDescent="0.3">
      <c r="C548" s="169" t="s">
        <v>59</v>
      </c>
      <c r="D548" s="160"/>
      <c r="E548" s="151">
        <v>0</v>
      </c>
      <c r="F548" s="114">
        <f>IF(E546&lt;6,"",((E546-6)/12)*(G546/E546))</f>
        <v>0</v>
      </c>
      <c r="G548" s="94">
        <f>F548</f>
        <v>0</v>
      </c>
      <c r="H548" s="161"/>
      <c r="I548" s="98" t="s">
        <v>516</v>
      </c>
      <c r="J548" s="98" t="str">
        <f>VLOOKUP(I548,Presupuesto!$B$11:$C$565,2,0)</f>
        <v>DECIMOCUARTO MES</v>
      </c>
      <c r="K548" s="95" t="str">
        <f t="shared" si="16"/>
        <v>Gestión Administrativa y  financiera en apoyo al Desarrollo Académico</v>
      </c>
      <c r="L548" s="95" t="s">
        <v>392</v>
      </c>
    </row>
    <row r="549" spans="3:12" ht="15.75" thickBot="1" x14ac:dyDescent="0.3">
      <c r="C549" s="134" t="s">
        <v>485</v>
      </c>
      <c r="D549" s="196"/>
      <c r="E549" s="149">
        <v>12</v>
      </c>
      <c r="F549" s="285">
        <f>HLOOKUP($C549,$BZ$2:$CM$3,2,0)</f>
        <v>18859.39</v>
      </c>
      <c r="G549" s="110">
        <f>D549*E549*F549</f>
        <v>0</v>
      </c>
      <c r="H549" s="163"/>
      <c r="I549" s="111" t="s">
        <v>493</v>
      </c>
      <c r="J549" s="111" t="str">
        <f>VLOOKUP(I549,Presupuesto!$B$11:$C$565,2,0)</f>
        <v>SUELDOS Y SALARIOS PERMANENTES</v>
      </c>
      <c r="K549" s="95" t="str">
        <f t="shared" si="16"/>
        <v>Gestión Administrativa y  financiera en apoyo al Desarrollo Académico</v>
      </c>
      <c r="L549" s="95" t="s">
        <v>392</v>
      </c>
    </row>
    <row r="550" spans="3:12" x14ac:dyDescent="0.25">
      <c r="C550" s="168" t="s">
        <v>58</v>
      </c>
      <c r="D550" s="160"/>
      <c r="E550" s="151">
        <v>0</v>
      </c>
      <c r="F550" s="97">
        <f>IF(E549=0,"",(G549/E549)/12*E549)</f>
        <v>0</v>
      </c>
      <c r="G550" s="94">
        <f>F550</f>
        <v>0</v>
      </c>
      <c r="H550" s="161"/>
      <c r="I550" s="113" t="s">
        <v>513</v>
      </c>
      <c r="J550" s="113" t="str">
        <f>VLOOKUP(I550,Presupuesto!$B$11:$C$565,2,0)</f>
        <v>AGUINALDO Y DECIMO CUARTO MES</v>
      </c>
      <c r="K550" s="95" t="str">
        <f t="shared" si="16"/>
        <v>Gestión Administrativa y  financiera en apoyo al Desarrollo Académico</v>
      </c>
      <c r="L550" s="95" t="s">
        <v>392</v>
      </c>
    </row>
    <row r="551" spans="3:12" ht="15.75" thickBot="1" x14ac:dyDescent="0.3">
      <c r="C551" s="169" t="s">
        <v>59</v>
      </c>
      <c r="D551" s="160"/>
      <c r="E551" s="151">
        <v>0</v>
      </c>
      <c r="F551" s="114">
        <f>IF(E549&lt;6,"",((E549-6)/12)*(G549/E549))</f>
        <v>0</v>
      </c>
      <c r="G551" s="94">
        <f>F551</f>
        <v>0</v>
      </c>
      <c r="H551" s="161"/>
      <c r="I551" s="98" t="s">
        <v>516</v>
      </c>
      <c r="J551" s="98" t="str">
        <f>VLOOKUP(I551,Presupuesto!$B$11:$C$565,2,0)</f>
        <v>DECIMOCUARTO MES</v>
      </c>
      <c r="K551" s="95" t="str">
        <f t="shared" si="16"/>
        <v>Gestión Administrativa y  financiera en apoyo al Desarrollo Académico</v>
      </c>
      <c r="L551" s="95" t="s">
        <v>392</v>
      </c>
    </row>
    <row r="552" spans="3:12" ht="15.75" thickBot="1" x14ac:dyDescent="0.3">
      <c r="C552" s="134" t="s">
        <v>486</v>
      </c>
      <c r="D552" s="196"/>
      <c r="E552" s="149">
        <v>12</v>
      </c>
      <c r="F552" s="285">
        <f>HLOOKUP($C552,$BZ$2:$CM$3,2,0)</f>
        <v>17866.8</v>
      </c>
      <c r="G552" s="110">
        <f>D552*E552*F552</f>
        <v>0</v>
      </c>
      <c r="H552" s="163"/>
      <c r="I552" s="111" t="s">
        <v>493</v>
      </c>
      <c r="J552" s="111" t="str">
        <f>VLOOKUP(I552,Presupuesto!$B$11:$C$565,2,0)</f>
        <v>SUELDOS Y SALARIOS PERMANENTES</v>
      </c>
      <c r="K552" s="95" t="str">
        <f t="shared" si="16"/>
        <v>Gestión Administrativa y  financiera en apoyo al Desarrollo Académico</v>
      </c>
      <c r="L552" s="95" t="s">
        <v>392</v>
      </c>
    </row>
    <row r="553" spans="3:12" x14ac:dyDescent="0.25">
      <c r="C553" s="168" t="s">
        <v>58</v>
      </c>
      <c r="D553" s="160"/>
      <c r="E553" s="151">
        <v>0</v>
      </c>
      <c r="F553" s="97">
        <f>IF(E552=0,"",(G552/E552)/12*E552)</f>
        <v>0</v>
      </c>
      <c r="G553" s="94">
        <f>F553</f>
        <v>0</v>
      </c>
      <c r="H553" s="161"/>
      <c r="I553" s="113" t="s">
        <v>513</v>
      </c>
      <c r="J553" s="113" t="str">
        <f>VLOOKUP(I553,Presupuesto!$B$11:$C$565,2,0)</f>
        <v>AGUINALDO Y DECIMO CUARTO MES</v>
      </c>
      <c r="K553" s="95" t="str">
        <f t="shared" si="16"/>
        <v>Gestión Administrativa y  financiera en apoyo al Desarrollo Académico</v>
      </c>
      <c r="L553" s="95" t="s">
        <v>392</v>
      </c>
    </row>
    <row r="554" spans="3:12" ht="15.75" thickBot="1" x14ac:dyDescent="0.3">
      <c r="C554" s="169" t="s">
        <v>59</v>
      </c>
      <c r="D554" s="160"/>
      <c r="E554" s="151">
        <v>0</v>
      </c>
      <c r="F554" s="114">
        <f>IF(E552&lt;6,"",((E552-6)/12)*(G552/E552))</f>
        <v>0</v>
      </c>
      <c r="G554" s="94">
        <f>F554</f>
        <v>0</v>
      </c>
      <c r="H554" s="161"/>
      <c r="I554" s="98" t="s">
        <v>516</v>
      </c>
      <c r="J554" s="98" t="str">
        <f>VLOOKUP(I554,Presupuesto!$B$11:$C$565,2,0)</f>
        <v>DECIMOCUARTO MES</v>
      </c>
      <c r="K554" s="95" t="str">
        <f t="shared" si="16"/>
        <v>Gestión Administrativa y  financiera en apoyo al Desarrollo Académico</v>
      </c>
      <c r="L554" s="95" t="s">
        <v>392</v>
      </c>
    </row>
    <row r="555" spans="3:12" ht="15.75" thickBot="1" x14ac:dyDescent="0.3">
      <c r="C555" s="134" t="s">
        <v>487</v>
      </c>
      <c r="D555" s="196"/>
      <c r="E555" s="149">
        <v>12</v>
      </c>
      <c r="F555" s="285">
        <f>HLOOKUP($C555,$BZ$2:$CM$3,2,0)</f>
        <v>13896.4</v>
      </c>
      <c r="G555" s="110">
        <f>D555*E555*F555</f>
        <v>0</v>
      </c>
      <c r="H555" s="163"/>
      <c r="I555" s="111" t="s">
        <v>493</v>
      </c>
      <c r="J555" s="111" t="str">
        <f>VLOOKUP(I555,Presupuesto!$B$11:$C$565,2,0)</f>
        <v>SUELDOS Y SALARIOS PERMANENTES</v>
      </c>
      <c r="K555" s="95" t="str">
        <f t="shared" si="16"/>
        <v>Gestión Administrativa y  financiera en apoyo al Desarrollo Académico</v>
      </c>
      <c r="L555" s="95" t="s">
        <v>392</v>
      </c>
    </row>
    <row r="556" spans="3:12" x14ac:dyDescent="0.25">
      <c r="C556" s="168" t="s">
        <v>58</v>
      </c>
      <c r="D556" s="160"/>
      <c r="E556" s="151">
        <v>0</v>
      </c>
      <c r="F556" s="97">
        <f>IF(E555=0,"",(G555/E555)/12*E555)</f>
        <v>0</v>
      </c>
      <c r="G556" s="94">
        <f>F556</f>
        <v>0</v>
      </c>
      <c r="H556" s="161"/>
      <c r="I556" s="113" t="s">
        <v>513</v>
      </c>
      <c r="J556" s="113" t="str">
        <f>VLOOKUP(I556,Presupuesto!$B$11:$C$565,2,0)</f>
        <v>AGUINALDO Y DECIMO CUARTO MES</v>
      </c>
      <c r="K556" s="95" t="str">
        <f t="shared" si="16"/>
        <v>Gestión Administrativa y  financiera en apoyo al Desarrollo Académico</v>
      </c>
      <c r="L556" s="95" t="s">
        <v>392</v>
      </c>
    </row>
    <row r="557" spans="3:12" ht="15.75" thickBot="1" x14ac:dyDescent="0.3">
      <c r="C557" s="169" t="s">
        <v>59</v>
      </c>
      <c r="D557" s="160"/>
      <c r="E557" s="151">
        <v>0</v>
      </c>
      <c r="F557" s="114">
        <f>IF(E555&lt;6,"",((E555-6)/12)*(G555/E555))</f>
        <v>0</v>
      </c>
      <c r="G557" s="94">
        <f>F557</f>
        <v>0</v>
      </c>
      <c r="H557" s="161"/>
      <c r="I557" s="98" t="s">
        <v>516</v>
      </c>
      <c r="J557" s="98" t="str">
        <f>VLOOKUP(I557,Presupuesto!$B$11:$C$565,2,0)</f>
        <v>DECIMOCUARTO MES</v>
      </c>
      <c r="K557" s="95" t="str">
        <f t="shared" si="16"/>
        <v>Gestión Administrativa y  financiera en apoyo al Desarrollo Académico</v>
      </c>
      <c r="L557" s="95" t="s">
        <v>392</v>
      </c>
    </row>
    <row r="558" spans="3:12" ht="15.75" thickBot="1" x14ac:dyDescent="0.3">
      <c r="C558" s="134" t="s">
        <v>488</v>
      </c>
      <c r="D558" s="196"/>
      <c r="E558" s="149">
        <v>12</v>
      </c>
      <c r="F558" s="285">
        <f>HLOOKUP($C558,$BZ$2:$CM$3,2,0)</f>
        <v>15004.09</v>
      </c>
      <c r="G558" s="110">
        <f>D558*E558*F558</f>
        <v>0</v>
      </c>
      <c r="H558" s="163"/>
      <c r="I558" s="111" t="s">
        <v>493</v>
      </c>
      <c r="J558" s="111" t="str">
        <f>VLOOKUP(I558,Presupuesto!$B$11:$C$565,2,0)</f>
        <v>SUELDOS Y SALARIOS PERMANENTES</v>
      </c>
      <c r="K558" s="95" t="str">
        <f t="shared" si="16"/>
        <v>Gestión Administrativa y  financiera en apoyo al Desarrollo Académico</v>
      </c>
      <c r="L558" s="95" t="s">
        <v>392</v>
      </c>
    </row>
    <row r="559" spans="3:12" x14ac:dyDescent="0.25">
      <c r="C559" s="168" t="s">
        <v>58</v>
      </c>
      <c r="D559" s="160"/>
      <c r="E559" s="151">
        <v>0</v>
      </c>
      <c r="F559" s="97">
        <f>IF(E558=0,"",(G558/E558)/12*E558)</f>
        <v>0</v>
      </c>
      <c r="G559" s="94">
        <f>F559</f>
        <v>0</v>
      </c>
      <c r="H559" s="161"/>
      <c r="I559" s="113" t="s">
        <v>513</v>
      </c>
      <c r="J559" s="113" t="str">
        <f>VLOOKUP(I559,Presupuesto!$B$11:$C$565,2,0)</f>
        <v>AGUINALDO Y DECIMO CUARTO MES</v>
      </c>
      <c r="K559" s="95" t="str">
        <f t="shared" si="16"/>
        <v>Gestión Administrativa y  financiera en apoyo al Desarrollo Académico</v>
      </c>
      <c r="L559" s="95" t="s">
        <v>392</v>
      </c>
    </row>
    <row r="560" spans="3:12" ht="15.75" thickBot="1" x14ac:dyDescent="0.3">
      <c r="C560" s="169" t="s">
        <v>59</v>
      </c>
      <c r="D560" s="160"/>
      <c r="E560" s="151">
        <v>0</v>
      </c>
      <c r="F560" s="114">
        <f>IF(E558&lt;6,"",((E558-6)/12)*(G558/E558))</f>
        <v>0</v>
      </c>
      <c r="G560" s="94">
        <f>F560</f>
        <v>0</v>
      </c>
      <c r="H560" s="161"/>
      <c r="I560" s="98" t="s">
        <v>516</v>
      </c>
      <c r="J560" s="98" t="str">
        <f>VLOOKUP(I560,Presupuesto!$B$11:$C$565,2,0)</f>
        <v>DECIMOCUARTO MES</v>
      </c>
      <c r="K560" s="95" t="str">
        <f t="shared" si="16"/>
        <v>Gestión Administrativa y  financiera en apoyo al Desarrollo Académico</v>
      </c>
      <c r="L560" s="95" t="s">
        <v>392</v>
      </c>
    </row>
    <row r="561" spans="3:12" ht="15.75" thickBot="1" x14ac:dyDescent="0.3">
      <c r="C561" s="134" t="s">
        <v>489</v>
      </c>
      <c r="D561" s="196"/>
      <c r="E561" s="149">
        <v>12</v>
      </c>
      <c r="F561" s="285">
        <f>HLOOKUP($C561,$BZ$2:$CM$3,2,0)</f>
        <v>13238.9</v>
      </c>
      <c r="G561" s="110">
        <f>D561*E561*F561</f>
        <v>0</v>
      </c>
      <c r="H561" s="163"/>
      <c r="I561" s="111" t="s">
        <v>493</v>
      </c>
      <c r="J561" s="111" t="str">
        <f>VLOOKUP(I561,Presupuesto!$B$11:$C$565,2,0)</f>
        <v>SUELDOS Y SALARIOS PERMANENTES</v>
      </c>
      <c r="K561" s="95" t="str">
        <f t="shared" si="16"/>
        <v>Gestión Administrativa y  financiera en apoyo al Desarrollo Académico</v>
      </c>
      <c r="L561" s="95" t="s">
        <v>392</v>
      </c>
    </row>
    <row r="562" spans="3:12" x14ac:dyDescent="0.25">
      <c r="C562" s="168" t="s">
        <v>58</v>
      </c>
      <c r="D562" s="160"/>
      <c r="E562" s="151">
        <v>0</v>
      </c>
      <c r="F562" s="97">
        <f>IF(E561=0,"",(G561/E561)/12*E561)</f>
        <v>0</v>
      </c>
      <c r="G562" s="94">
        <f>F562</f>
        <v>0</v>
      </c>
      <c r="H562" s="161"/>
      <c r="I562" s="113" t="s">
        <v>513</v>
      </c>
      <c r="J562" s="113" t="str">
        <f>VLOOKUP(I562,Presupuesto!$B$11:$C$565,2,0)</f>
        <v>AGUINALDO Y DECIMO CUARTO MES</v>
      </c>
      <c r="K562" s="95" t="str">
        <f t="shared" si="16"/>
        <v>Gestión Administrativa y  financiera en apoyo al Desarrollo Académico</v>
      </c>
      <c r="L562" s="95" t="s">
        <v>392</v>
      </c>
    </row>
    <row r="563" spans="3:12" ht="15.75" thickBot="1" x14ac:dyDescent="0.3">
      <c r="C563" s="169" t="s">
        <v>59</v>
      </c>
      <c r="D563" s="160"/>
      <c r="E563" s="151">
        <v>0</v>
      </c>
      <c r="F563" s="114">
        <f>IF(E561&lt;6,"",((E561-6)/12)*(G561/E561))</f>
        <v>0</v>
      </c>
      <c r="G563" s="94">
        <f>F563</f>
        <v>0</v>
      </c>
      <c r="H563" s="161"/>
      <c r="I563" s="98" t="s">
        <v>516</v>
      </c>
      <c r="J563" s="98" t="str">
        <f>VLOOKUP(I563,Presupuesto!$B$11:$C$565,2,0)</f>
        <v>DECIMOCUARTO MES</v>
      </c>
      <c r="K563" s="95" t="str">
        <f t="shared" si="16"/>
        <v>Gestión Administrativa y  financiera en apoyo al Desarrollo Académico</v>
      </c>
      <c r="L563" s="95" t="s">
        <v>392</v>
      </c>
    </row>
    <row r="564" spans="3:12" ht="15.75" thickBot="1" x14ac:dyDescent="0.3">
      <c r="C564" s="134" t="s">
        <v>490</v>
      </c>
      <c r="D564" s="196"/>
      <c r="E564" s="149">
        <v>12</v>
      </c>
      <c r="F564" s="285">
        <f>HLOOKUP($C564,$BZ$2:$CM$3,2,0)</f>
        <v>12356.31</v>
      </c>
      <c r="G564" s="110">
        <f>D564*E564*F564</f>
        <v>0</v>
      </c>
      <c r="H564" s="163"/>
      <c r="I564" s="111" t="s">
        <v>493</v>
      </c>
      <c r="J564" s="111" t="str">
        <f>VLOOKUP(I564,Presupuesto!$B$11:$C$565,2,0)</f>
        <v>SUELDOS Y SALARIOS PERMANENTES</v>
      </c>
      <c r="K564" s="95" t="str">
        <f t="shared" ref="K564:K596" si="17">$K$531</f>
        <v>Gestión Administrativa y  financiera en apoyo al Desarrollo Académico</v>
      </c>
      <c r="L564" s="95" t="s">
        <v>392</v>
      </c>
    </row>
    <row r="565" spans="3:12" x14ac:dyDescent="0.25">
      <c r="C565" s="168" t="s">
        <v>58</v>
      </c>
      <c r="D565" s="160"/>
      <c r="E565" s="151">
        <v>0</v>
      </c>
      <c r="F565" s="97">
        <f>IF(E564=0,"",(G564/E564)/12*E564)</f>
        <v>0</v>
      </c>
      <c r="G565" s="94">
        <f>F565</f>
        <v>0</v>
      </c>
      <c r="H565" s="161"/>
      <c r="I565" s="113" t="s">
        <v>513</v>
      </c>
      <c r="J565" s="113" t="str">
        <f>VLOOKUP(I565,Presupuesto!$B$11:$C$565,2,0)</f>
        <v>AGUINALDO Y DECIMO CUARTO MES</v>
      </c>
      <c r="K565" s="95" t="str">
        <f t="shared" si="17"/>
        <v>Gestión Administrativa y  financiera en apoyo al Desarrollo Académico</v>
      </c>
      <c r="L565" s="95" t="s">
        <v>392</v>
      </c>
    </row>
    <row r="566" spans="3:12" ht="15.75" thickBot="1" x14ac:dyDescent="0.3">
      <c r="C566" s="169" t="s">
        <v>59</v>
      </c>
      <c r="D566" s="160"/>
      <c r="E566" s="151">
        <v>0</v>
      </c>
      <c r="F566" s="114">
        <f>IF(E564&lt;6,"",((E564-6)/12)*(G564/E564))</f>
        <v>0</v>
      </c>
      <c r="G566" s="94">
        <f>F566</f>
        <v>0</v>
      </c>
      <c r="H566" s="161"/>
      <c r="I566" s="98" t="s">
        <v>516</v>
      </c>
      <c r="J566" s="98" t="str">
        <f>VLOOKUP(I566,Presupuesto!$B$11:$C$565,2,0)</f>
        <v>DECIMOCUARTO MES</v>
      </c>
      <c r="K566" s="95" t="str">
        <f t="shared" si="17"/>
        <v>Gestión Administrativa y  financiera en apoyo al Desarrollo Académico</v>
      </c>
      <c r="L566" s="95" t="s">
        <v>392</v>
      </c>
    </row>
    <row r="567" spans="3:12" ht="15.75" thickBot="1" x14ac:dyDescent="0.3">
      <c r="C567" s="134" t="s">
        <v>491</v>
      </c>
      <c r="D567" s="196"/>
      <c r="E567" s="149">
        <v>12</v>
      </c>
      <c r="F567" s="285">
        <f>HLOOKUP($C567,$BZ$2:$CM$3,2,0)</f>
        <v>463.22</v>
      </c>
      <c r="G567" s="110">
        <f>D567*E567*F567</f>
        <v>0</v>
      </c>
      <c r="H567" s="163"/>
      <c r="I567" s="111" t="s">
        <v>493</v>
      </c>
      <c r="J567" s="111" t="str">
        <f>VLOOKUP(I567,Presupuesto!$B$11:$C$565,2,0)</f>
        <v>SUELDOS Y SALARIOS PERMANENTES</v>
      </c>
      <c r="K567" s="95" t="str">
        <f t="shared" si="17"/>
        <v>Gestión Administrativa y  financiera en apoyo al Desarrollo Académico</v>
      </c>
      <c r="L567" s="95" t="s">
        <v>392</v>
      </c>
    </row>
    <row r="568" spans="3:12" x14ac:dyDescent="0.25">
      <c r="C568" s="168" t="s">
        <v>58</v>
      </c>
      <c r="D568" s="160"/>
      <c r="E568" s="151">
        <v>0</v>
      </c>
      <c r="F568" s="97">
        <f>IF(E567=0,"",(G567/E567)/12*E567)</f>
        <v>0</v>
      </c>
      <c r="G568" s="94">
        <f>F568</f>
        <v>0</v>
      </c>
      <c r="H568" s="161"/>
      <c r="I568" s="113" t="s">
        <v>513</v>
      </c>
      <c r="J568" s="113" t="str">
        <f>VLOOKUP(I568,Presupuesto!$B$11:$C$565,2,0)</f>
        <v>AGUINALDO Y DECIMO CUARTO MES</v>
      </c>
      <c r="K568" s="95" t="str">
        <f t="shared" si="17"/>
        <v>Gestión Administrativa y  financiera en apoyo al Desarrollo Académico</v>
      </c>
      <c r="L568" s="95" t="s">
        <v>392</v>
      </c>
    </row>
    <row r="569" spans="3:12" ht="15.75" thickBot="1" x14ac:dyDescent="0.3">
      <c r="C569" s="169" t="s">
        <v>59</v>
      </c>
      <c r="D569" s="160"/>
      <c r="E569" s="151">
        <v>0</v>
      </c>
      <c r="F569" s="114">
        <f>IF(E567&lt;6,"",((E567-6)/12)*(G567/E567))</f>
        <v>0</v>
      </c>
      <c r="G569" s="94">
        <f>F569</f>
        <v>0</v>
      </c>
      <c r="H569" s="161"/>
      <c r="I569" s="98" t="s">
        <v>516</v>
      </c>
      <c r="J569" s="98" t="str">
        <f>VLOOKUP(I569,Presupuesto!$B$11:$C$565,2,0)</f>
        <v>DECIMOCUARTO MES</v>
      </c>
      <c r="K569" s="95" t="str">
        <f t="shared" si="17"/>
        <v>Gestión Administrativa y  financiera en apoyo al Desarrollo Académico</v>
      </c>
      <c r="L569" s="95" t="s">
        <v>392</v>
      </c>
    </row>
    <row r="570" spans="3:12" ht="15.75" thickBot="1" x14ac:dyDescent="0.3">
      <c r="C570" s="134" t="s">
        <v>492</v>
      </c>
      <c r="D570" s="196"/>
      <c r="E570" s="149">
        <v>12</v>
      </c>
      <c r="F570" s="285">
        <f>HLOOKUP($C570,$BZ$2:$CM$3,2,0)</f>
        <v>2007.3</v>
      </c>
      <c r="G570" s="110">
        <f>D570*E570*F570</f>
        <v>0</v>
      </c>
      <c r="H570" s="163"/>
      <c r="I570" s="111" t="s">
        <v>493</v>
      </c>
      <c r="J570" s="111" t="str">
        <f>VLOOKUP(I570,Presupuesto!$B$11:$C$565,2,0)</f>
        <v>SUELDOS Y SALARIOS PERMANENTES</v>
      </c>
      <c r="K570" s="95" t="str">
        <f t="shared" si="17"/>
        <v>Gestión Administrativa y  financiera en apoyo al Desarrollo Académico</v>
      </c>
      <c r="L570" s="95" t="s">
        <v>392</v>
      </c>
    </row>
    <row r="571" spans="3:12" x14ac:dyDescent="0.25">
      <c r="C571" s="168" t="s">
        <v>58</v>
      </c>
      <c r="D571" s="160"/>
      <c r="E571" s="151">
        <v>0</v>
      </c>
      <c r="F571" s="97">
        <f>IF(E570=0,"",(G570/E570)/12*E570)</f>
        <v>0</v>
      </c>
      <c r="G571" s="94">
        <f>F571</f>
        <v>0</v>
      </c>
      <c r="H571" s="161"/>
      <c r="I571" s="113" t="s">
        <v>513</v>
      </c>
      <c r="J571" s="113" t="str">
        <f>VLOOKUP(I571,Presupuesto!$B$11:$C$565,2,0)</f>
        <v>AGUINALDO Y DECIMO CUARTO MES</v>
      </c>
      <c r="K571" s="95" t="str">
        <f t="shared" si="17"/>
        <v>Gestión Administrativa y  financiera en apoyo al Desarrollo Académico</v>
      </c>
      <c r="L571" s="95" t="s">
        <v>392</v>
      </c>
    </row>
    <row r="572" spans="3:12" ht="15.75" thickBot="1" x14ac:dyDescent="0.3">
      <c r="C572" s="169" t="s">
        <v>59</v>
      </c>
      <c r="D572" s="160"/>
      <c r="E572" s="151">
        <v>0</v>
      </c>
      <c r="F572" s="114">
        <f>IF(E570&lt;6,"",((E570-6)/12)*(G570/E570))</f>
        <v>0</v>
      </c>
      <c r="G572" s="94">
        <f>F572</f>
        <v>0</v>
      </c>
      <c r="H572" s="161"/>
      <c r="I572" s="98" t="s">
        <v>516</v>
      </c>
      <c r="J572" s="98" t="str">
        <f>VLOOKUP(I572,Presupuesto!$B$11:$C$565,2,0)</f>
        <v>DECIMOCUARTO MES</v>
      </c>
      <c r="K572" s="95" t="str">
        <f t="shared" si="17"/>
        <v>Gestión Administrativa y  financiera en apoyo al Desarrollo Académico</v>
      </c>
      <c r="L572" s="95" t="s">
        <v>392</v>
      </c>
    </row>
    <row r="573" spans="3:12" ht="15.75" thickBot="1" x14ac:dyDescent="0.3">
      <c r="C573" s="137" t="s">
        <v>83</v>
      </c>
      <c r="D573" s="196">
        <v>2</v>
      </c>
      <c r="E573" s="149">
        <v>12</v>
      </c>
      <c r="F573" s="136">
        <v>8429.2800000000007</v>
      </c>
      <c r="G573" s="110">
        <f>D573*E573*F573</f>
        <v>202302.72000000003</v>
      </c>
      <c r="H573" s="163" t="s">
        <v>1494</v>
      </c>
      <c r="I573" s="111" t="s">
        <v>561</v>
      </c>
      <c r="J573" s="111" t="str">
        <f>VLOOKUP(I573,Presupuesto!$B$11:$C$565,2,0)</f>
        <v>CONTRATOS ESPECIALES</v>
      </c>
      <c r="K573" s="95" t="str">
        <f t="shared" si="17"/>
        <v>Gestión Administrativa y  financiera en apoyo al Desarrollo Académico</v>
      </c>
      <c r="L573" s="95" t="s">
        <v>392</v>
      </c>
    </row>
    <row r="574" spans="3:12" x14ac:dyDescent="0.25">
      <c r="C574" s="168" t="s">
        <v>58</v>
      </c>
      <c r="D574" s="160"/>
      <c r="E574" s="151">
        <v>0</v>
      </c>
      <c r="F574" s="114">
        <f>IF(E573=0,"",(G573/E573)/12*E573)</f>
        <v>16858.560000000001</v>
      </c>
      <c r="G574" s="94">
        <f>F574</f>
        <v>16858.560000000001</v>
      </c>
      <c r="H574" s="161" t="s">
        <v>1494</v>
      </c>
      <c r="I574" s="98" t="s">
        <v>561</v>
      </c>
      <c r="J574" s="98" t="str">
        <f>VLOOKUP(I574,Presupuesto!$B$11:$C$565,2,0)</f>
        <v>CONTRATOS ESPECIALES</v>
      </c>
      <c r="K574" s="95" t="str">
        <f t="shared" si="17"/>
        <v>Gestión Administrativa y  financiera en apoyo al Desarrollo Académico</v>
      </c>
      <c r="L574" s="95" t="s">
        <v>391</v>
      </c>
    </row>
    <row r="575" spans="3:12" ht="15.75" thickBot="1" x14ac:dyDescent="0.3">
      <c r="C575" s="169" t="s">
        <v>59</v>
      </c>
      <c r="D575" s="160"/>
      <c r="E575" s="151">
        <v>0</v>
      </c>
      <c r="F575" s="97">
        <f>IF(E573&lt;6,"",((E573-6)/12)*(G573/E573))</f>
        <v>8429.2800000000007</v>
      </c>
      <c r="G575" s="94">
        <f>F575</f>
        <v>8429.2800000000007</v>
      </c>
      <c r="H575" s="161" t="s">
        <v>1494</v>
      </c>
      <c r="I575" s="98" t="s">
        <v>561</v>
      </c>
      <c r="J575" s="98" t="str">
        <f>VLOOKUP(I575,Presupuesto!$B$11:$C$565,2,0)</f>
        <v>CONTRATOS ESPECIALES</v>
      </c>
      <c r="K575" s="95" t="str">
        <f t="shared" si="17"/>
        <v>Gestión Administrativa y  financiera en apoyo al Desarrollo Académico</v>
      </c>
      <c r="L575" s="95" t="s">
        <v>396</v>
      </c>
    </row>
    <row r="576" spans="3:12" ht="15.75" thickBot="1" x14ac:dyDescent="0.3">
      <c r="C576" s="137" t="s">
        <v>60</v>
      </c>
      <c r="D576" s="196"/>
      <c r="E576" s="149">
        <v>12</v>
      </c>
      <c r="F576" s="115">
        <v>30000</v>
      </c>
      <c r="G576" s="110">
        <f>D576*E576*F576</f>
        <v>0</v>
      </c>
      <c r="H576" s="163"/>
      <c r="I576" s="111" t="s">
        <v>702</v>
      </c>
      <c r="J576" s="111" t="str">
        <f>VLOOKUP(I576,Presupuesto!$B$11:$C$565,2,0)</f>
        <v>OTROS SERVICIOS TECNICOS Y PROFESIONALES</v>
      </c>
      <c r="K576" s="95" t="str">
        <f t="shared" si="17"/>
        <v>Gestión Administrativa y  financiera en apoyo al Desarrollo Académico</v>
      </c>
      <c r="L576" s="95" t="s">
        <v>391</v>
      </c>
    </row>
    <row r="577" spans="3:12" x14ac:dyDescent="0.25">
      <c r="C577" s="168" t="s">
        <v>58</v>
      </c>
      <c r="D577" s="160"/>
      <c r="E577" s="151">
        <v>0</v>
      </c>
      <c r="F577" s="97">
        <v>0</v>
      </c>
      <c r="G577" s="94">
        <f>F577</f>
        <v>0</v>
      </c>
      <c r="H577" s="161"/>
      <c r="I577" s="98" t="s">
        <v>702</v>
      </c>
      <c r="J577" s="98" t="str">
        <f>VLOOKUP(I577,Presupuesto!$B$11:$C$565,2,0)</f>
        <v>OTROS SERVICIOS TECNICOS Y PROFESIONALES</v>
      </c>
      <c r="K577" s="95" t="str">
        <f t="shared" si="17"/>
        <v>Gestión Administrativa y  financiera en apoyo al Desarrollo Académico</v>
      </c>
      <c r="L577" s="95" t="s">
        <v>391</v>
      </c>
    </row>
    <row r="578" spans="3:12" ht="15.75" thickBot="1" x14ac:dyDescent="0.3">
      <c r="C578" s="169" t="s">
        <v>59</v>
      </c>
      <c r="D578" s="160"/>
      <c r="E578" s="151">
        <v>0</v>
      </c>
      <c r="F578" s="97">
        <v>0</v>
      </c>
      <c r="G578" s="94">
        <f>F578</f>
        <v>0</v>
      </c>
      <c r="H578" s="161"/>
      <c r="I578" s="98" t="s">
        <v>702</v>
      </c>
      <c r="J578" s="98" t="str">
        <f>VLOOKUP(I578,Presupuesto!$B$11:$C$565,2,0)</f>
        <v>OTROS SERVICIOS TECNICOS Y PROFESIONALES</v>
      </c>
      <c r="K578" s="95" t="str">
        <f t="shared" si="17"/>
        <v>Gestión Administrativa y  financiera en apoyo al Desarrollo Académico</v>
      </c>
      <c r="L578" s="95" t="s">
        <v>391</v>
      </c>
    </row>
    <row r="579" spans="3:12" ht="15.75" thickBot="1" x14ac:dyDescent="0.3">
      <c r="C579" s="137" t="s">
        <v>61</v>
      </c>
      <c r="D579" s="196">
        <v>2</v>
      </c>
      <c r="E579" s="149">
        <v>12</v>
      </c>
      <c r="F579" s="115">
        <v>8489.2800000000007</v>
      </c>
      <c r="G579" s="110">
        <f>D579*E579*F579</f>
        <v>203742.72000000003</v>
      </c>
      <c r="H579" s="163" t="s">
        <v>1494</v>
      </c>
      <c r="I579" s="111" t="s">
        <v>493</v>
      </c>
      <c r="J579" s="111" t="str">
        <f>VLOOKUP(I579,Presupuesto!$B$11:$C$565,2,0)</f>
        <v>SUELDOS Y SALARIOS PERMANENTES</v>
      </c>
      <c r="K579" s="95" t="str">
        <f t="shared" si="17"/>
        <v>Gestión Administrativa y  financiera en apoyo al Desarrollo Académico</v>
      </c>
      <c r="L579" s="95" t="s">
        <v>391</v>
      </c>
    </row>
    <row r="580" spans="3:12" x14ac:dyDescent="0.25">
      <c r="C580" s="168" t="s">
        <v>58</v>
      </c>
      <c r="D580" s="166"/>
      <c r="E580" s="128">
        <v>0</v>
      </c>
      <c r="F580" s="116">
        <f>IF(E579=0,"",(G579/E579)/12*E579)</f>
        <v>16978.560000000001</v>
      </c>
      <c r="G580" s="117">
        <f>F580</f>
        <v>16978.560000000001</v>
      </c>
      <c r="H580" s="161" t="s">
        <v>1494</v>
      </c>
      <c r="I580" s="98" t="s">
        <v>513</v>
      </c>
      <c r="J580" s="98" t="str">
        <f>VLOOKUP(I580,Presupuesto!$B$11:$C$565,2,0)</f>
        <v>AGUINALDO Y DECIMO CUARTO MES</v>
      </c>
      <c r="K580" s="95" t="str">
        <f t="shared" si="17"/>
        <v>Gestión Administrativa y  financiera en apoyo al Desarrollo Académico</v>
      </c>
      <c r="L580" s="95" t="s">
        <v>391</v>
      </c>
    </row>
    <row r="581" spans="3:12" ht="15.75" thickBot="1" x14ac:dyDescent="0.3">
      <c r="C581" s="170" t="s">
        <v>59</v>
      </c>
      <c r="D581" s="159"/>
      <c r="E581" s="129">
        <v>0</v>
      </c>
      <c r="F581" s="102">
        <f>IF(E579&lt;6,"",((E579-6)/12)*(G579/E579))</f>
        <v>8489.2800000000007</v>
      </c>
      <c r="G581" s="102">
        <f>F581</f>
        <v>8489.2800000000007</v>
      </c>
      <c r="H581" s="159" t="s">
        <v>1494</v>
      </c>
      <c r="I581" s="103" t="s">
        <v>516</v>
      </c>
      <c r="J581" s="121" t="str">
        <f>VLOOKUP(I581,Presupuesto!$B$11:$C$565,2,0)</f>
        <v>DECIMOCUARTO MES</v>
      </c>
      <c r="K581" s="103" t="str">
        <f t="shared" si="17"/>
        <v>Gestión Administrativa y  financiera en apoyo al Desarrollo Académico</v>
      </c>
      <c r="L581" s="121" t="s">
        <v>391</v>
      </c>
    </row>
    <row r="582" spans="3:12" s="404" customFormat="1" ht="15.75" thickBot="1" x14ac:dyDescent="0.3">
      <c r="C582" s="137" t="s">
        <v>61</v>
      </c>
      <c r="D582" s="196">
        <v>2</v>
      </c>
      <c r="E582" s="149">
        <v>12</v>
      </c>
      <c r="F582" s="115">
        <v>8479.2800000000007</v>
      </c>
      <c r="G582" s="110">
        <f>D582*E582*F582</f>
        <v>203502.72000000003</v>
      </c>
      <c r="H582" s="163" t="s">
        <v>1494</v>
      </c>
      <c r="I582" s="111" t="s">
        <v>493</v>
      </c>
      <c r="J582" s="111" t="str">
        <f>VLOOKUP(I582,Presupuesto!$B$11:$C$565,2,0)</f>
        <v>SUELDOS Y SALARIOS PERMANENTES</v>
      </c>
      <c r="K582" s="95" t="str">
        <f t="shared" si="17"/>
        <v>Gestión Administrativa y  financiera en apoyo al Desarrollo Académico</v>
      </c>
      <c r="L582" s="95" t="s">
        <v>391</v>
      </c>
    </row>
    <row r="583" spans="3:12" s="404" customFormat="1" x14ac:dyDescent="0.25">
      <c r="C583" s="168" t="s">
        <v>58</v>
      </c>
      <c r="D583" s="166"/>
      <c r="E583" s="128">
        <v>0</v>
      </c>
      <c r="F583" s="116">
        <f>IF(E582=0,"",(G582/E582)/12*E582)</f>
        <v>16958.560000000001</v>
      </c>
      <c r="G583" s="117">
        <f>F583</f>
        <v>16958.560000000001</v>
      </c>
      <c r="H583" s="161" t="s">
        <v>1494</v>
      </c>
      <c r="I583" s="98" t="s">
        <v>513</v>
      </c>
      <c r="J583" s="98" t="str">
        <f>VLOOKUP(I583,Presupuesto!$B$11:$C$565,2,0)</f>
        <v>AGUINALDO Y DECIMO CUARTO MES</v>
      </c>
      <c r="K583" s="95" t="str">
        <f t="shared" si="17"/>
        <v>Gestión Administrativa y  financiera en apoyo al Desarrollo Académico</v>
      </c>
      <c r="L583" s="95" t="s">
        <v>391</v>
      </c>
    </row>
    <row r="584" spans="3:12" s="404" customFormat="1" ht="15.75" thickBot="1" x14ac:dyDescent="0.3">
      <c r="C584" s="170" t="s">
        <v>59</v>
      </c>
      <c r="D584" s="159"/>
      <c r="E584" s="129">
        <v>0</v>
      </c>
      <c r="F584" s="102">
        <f>IF(E582&lt;6,"",((E582-6)/12)*(G582/E582))</f>
        <v>8479.2800000000007</v>
      </c>
      <c r="G584" s="102">
        <f>F584</f>
        <v>8479.2800000000007</v>
      </c>
      <c r="H584" s="159" t="s">
        <v>1494</v>
      </c>
      <c r="I584" s="103" t="s">
        <v>516</v>
      </c>
      <c r="J584" s="121" t="str">
        <f>VLOOKUP(I584,Presupuesto!$B$11:$C$565,2,0)</f>
        <v>DECIMOCUARTO MES</v>
      </c>
      <c r="K584" s="103" t="str">
        <f t="shared" si="17"/>
        <v>Gestión Administrativa y  financiera en apoyo al Desarrollo Académico</v>
      </c>
      <c r="L584" s="121" t="s">
        <v>391</v>
      </c>
    </row>
    <row r="585" spans="3:12" s="404" customFormat="1" ht="15.75" thickBot="1" x14ac:dyDescent="0.3">
      <c r="C585" s="137" t="s">
        <v>61</v>
      </c>
      <c r="D585" s="196">
        <v>1</v>
      </c>
      <c r="E585" s="149">
        <v>12</v>
      </c>
      <c r="F585" s="115">
        <v>8429.2800000000007</v>
      </c>
      <c r="G585" s="110">
        <f>D585*E585*F585</f>
        <v>101151.36000000002</v>
      </c>
      <c r="H585" s="163" t="s">
        <v>1494</v>
      </c>
      <c r="I585" s="111" t="s">
        <v>493</v>
      </c>
      <c r="J585" s="111" t="str">
        <f>VLOOKUP(I585,Presupuesto!$B$11:$C$565,2,0)</f>
        <v>SUELDOS Y SALARIOS PERMANENTES</v>
      </c>
      <c r="K585" s="95" t="str">
        <f t="shared" si="17"/>
        <v>Gestión Administrativa y  financiera en apoyo al Desarrollo Académico</v>
      </c>
      <c r="L585" s="95" t="s">
        <v>391</v>
      </c>
    </row>
    <row r="586" spans="3:12" s="404" customFormat="1" x14ac:dyDescent="0.25">
      <c r="C586" s="168" t="s">
        <v>58</v>
      </c>
      <c r="D586" s="166"/>
      <c r="E586" s="128">
        <v>0</v>
      </c>
      <c r="F586" s="116">
        <f>IF(E585=0,"",(G585/E585)/12*E585)</f>
        <v>8429.2800000000007</v>
      </c>
      <c r="G586" s="117">
        <f>F586</f>
        <v>8429.2800000000007</v>
      </c>
      <c r="H586" s="161" t="s">
        <v>1494</v>
      </c>
      <c r="I586" s="98" t="s">
        <v>513</v>
      </c>
      <c r="J586" s="98" t="str">
        <f>VLOOKUP(I586,Presupuesto!$B$11:$C$565,2,0)</f>
        <v>AGUINALDO Y DECIMO CUARTO MES</v>
      </c>
      <c r="K586" s="95" t="str">
        <f t="shared" si="17"/>
        <v>Gestión Administrativa y  financiera en apoyo al Desarrollo Académico</v>
      </c>
      <c r="L586" s="95" t="s">
        <v>391</v>
      </c>
    </row>
    <row r="587" spans="3:12" s="404" customFormat="1" ht="15.75" thickBot="1" x14ac:dyDescent="0.3">
      <c r="C587" s="170" t="s">
        <v>59</v>
      </c>
      <c r="D587" s="159"/>
      <c r="E587" s="129">
        <v>0</v>
      </c>
      <c r="F587" s="102">
        <f>IF(E585&lt;6,"",((E585-6)/12)*(G585/E585))</f>
        <v>4214.6400000000003</v>
      </c>
      <c r="G587" s="102">
        <f>F587</f>
        <v>4214.6400000000003</v>
      </c>
      <c r="H587" s="159" t="s">
        <v>1494</v>
      </c>
      <c r="I587" s="103" t="s">
        <v>516</v>
      </c>
      <c r="J587" s="121" t="str">
        <f>VLOOKUP(I587,Presupuesto!$B$11:$C$565,2,0)</f>
        <v>DECIMOCUARTO MES</v>
      </c>
      <c r="K587" s="103" t="str">
        <f t="shared" si="17"/>
        <v>Gestión Administrativa y  financiera en apoyo al Desarrollo Académico</v>
      </c>
      <c r="L587" s="121" t="s">
        <v>391</v>
      </c>
    </row>
    <row r="588" spans="3:12" s="404" customFormat="1" ht="15.75" thickBot="1" x14ac:dyDescent="0.3">
      <c r="C588" s="137" t="s">
        <v>61</v>
      </c>
      <c r="D588" s="196">
        <v>1</v>
      </c>
      <c r="E588" s="149">
        <v>12</v>
      </c>
      <c r="F588" s="115">
        <v>17717</v>
      </c>
      <c r="G588" s="110">
        <f>D588*E588*F588</f>
        <v>212604</v>
      </c>
      <c r="H588" s="163" t="s">
        <v>1494</v>
      </c>
      <c r="I588" s="111" t="s">
        <v>493</v>
      </c>
      <c r="J588" s="111" t="str">
        <f>VLOOKUP(I588,Presupuesto!$B$11:$C$565,2,0)</f>
        <v>SUELDOS Y SALARIOS PERMANENTES</v>
      </c>
      <c r="K588" s="95" t="str">
        <f t="shared" si="17"/>
        <v>Gestión Administrativa y  financiera en apoyo al Desarrollo Académico</v>
      </c>
      <c r="L588" s="95" t="s">
        <v>391</v>
      </c>
    </row>
    <row r="589" spans="3:12" s="404" customFormat="1" x14ac:dyDescent="0.25">
      <c r="C589" s="168" t="s">
        <v>58</v>
      </c>
      <c r="D589" s="166"/>
      <c r="E589" s="128">
        <v>0</v>
      </c>
      <c r="F589" s="116">
        <f>IF(E588=0,"",(G588/E588)/12*E588)</f>
        <v>17717</v>
      </c>
      <c r="G589" s="117">
        <f>F589</f>
        <v>17717</v>
      </c>
      <c r="H589" s="161" t="s">
        <v>1494</v>
      </c>
      <c r="I589" s="98" t="s">
        <v>513</v>
      </c>
      <c r="J589" s="98" t="str">
        <f>VLOOKUP(I589,Presupuesto!$B$11:$C$565,2,0)</f>
        <v>AGUINALDO Y DECIMO CUARTO MES</v>
      </c>
      <c r="K589" s="95" t="str">
        <f t="shared" si="17"/>
        <v>Gestión Administrativa y  financiera en apoyo al Desarrollo Académico</v>
      </c>
      <c r="L589" s="95" t="s">
        <v>391</v>
      </c>
    </row>
    <row r="590" spans="3:12" s="404" customFormat="1" ht="15.75" thickBot="1" x14ac:dyDescent="0.3">
      <c r="C590" s="170" t="s">
        <v>59</v>
      </c>
      <c r="D590" s="159"/>
      <c r="E590" s="129">
        <v>0</v>
      </c>
      <c r="F590" s="102">
        <f>IF(E588&lt;6,"",((E588-6)/12)*(G588/E588))</f>
        <v>8858.5</v>
      </c>
      <c r="G590" s="102">
        <f>F590</f>
        <v>8858.5</v>
      </c>
      <c r="H590" s="159" t="s">
        <v>1494</v>
      </c>
      <c r="I590" s="103" t="s">
        <v>516</v>
      </c>
      <c r="J590" s="121" t="str">
        <f>VLOOKUP(I590,Presupuesto!$B$11:$C$565,2,0)</f>
        <v>DECIMOCUARTO MES</v>
      </c>
      <c r="K590" s="103" t="str">
        <f t="shared" si="17"/>
        <v>Gestión Administrativa y  financiera en apoyo al Desarrollo Académico</v>
      </c>
      <c r="L590" s="121" t="s">
        <v>391</v>
      </c>
    </row>
    <row r="591" spans="3:12" s="404" customFormat="1" ht="15.75" thickBot="1" x14ac:dyDescent="0.3">
      <c r="C591" s="137" t="s">
        <v>61</v>
      </c>
      <c r="D591" s="196">
        <v>1</v>
      </c>
      <c r="E591" s="149">
        <v>12</v>
      </c>
      <c r="F591" s="115">
        <v>15059</v>
      </c>
      <c r="G591" s="110">
        <f>D591*E591*F591</f>
        <v>180708</v>
      </c>
      <c r="H591" s="163" t="s">
        <v>1494</v>
      </c>
      <c r="I591" s="111" t="s">
        <v>493</v>
      </c>
      <c r="J591" s="111" t="str">
        <f>VLOOKUP(I591,Presupuesto!$B$11:$C$565,2,0)</f>
        <v>SUELDOS Y SALARIOS PERMANENTES</v>
      </c>
      <c r="K591" s="95" t="str">
        <f t="shared" si="17"/>
        <v>Gestión Administrativa y  financiera en apoyo al Desarrollo Académico</v>
      </c>
      <c r="L591" s="95" t="s">
        <v>391</v>
      </c>
    </row>
    <row r="592" spans="3:12" s="404" customFormat="1" x14ac:dyDescent="0.25">
      <c r="C592" s="168" t="s">
        <v>58</v>
      </c>
      <c r="D592" s="166"/>
      <c r="E592" s="128">
        <v>0</v>
      </c>
      <c r="F592" s="116">
        <f>IF(E591=0,"",(G591/E591)/12*E591)</f>
        <v>15059</v>
      </c>
      <c r="G592" s="117">
        <f>F592</f>
        <v>15059</v>
      </c>
      <c r="H592" s="161" t="s">
        <v>1494</v>
      </c>
      <c r="I592" s="98" t="s">
        <v>513</v>
      </c>
      <c r="J592" s="98" t="str">
        <f>VLOOKUP(I592,Presupuesto!$B$11:$C$565,2,0)</f>
        <v>AGUINALDO Y DECIMO CUARTO MES</v>
      </c>
      <c r="K592" s="95" t="str">
        <f t="shared" si="17"/>
        <v>Gestión Administrativa y  financiera en apoyo al Desarrollo Académico</v>
      </c>
      <c r="L592" s="95" t="s">
        <v>391</v>
      </c>
    </row>
    <row r="593" spans="3:12" s="404" customFormat="1" ht="15.75" thickBot="1" x14ac:dyDescent="0.3">
      <c r="C593" s="170" t="s">
        <v>59</v>
      </c>
      <c r="D593" s="159"/>
      <c r="E593" s="129">
        <v>0</v>
      </c>
      <c r="F593" s="102">
        <f>IF(E591&lt;6,"",((E591-6)/12)*(G591/E591))</f>
        <v>7529.5</v>
      </c>
      <c r="G593" s="102">
        <f>F593</f>
        <v>7529.5</v>
      </c>
      <c r="H593" s="159" t="s">
        <v>1494</v>
      </c>
      <c r="I593" s="103" t="s">
        <v>516</v>
      </c>
      <c r="J593" s="121" t="str">
        <f>VLOOKUP(I593,Presupuesto!$B$11:$C$565,2,0)</f>
        <v>DECIMOCUARTO MES</v>
      </c>
      <c r="K593" s="103" t="str">
        <f t="shared" si="17"/>
        <v>Gestión Administrativa y  financiera en apoyo al Desarrollo Académico</v>
      </c>
      <c r="L593" s="121" t="s">
        <v>391</v>
      </c>
    </row>
    <row r="594" spans="3:12" s="404" customFormat="1" ht="15.75" thickBot="1" x14ac:dyDescent="0.3">
      <c r="C594" s="137" t="s">
        <v>61</v>
      </c>
      <c r="D594" s="196">
        <v>1</v>
      </c>
      <c r="E594" s="149">
        <v>12</v>
      </c>
      <c r="F594" s="115">
        <v>10886</v>
      </c>
      <c r="G594" s="110">
        <f>D594*E594*F594</f>
        <v>130632</v>
      </c>
      <c r="H594" s="163" t="s">
        <v>1494</v>
      </c>
      <c r="I594" s="111" t="s">
        <v>493</v>
      </c>
      <c r="J594" s="111" t="str">
        <f>VLOOKUP(I594,Presupuesto!$B$11:$C$565,2,0)</f>
        <v>SUELDOS Y SALARIOS PERMANENTES</v>
      </c>
      <c r="K594" s="95" t="str">
        <f t="shared" si="17"/>
        <v>Gestión Administrativa y  financiera en apoyo al Desarrollo Académico</v>
      </c>
      <c r="L594" s="95" t="s">
        <v>391</v>
      </c>
    </row>
    <row r="595" spans="3:12" s="404" customFormat="1" x14ac:dyDescent="0.25">
      <c r="C595" s="168" t="s">
        <v>58</v>
      </c>
      <c r="D595" s="166"/>
      <c r="E595" s="128">
        <v>0</v>
      </c>
      <c r="F595" s="116">
        <f>IF(E594=0,"",(G594/E594)/12*E594)</f>
        <v>10886</v>
      </c>
      <c r="G595" s="117">
        <f>F595</f>
        <v>10886</v>
      </c>
      <c r="H595" s="161" t="s">
        <v>1494</v>
      </c>
      <c r="I595" s="98" t="s">
        <v>513</v>
      </c>
      <c r="J595" s="98" t="str">
        <f>VLOOKUP(I595,Presupuesto!$B$11:$C$565,2,0)</f>
        <v>AGUINALDO Y DECIMO CUARTO MES</v>
      </c>
      <c r="K595" s="95" t="str">
        <f t="shared" si="17"/>
        <v>Gestión Administrativa y  financiera en apoyo al Desarrollo Académico</v>
      </c>
      <c r="L595" s="95" t="s">
        <v>391</v>
      </c>
    </row>
    <row r="596" spans="3:12" s="404" customFormat="1" ht="15.75" thickBot="1" x14ac:dyDescent="0.3">
      <c r="C596" s="170" t="s">
        <v>59</v>
      </c>
      <c r="D596" s="159"/>
      <c r="E596" s="129">
        <v>0</v>
      </c>
      <c r="F596" s="102">
        <f>IF(E594&lt;6,"",((E594-6)/12)*(G594/E594))</f>
        <v>5443</v>
      </c>
      <c r="G596" s="102">
        <f>F596</f>
        <v>5443</v>
      </c>
      <c r="H596" s="159" t="s">
        <v>1494</v>
      </c>
      <c r="I596" s="103" t="s">
        <v>516</v>
      </c>
      <c r="J596" s="121" t="str">
        <f>VLOOKUP(I596,Presupuesto!$B$11:$C$565,2,0)</f>
        <v>DECIMOCUARTO MES</v>
      </c>
      <c r="K596" s="103" t="str">
        <f t="shared" si="17"/>
        <v>Gestión Administrativa y  financiera en apoyo al Desarrollo Académico</v>
      </c>
      <c r="L596" s="121" t="s">
        <v>391</v>
      </c>
    </row>
    <row r="597" spans="3:12" s="404" customFormat="1" x14ac:dyDescent="0.25">
      <c r="C597" s="499"/>
      <c r="D597" s="500"/>
      <c r="E597" s="501"/>
      <c r="F597" s="501"/>
      <c r="G597" s="501"/>
      <c r="H597" s="500"/>
      <c r="I597" s="502"/>
      <c r="J597" s="502"/>
      <c r="K597" s="502"/>
      <c r="L597" s="502"/>
    </row>
    <row r="598" spans="3:12" s="404" customFormat="1" x14ac:dyDescent="0.25">
      <c r="C598" s="499"/>
      <c r="D598" s="500"/>
      <c r="E598" s="501"/>
      <c r="F598" s="501"/>
      <c r="G598" s="501"/>
      <c r="H598" s="500"/>
      <c r="I598" s="502"/>
      <c r="J598" s="502"/>
      <c r="K598" s="502"/>
      <c r="L598" s="502"/>
    </row>
    <row r="599" spans="3:12" s="404" customFormat="1" x14ac:dyDescent="0.25">
      <c r="C599" s="499"/>
      <c r="D599" s="500"/>
      <c r="E599" s="501"/>
      <c r="F599" s="501"/>
      <c r="G599" s="501"/>
      <c r="H599" s="500"/>
      <c r="I599" s="502"/>
      <c r="J599" s="502"/>
      <c r="K599" s="502"/>
      <c r="L599" s="502"/>
    </row>
    <row r="600" spans="3:12" s="404" customFormat="1" x14ac:dyDescent="0.25">
      <c r="C600" s="499"/>
      <c r="D600" s="500"/>
      <c r="E600" s="501"/>
      <c r="F600" s="501"/>
      <c r="G600" s="501"/>
      <c r="H600" s="500"/>
      <c r="I600" s="502"/>
      <c r="J600" s="502"/>
      <c r="K600" s="502"/>
      <c r="L600" s="502"/>
    </row>
    <row r="601" spans="3:12" s="404" customFormat="1" x14ac:dyDescent="0.25">
      <c r="C601" s="499"/>
      <c r="D601" s="500"/>
      <c r="E601" s="501"/>
      <c r="F601" s="501"/>
      <c r="G601" s="501"/>
      <c r="H601" s="500"/>
      <c r="I601" s="502"/>
      <c r="J601" s="502"/>
      <c r="K601" s="502"/>
      <c r="L601" s="502"/>
    </row>
    <row r="603" spans="3:12" ht="15.75" thickBot="1" x14ac:dyDescent="0.3"/>
    <row r="604" spans="3:12" ht="15.75" thickBot="1" x14ac:dyDescent="0.3">
      <c r="C604" s="69" t="s">
        <v>43</v>
      </c>
      <c r="D604" s="30">
        <f>SUM(G611:G661)</f>
        <v>267300</v>
      </c>
      <c r="E604" s="90"/>
      <c r="F604" s="90"/>
      <c r="G604" s="90"/>
      <c r="H604" s="73"/>
      <c r="I604" s="73"/>
      <c r="J604" s="73"/>
    </row>
    <row r="605" spans="3:12" x14ac:dyDescent="0.25">
      <c r="D605" s="31"/>
      <c r="E605" s="90"/>
      <c r="F605" s="90"/>
      <c r="G605" s="90"/>
      <c r="H605" s="73"/>
      <c r="I605" s="73"/>
      <c r="J605" s="73"/>
      <c r="K605" s="150"/>
    </row>
    <row r="606" spans="3:12" x14ac:dyDescent="0.25">
      <c r="D606" s="31"/>
      <c r="E606" s="90"/>
      <c r="F606" s="90"/>
      <c r="G606" s="90"/>
      <c r="H606" s="73"/>
      <c r="I606" s="73"/>
      <c r="J606" s="73"/>
      <c r="K606" s="150"/>
    </row>
    <row r="607" spans="3:12" ht="15.75" x14ac:dyDescent="0.25">
      <c r="C607" s="199" t="s">
        <v>389</v>
      </c>
      <c r="D607" s="327" t="s">
        <v>2526</v>
      </c>
      <c r="E607" s="90"/>
      <c r="F607" s="90"/>
      <c r="G607" s="90"/>
      <c r="H607" s="73"/>
      <c r="I607" s="73"/>
      <c r="J607" s="73"/>
      <c r="K607" s="150"/>
    </row>
    <row r="608" spans="3:12" ht="18.75" x14ac:dyDescent="0.25">
      <c r="C608" s="204" t="str">
        <f>IFERROR(VLOOKUP(D607,'1. Desarrollo e Innov. Curricu.'!$E:$F,2,FALSE),IFERROR(VLOOKUP(D607,'2. Investigación Científica'!$E:$F,2,FALSE),IFERROR(VLOOKUP(D607,'3. Vinculación Univ. Sociedad'!$E:$F,2,FALSE),IFERROR(VLOOKUP(D607,'4. Docencia y Profesorado Univ.'!$E:$F,2,FALSE),IFERROR(VLOOKUP(D607,'5. Estudiantes y Graduados'!$E:$F,2,FALSE),IFERROR(VLOOKUP(D607,'11. Gestion Administrativa'!$E:$F,2,FALSE),IFERROR(VLOOKUP(D607,'13. Gestión Académica'!$E:$F,2,FALSE),IFERROR(VLOOKUP(D607,'8. Asegura. de la Calid. y M'!$E:$F,2,FALSE),IFERROR(VLOOKUP(D607,'6. Gestión del Conocimiento'!$E:$F,2,FALSE),IFERROR(VLOOKUP(D607,'15. Gobernabilidad y Proceso...'!$E:$F,2,FALSE),IFERROR(VLOOKUP(D607,'12. Gestión del Talento Humano'!$E:$F,2,FALSE),IFERROR(VLOOKUP(D607,'14. Internacional... de la E.S.'!$E:$F,2,FALSE),IFERROR(VLOOKUP(D607,'10. Posgrado'!$E:$F,2,FALSE),IFERROR(VLOOKUP(D607,'17. Gestión TIC'!$E:$F,2,FALSE),IFERROR(VLOOKUP(D607,'16. Desa. del Sistema Educ.Sup.'!$E:$F,2,FALSE),IFERROR(VLOOKUP(D607,'9. Cultura de Inno. Insti...'!$E:$F,2,FALSE),VLOOKUP(D607,'7. Lo Esencial de la Reforma U.'!$E:$F,2,0)))))))))))))))))</f>
        <v>Creacion de Plazas, Coordinar con la SEDP</v>
      </c>
      <c r="D608" s="31"/>
      <c r="E608" s="90"/>
      <c r="F608" s="90"/>
      <c r="G608" s="90"/>
      <c r="H608" s="73"/>
      <c r="I608" s="73"/>
      <c r="J608" s="73"/>
      <c r="K608" s="150"/>
    </row>
    <row r="609" spans="3:12" ht="15.75" thickBot="1" x14ac:dyDescent="0.3">
      <c r="C609" s="174"/>
      <c r="D609" s="31"/>
      <c r="E609" s="90"/>
      <c r="F609" s="90"/>
      <c r="G609" s="90"/>
      <c r="H609" s="73"/>
      <c r="I609" s="73"/>
      <c r="J609" s="73"/>
      <c r="K609" s="150"/>
    </row>
    <row r="610" spans="3:12" ht="30.75" thickBot="1" x14ac:dyDescent="0.3">
      <c r="C610" s="131" t="s">
        <v>44</v>
      </c>
      <c r="D610" s="135" t="s">
        <v>55</v>
      </c>
      <c r="E610" s="167" t="s">
        <v>56</v>
      </c>
      <c r="F610" s="135" t="s">
        <v>57</v>
      </c>
      <c r="G610" s="132" t="s">
        <v>27</v>
      </c>
      <c r="H610" s="130" t="s">
        <v>128</v>
      </c>
      <c r="I610" s="133" t="s">
        <v>46</v>
      </c>
      <c r="J610" s="133" t="s">
        <v>129</v>
      </c>
      <c r="K610" s="133" t="s">
        <v>407</v>
      </c>
      <c r="L610" s="133" t="s">
        <v>408</v>
      </c>
    </row>
    <row r="611" spans="3:12" ht="15.75" thickBot="1" x14ac:dyDescent="0.3">
      <c r="C611" s="134" t="s">
        <v>479</v>
      </c>
      <c r="D611" s="196"/>
      <c r="E611" s="149">
        <v>12</v>
      </c>
      <c r="F611" s="285">
        <f>HLOOKUP($C611,$BZ$2:$CM$3,2,0)</f>
        <v>43674.39</v>
      </c>
      <c r="G611" s="110">
        <f>D611*E611*F611</f>
        <v>0</v>
      </c>
      <c r="H611" s="163"/>
      <c r="I611" s="111" t="s">
        <v>493</v>
      </c>
      <c r="J611" s="111" t="str">
        <f>VLOOKUP(I611,Presupuesto!$B$11:$C$565,2,0)</f>
        <v>SUELDOS Y SALARIOS PERMANENTES</v>
      </c>
      <c r="K611" s="212" t="s">
        <v>1444</v>
      </c>
      <c r="L611" s="95" t="s">
        <v>391</v>
      </c>
    </row>
    <row r="612" spans="3:12" x14ac:dyDescent="0.25">
      <c r="C612" s="168" t="s">
        <v>58</v>
      </c>
      <c r="D612" s="160"/>
      <c r="E612" s="151">
        <v>0</v>
      </c>
      <c r="F612" s="97">
        <f>IF(E611=0,"",(G611/E611)/12*E611)</f>
        <v>0</v>
      </c>
      <c r="G612" s="94">
        <f>F612</f>
        <v>0</v>
      </c>
      <c r="H612" s="161"/>
      <c r="I612" s="113" t="s">
        <v>513</v>
      </c>
      <c r="J612" s="113" t="str">
        <f>VLOOKUP(I612,Presupuesto!$B$11:$C$565,2,0)</f>
        <v>AGUINALDO Y DECIMO CUARTO MES</v>
      </c>
      <c r="K612" s="95" t="str">
        <f t="shared" ref="K612:K643" si="18">$K$611</f>
        <v>Posgrado</v>
      </c>
      <c r="L612" s="95" t="s">
        <v>409</v>
      </c>
    </row>
    <row r="613" spans="3:12" ht="15.75" thickBot="1" x14ac:dyDescent="0.3">
      <c r="C613" s="169" t="s">
        <v>59</v>
      </c>
      <c r="D613" s="160"/>
      <c r="E613" s="151">
        <v>0</v>
      </c>
      <c r="F613" s="114">
        <f>IF(E611&lt;6,"",((E611-6)/12)*(G611/E611))</f>
        <v>0</v>
      </c>
      <c r="G613" s="94">
        <f>F613</f>
        <v>0</v>
      </c>
      <c r="H613" s="161"/>
      <c r="I613" s="98" t="s">
        <v>516</v>
      </c>
      <c r="J613" s="98" t="str">
        <f>VLOOKUP(I613,Presupuesto!$B$11:$C$565,2,0)</f>
        <v>DECIMOCUARTO MES</v>
      </c>
      <c r="K613" s="95" t="str">
        <f t="shared" si="18"/>
        <v>Posgrado</v>
      </c>
      <c r="L613" s="95" t="s">
        <v>392</v>
      </c>
    </row>
    <row r="614" spans="3:12" ht="15.75" thickBot="1" x14ac:dyDescent="0.3">
      <c r="C614" s="134" t="s">
        <v>480</v>
      </c>
      <c r="D614" s="196"/>
      <c r="E614" s="149">
        <v>12</v>
      </c>
      <c r="F614" s="285">
        <f>HLOOKUP($C614,$BZ$2:$CM$3,2,0)</f>
        <v>39703.99</v>
      </c>
      <c r="G614" s="110">
        <f>D614*E614*F614</f>
        <v>0</v>
      </c>
      <c r="H614" s="163"/>
      <c r="I614" s="111" t="s">
        <v>493</v>
      </c>
      <c r="J614" s="111" t="str">
        <f>VLOOKUP(I614,Presupuesto!$B$11:$C$565,2,0)</f>
        <v>SUELDOS Y SALARIOS PERMANENTES</v>
      </c>
      <c r="K614" s="95" t="str">
        <f t="shared" si="18"/>
        <v>Posgrado</v>
      </c>
      <c r="L614" s="95" t="s">
        <v>392</v>
      </c>
    </row>
    <row r="615" spans="3:12" x14ac:dyDescent="0.25">
      <c r="C615" s="168" t="s">
        <v>58</v>
      </c>
      <c r="D615" s="160"/>
      <c r="E615" s="151">
        <v>0</v>
      </c>
      <c r="F615" s="97">
        <f>IF(E614=0,"",(G614/E614)/12*E614)</f>
        <v>0</v>
      </c>
      <c r="G615" s="94">
        <f>F615</f>
        <v>0</v>
      </c>
      <c r="H615" s="161"/>
      <c r="I615" s="113" t="s">
        <v>513</v>
      </c>
      <c r="J615" s="113" t="str">
        <f>VLOOKUP(I615,Presupuesto!$B$11:$C$565,2,0)</f>
        <v>AGUINALDO Y DECIMO CUARTO MES</v>
      </c>
      <c r="K615" s="95" t="str">
        <f t="shared" si="18"/>
        <v>Posgrado</v>
      </c>
      <c r="L615" s="95" t="s">
        <v>392</v>
      </c>
    </row>
    <row r="616" spans="3:12" ht="15.75" thickBot="1" x14ac:dyDescent="0.3">
      <c r="C616" s="169" t="s">
        <v>59</v>
      </c>
      <c r="D616" s="160"/>
      <c r="E616" s="151">
        <v>0</v>
      </c>
      <c r="F616" s="114">
        <f>IF(E614&lt;6,"",((E614-6)/12)*(G614/E614))</f>
        <v>0</v>
      </c>
      <c r="G616" s="94">
        <f>F616</f>
        <v>0</v>
      </c>
      <c r="H616" s="161"/>
      <c r="I616" s="98" t="s">
        <v>516</v>
      </c>
      <c r="J616" s="98" t="str">
        <f>VLOOKUP(I616,Presupuesto!$B$11:$C$565,2,0)</f>
        <v>DECIMOCUARTO MES</v>
      </c>
      <c r="K616" s="95" t="str">
        <f t="shared" si="18"/>
        <v>Posgrado</v>
      </c>
      <c r="L616" s="95" t="s">
        <v>392</v>
      </c>
    </row>
    <row r="617" spans="3:12" ht="15.75" thickBot="1" x14ac:dyDescent="0.3">
      <c r="C617" s="134" t="s">
        <v>481</v>
      </c>
      <c r="D617" s="196"/>
      <c r="E617" s="149">
        <v>12</v>
      </c>
      <c r="F617" s="285">
        <f>HLOOKUP($C617,$BZ$2:$CM$3,2,0)</f>
        <v>35733.589999999997</v>
      </c>
      <c r="G617" s="110">
        <f>D617*E617*F617</f>
        <v>0</v>
      </c>
      <c r="H617" s="163"/>
      <c r="I617" s="111" t="s">
        <v>493</v>
      </c>
      <c r="J617" s="111" t="str">
        <f>VLOOKUP(I617,Presupuesto!$B$11:$C$565,2,0)</f>
        <v>SUELDOS Y SALARIOS PERMANENTES</v>
      </c>
      <c r="K617" s="95" t="str">
        <f t="shared" si="18"/>
        <v>Posgrado</v>
      </c>
      <c r="L617" s="95" t="s">
        <v>392</v>
      </c>
    </row>
    <row r="618" spans="3:12" x14ac:dyDescent="0.25">
      <c r="C618" s="168" t="s">
        <v>58</v>
      </c>
      <c r="D618" s="160"/>
      <c r="E618" s="151">
        <v>0</v>
      </c>
      <c r="F618" s="97">
        <f>IF(E617=0,"",(G617/E617)/12*E617)</f>
        <v>0</v>
      </c>
      <c r="G618" s="94">
        <f>F618</f>
        <v>0</v>
      </c>
      <c r="H618" s="161"/>
      <c r="I618" s="113" t="s">
        <v>513</v>
      </c>
      <c r="J618" s="113" t="str">
        <f>VLOOKUP(I618,Presupuesto!$B$11:$C$565,2,0)</f>
        <v>AGUINALDO Y DECIMO CUARTO MES</v>
      </c>
      <c r="K618" s="95" t="str">
        <f t="shared" si="18"/>
        <v>Posgrado</v>
      </c>
      <c r="L618" s="95" t="s">
        <v>392</v>
      </c>
    </row>
    <row r="619" spans="3:12" ht="15.75" thickBot="1" x14ac:dyDescent="0.3">
      <c r="C619" s="169" t="s">
        <v>59</v>
      </c>
      <c r="D619" s="160"/>
      <c r="E619" s="151">
        <v>0</v>
      </c>
      <c r="F619" s="114">
        <f>IF(E617&lt;6,"",((E617-6)/12)*(G617/E617))</f>
        <v>0</v>
      </c>
      <c r="G619" s="94">
        <f>F619</f>
        <v>0</v>
      </c>
      <c r="H619" s="161"/>
      <c r="I619" s="98" t="s">
        <v>516</v>
      </c>
      <c r="J619" s="98" t="str">
        <f>VLOOKUP(I619,Presupuesto!$B$11:$C$565,2,0)</f>
        <v>DECIMOCUARTO MES</v>
      </c>
      <c r="K619" s="95" t="str">
        <f t="shared" si="18"/>
        <v>Posgrado</v>
      </c>
      <c r="L619" s="95" t="s">
        <v>392</v>
      </c>
    </row>
    <row r="620" spans="3:12" ht="15.75" thickBot="1" x14ac:dyDescent="0.3">
      <c r="C620" s="134" t="s">
        <v>482</v>
      </c>
      <c r="D620" s="196"/>
      <c r="E620" s="149">
        <v>12</v>
      </c>
      <c r="F620" s="285">
        <f>HLOOKUP($C620,$BZ$2:$CM$3,2,0)</f>
        <v>31763.19</v>
      </c>
      <c r="G620" s="110">
        <f>D620*E620*F620</f>
        <v>0</v>
      </c>
      <c r="H620" s="163"/>
      <c r="I620" s="111" t="s">
        <v>493</v>
      </c>
      <c r="J620" s="111" t="str">
        <f>VLOOKUP(I620,Presupuesto!$B$11:$C$565,2,0)</f>
        <v>SUELDOS Y SALARIOS PERMANENTES</v>
      </c>
      <c r="K620" s="95" t="str">
        <f t="shared" si="18"/>
        <v>Posgrado</v>
      </c>
      <c r="L620" s="95" t="s">
        <v>392</v>
      </c>
    </row>
    <row r="621" spans="3:12" x14ac:dyDescent="0.25">
      <c r="C621" s="168" t="s">
        <v>58</v>
      </c>
      <c r="D621" s="160"/>
      <c r="E621" s="151">
        <v>0</v>
      </c>
      <c r="F621" s="97">
        <f>IF(E620=0,"",(G620/E620)/12*E620)</f>
        <v>0</v>
      </c>
      <c r="G621" s="94">
        <f>F621</f>
        <v>0</v>
      </c>
      <c r="H621" s="161"/>
      <c r="I621" s="113" t="s">
        <v>513</v>
      </c>
      <c r="J621" s="113" t="str">
        <f>VLOOKUP(I621,Presupuesto!$B$11:$C$565,2,0)</f>
        <v>AGUINALDO Y DECIMO CUARTO MES</v>
      </c>
      <c r="K621" s="95" t="str">
        <f t="shared" si="18"/>
        <v>Posgrado</v>
      </c>
      <c r="L621" s="95" t="s">
        <v>392</v>
      </c>
    </row>
    <row r="622" spans="3:12" ht="15.75" thickBot="1" x14ac:dyDescent="0.3">
      <c r="C622" s="169" t="s">
        <v>59</v>
      </c>
      <c r="D622" s="160"/>
      <c r="E622" s="151">
        <v>0</v>
      </c>
      <c r="F622" s="114">
        <f>IF(E620&lt;6,"",((E620-6)/12)*(G620/E620))</f>
        <v>0</v>
      </c>
      <c r="G622" s="94">
        <f>F622</f>
        <v>0</v>
      </c>
      <c r="H622" s="161"/>
      <c r="I622" s="98" t="s">
        <v>516</v>
      </c>
      <c r="J622" s="98" t="str">
        <f>VLOOKUP(I622,Presupuesto!$B$11:$C$565,2,0)</f>
        <v>DECIMOCUARTO MES</v>
      </c>
      <c r="K622" s="95" t="str">
        <f t="shared" si="18"/>
        <v>Posgrado</v>
      </c>
      <c r="L622" s="95" t="s">
        <v>392</v>
      </c>
    </row>
    <row r="623" spans="3:12" ht="15.75" thickBot="1" x14ac:dyDescent="0.3">
      <c r="C623" s="134" t="s">
        <v>483</v>
      </c>
      <c r="D623" s="196"/>
      <c r="E623" s="149">
        <v>12</v>
      </c>
      <c r="F623" s="285">
        <f>HLOOKUP($C623,$BZ$2:$CM$3,2,0)</f>
        <v>29777.99</v>
      </c>
      <c r="G623" s="110">
        <f>D623*E623*F623</f>
        <v>0</v>
      </c>
      <c r="H623" s="163"/>
      <c r="I623" s="111" t="s">
        <v>493</v>
      </c>
      <c r="J623" s="111" t="str">
        <f>VLOOKUP(I623,Presupuesto!$B$11:$C$565,2,0)</f>
        <v>SUELDOS Y SALARIOS PERMANENTES</v>
      </c>
      <c r="K623" s="95" t="str">
        <f t="shared" si="18"/>
        <v>Posgrado</v>
      </c>
      <c r="L623" s="95" t="s">
        <v>392</v>
      </c>
    </row>
    <row r="624" spans="3:12" x14ac:dyDescent="0.25">
      <c r="C624" s="168" t="s">
        <v>58</v>
      </c>
      <c r="D624" s="160"/>
      <c r="E624" s="151">
        <v>0</v>
      </c>
      <c r="F624" s="97">
        <f>IF(E623=0,"",(G623/E623)/12*E623)</f>
        <v>0</v>
      </c>
      <c r="G624" s="94">
        <f>F624</f>
        <v>0</v>
      </c>
      <c r="H624" s="161"/>
      <c r="I624" s="113" t="s">
        <v>513</v>
      </c>
      <c r="J624" s="113" t="str">
        <f>VLOOKUP(I624,Presupuesto!$B$11:$C$565,2,0)</f>
        <v>AGUINALDO Y DECIMO CUARTO MES</v>
      </c>
      <c r="K624" s="95" t="str">
        <f t="shared" si="18"/>
        <v>Posgrado</v>
      </c>
      <c r="L624" s="95" t="s">
        <v>392</v>
      </c>
    </row>
    <row r="625" spans="3:12" ht="15.75" thickBot="1" x14ac:dyDescent="0.3">
      <c r="C625" s="169" t="s">
        <v>59</v>
      </c>
      <c r="D625" s="160"/>
      <c r="E625" s="151">
        <v>0</v>
      </c>
      <c r="F625" s="114">
        <f>IF(E623&lt;6,"",((E623-6)/12)*(G623/E623))</f>
        <v>0</v>
      </c>
      <c r="G625" s="94">
        <f>F625</f>
        <v>0</v>
      </c>
      <c r="H625" s="161"/>
      <c r="I625" s="98" t="s">
        <v>516</v>
      </c>
      <c r="J625" s="98" t="str">
        <f>VLOOKUP(I625,Presupuesto!$B$11:$C$565,2,0)</f>
        <v>DECIMOCUARTO MES</v>
      </c>
      <c r="K625" s="95" t="str">
        <f t="shared" si="18"/>
        <v>Posgrado</v>
      </c>
      <c r="L625" s="95" t="s">
        <v>392</v>
      </c>
    </row>
    <row r="626" spans="3:12" ht="15.75" thickBot="1" x14ac:dyDescent="0.3">
      <c r="C626" s="134" t="s">
        <v>484</v>
      </c>
      <c r="D626" s="196"/>
      <c r="E626" s="149">
        <v>12</v>
      </c>
      <c r="F626" s="285">
        <f>HLOOKUP($C626,$BZ$2:$CM$3,2,0)</f>
        <v>27792.79</v>
      </c>
      <c r="G626" s="110">
        <f>D626*E626*F626</f>
        <v>0</v>
      </c>
      <c r="H626" s="163"/>
      <c r="I626" s="111" t="s">
        <v>493</v>
      </c>
      <c r="J626" s="111" t="str">
        <f>VLOOKUP(I626,Presupuesto!$B$11:$C$565,2,0)</f>
        <v>SUELDOS Y SALARIOS PERMANENTES</v>
      </c>
      <c r="K626" s="95" t="str">
        <f t="shared" si="18"/>
        <v>Posgrado</v>
      </c>
      <c r="L626" s="95" t="s">
        <v>392</v>
      </c>
    </row>
    <row r="627" spans="3:12" x14ac:dyDescent="0.25">
      <c r="C627" s="168" t="s">
        <v>58</v>
      </c>
      <c r="D627" s="160"/>
      <c r="E627" s="151">
        <v>0</v>
      </c>
      <c r="F627" s="97">
        <f>IF(E626=0,"",(G626/E626)/12*E626)</f>
        <v>0</v>
      </c>
      <c r="G627" s="94">
        <f>F627</f>
        <v>0</v>
      </c>
      <c r="H627" s="161"/>
      <c r="I627" s="113" t="s">
        <v>513</v>
      </c>
      <c r="J627" s="113" t="str">
        <f>VLOOKUP(I627,Presupuesto!$B$11:$C$565,2,0)</f>
        <v>AGUINALDO Y DECIMO CUARTO MES</v>
      </c>
      <c r="K627" s="95" t="str">
        <f t="shared" si="18"/>
        <v>Posgrado</v>
      </c>
      <c r="L627" s="95" t="s">
        <v>392</v>
      </c>
    </row>
    <row r="628" spans="3:12" ht="15.75" thickBot="1" x14ac:dyDescent="0.3">
      <c r="C628" s="169" t="s">
        <v>59</v>
      </c>
      <c r="D628" s="160"/>
      <c r="E628" s="151">
        <v>0</v>
      </c>
      <c r="F628" s="114">
        <f>IF(E626&lt;6,"",((E626-6)/12)*(G626/E626))</f>
        <v>0</v>
      </c>
      <c r="G628" s="94">
        <f>F628</f>
        <v>0</v>
      </c>
      <c r="H628" s="161"/>
      <c r="I628" s="98" t="s">
        <v>516</v>
      </c>
      <c r="J628" s="98" t="str">
        <f>VLOOKUP(I628,Presupuesto!$B$11:$C$565,2,0)</f>
        <v>DECIMOCUARTO MES</v>
      </c>
      <c r="K628" s="95" t="str">
        <f t="shared" si="18"/>
        <v>Posgrado</v>
      </c>
      <c r="L628" s="95" t="s">
        <v>392</v>
      </c>
    </row>
    <row r="629" spans="3:12" ht="15.75" thickBot="1" x14ac:dyDescent="0.3">
      <c r="C629" s="134" t="s">
        <v>485</v>
      </c>
      <c r="D629" s="196"/>
      <c r="E629" s="149">
        <v>12</v>
      </c>
      <c r="F629" s="285">
        <f>HLOOKUP($C629,$BZ$2:$CM$3,2,0)</f>
        <v>18859.39</v>
      </c>
      <c r="G629" s="110">
        <f>D629*E629*F629</f>
        <v>0</v>
      </c>
      <c r="H629" s="163"/>
      <c r="I629" s="111" t="s">
        <v>493</v>
      </c>
      <c r="J629" s="111" t="str">
        <f>VLOOKUP(I629,Presupuesto!$B$11:$C$565,2,0)</f>
        <v>SUELDOS Y SALARIOS PERMANENTES</v>
      </c>
      <c r="K629" s="95" t="str">
        <f t="shared" si="18"/>
        <v>Posgrado</v>
      </c>
      <c r="L629" s="95" t="s">
        <v>392</v>
      </c>
    </row>
    <row r="630" spans="3:12" x14ac:dyDescent="0.25">
      <c r="C630" s="168" t="s">
        <v>58</v>
      </c>
      <c r="D630" s="160"/>
      <c r="E630" s="151">
        <v>0</v>
      </c>
      <c r="F630" s="97">
        <f>IF(E629=0,"",(G629/E629)/12*E629)</f>
        <v>0</v>
      </c>
      <c r="G630" s="94">
        <f>F630</f>
        <v>0</v>
      </c>
      <c r="H630" s="161"/>
      <c r="I630" s="113" t="s">
        <v>513</v>
      </c>
      <c r="J630" s="113" t="str">
        <f>VLOOKUP(I630,Presupuesto!$B$11:$C$565,2,0)</f>
        <v>AGUINALDO Y DECIMO CUARTO MES</v>
      </c>
      <c r="K630" s="95" t="str">
        <f t="shared" si="18"/>
        <v>Posgrado</v>
      </c>
      <c r="L630" s="95" t="s">
        <v>392</v>
      </c>
    </row>
    <row r="631" spans="3:12" ht="15.75" thickBot="1" x14ac:dyDescent="0.3">
      <c r="C631" s="169" t="s">
        <v>59</v>
      </c>
      <c r="D631" s="160"/>
      <c r="E631" s="151">
        <v>0</v>
      </c>
      <c r="F631" s="114">
        <f>IF(E629&lt;6,"",((E629-6)/12)*(G629/E629))</f>
        <v>0</v>
      </c>
      <c r="G631" s="94">
        <f>F631</f>
        <v>0</v>
      </c>
      <c r="H631" s="161"/>
      <c r="I631" s="98" t="s">
        <v>516</v>
      </c>
      <c r="J631" s="98" t="str">
        <f>VLOOKUP(I631,Presupuesto!$B$11:$C$565,2,0)</f>
        <v>DECIMOCUARTO MES</v>
      </c>
      <c r="K631" s="95" t="str">
        <f t="shared" si="18"/>
        <v>Posgrado</v>
      </c>
      <c r="L631" s="95" t="s">
        <v>392</v>
      </c>
    </row>
    <row r="632" spans="3:12" ht="15.75" thickBot="1" x14ac:dyDescent="0.3">
      <c r="C632" s="134" t="s">
        <v>486</v>
      </c>
      <c r="D632" s="196"/>
      <c r="E632" s="149">
        <v>12</v>
      </c>
      <c r="F632" s="285">
        <f>HLOOKUP($C632,$BZ$2:$CM$3,2,0)</f>
        <v>17866.8</v>
      </c>
      <c r="G632" s="110">
        <f>D632*E632*F632</f>
        <v>0</v>
      </c>
      <c r="H632" s="163"/>
      <c r="I632" s="111" t="s">
        <v>493</v>
      </c>
      <c r="J632" s="111" t="str">
        <f>VLOOKUP(I632,Presupuesto!$B$11:$C$565,2,0)</f>
        <v>SUELDOS Y SALARIOS PERMANENTES</v>
      </c>
      <c r="K632" s="95" t="str">
        <f t="shared" si="18"/>
        <v>Posgrado</v>
      </c>
      <c r="L632" s="95" t="s">
        <v>392</v>
      </c>
    </row>
    <row r="633" spans="3:12" x14ac:dyDescent="0.25">
      <c r="C633" s="168" t="s">
        <v>58</v>
      </c>
      <c r="D633" s="160"/>
      <c r="E633" s="151">
        <v>0</v>
      </c>
      <c r="F633" s="97">
        <f>IF(E632=0,"",(G632/E632)/12*E632)</f>
        <v>0</v>
      </c>
      <c r="G633" s="94">
        <f>F633</f>
        <v>0</v>
      </c>
      <c r="H633" s="161"/>
      <c r="I633" s="113" t="s">
        <v>513</v>
      </c>
      <c r="J633" s="113" t="str">
        <f>VLOOKUP(I633,Presupuesto!$B$11:$C$565,2,0)</f>
        <v>AGUINALDO Y DECIMO CUARTO MES</v>
      </c>
      <c r="K633" s="95" t="str">
        <f t="shared" si="18"/>
        <v>Posgrado</v>
      </c>
      <c r="L633" s="95" t="s">
        <v>392</v>
      </c>
    </row>
    <row r="634" spans="3:12" ht="15.75" thickBot="1" x14ac:dyDescent="0.3">
      <c r="C634" s="169" t="s">
        <v>59</v>
      </c>
      <c r="D634" s="160"/>
      <c r="E634" s="151">
        <v>0</v>
      </c>
      <c r="F634" s="114">
        <f>IF(E632&lt;6,"",((E632-6)/12)*(G632/E632))</f>
        <v>0</v>
      </c>
      <c r="G634" s="94">
        <f>F634</f>
        <v>0</v>
      </c>
      <c r="H634" s="161"/>
      <c r="I634" s="98" t="s">
        <v>516</v>
      </c>
      <c r="J634" s="98" t="str">
        <f>VLOOKUP(I634,Presupuesto!$B$11:$C$565,2,0)</f>
        <v>DECIMOCUARTO MES</v>
      </c>
      <c r="K634" s="95" t="str">
        <f t="shared" si="18"/>
        <v>Posgrado</v>
      </c>
      <c r="L634" s="95" t="s">
        <v>392</v>
      </c>
    </row>
    <row r="635" spans="3:12" ht="15.75" thickBot="1" x14ac:dyDescent="0.3">
      <c r="C635" s="134" t="s">
        <v>487</v>
      </c>
      <c r="D635" s="196"/>
      <c r="E635" s="149">
        <v>12</v>
      </c>
      <c r="F635" s="285">
        <f>HLOOKUP($C635,$BZ$2:$CM$3,2,0)</f>
        <v>13896.4</v>
      </c>
      <c r="G635" s="110">
        <f>D635*E635*F635</f>
        <v>0</v>
      </c>
      <c r="H635" s="163"/>
      <c r="I635" s="111" t="s">
        <v>493</v>
      </c>
      <c r="J635" s="111" t="str">
        <f>VLOOKUP(I635,Presupuesto!$B$11:$C$565,2,0)</f>
        <v>SUELDOS Y SALARIOS PERMANENTES</v>
      </c>
      <c r="K635" s="95" t="str">
        <f t="shared" si="18"/>
        <v>Posgrado</v>
      </c>
      <c r="L635" s="95" t="s">
        <v>392</v>
      </c>
    </row>
    <row r="636" spans="3:12" x14ac:dyDescent="0.25">
      <c r="C636" s="168" t="s">
        <v>58</v>
      </c>
      <c r="D636" s="160"/>
      <c r="E636" s="151">
        <v>0</v>
      </c>
      <c r="F636" s="97">
        <f>IF(E635=0,"",(G635/E635)/12*E635)</f>
        <v>0</v>
      </c>
      <c r="G636" s="94">
        <f>F636</f>
        <v>0</v>
      </c>
      <c r="H636" s="161"/>
      <c r="I636" s="113" t="s">
        <v>513</v>
      </c>
      <c r="J636" s="113" t="str">
        <f>VLOOKUP(I636,Presupuesto!$B$11:$C$565,2,0)</f>
        <v>AGUINALDO Y DECIMO CUARTO MES</v>
      </c>
      <c r="K636" s="95" t="str">
        <f t="shared" si="18"/>
        <v>Posgrado</v>
      </c>
      <c r="L636" s="95" t="s">
        <v>392</v>
      </c>
    </row>
    <row r="637" spans="3:12" ht="15.75" thickBot="1" x14ac:dyDescent="0.3">
      <c r="C637" s="169" t="s">
        <v>59</v>
      </c>
      <c r="D637" s="160"/>
      <c r="E637" s="151">
        <v>0</v>
      </c>
      <c r="F637" s="114">
        <f>IF(E635&lt;6,"",((E635-6)/12)*(G635/E635))</f>
        <v>0</v>
      </c>
      <c r="G637" s="94">
        <f>F637</f>
        <v>0</v>
      </c>
      <c r="H637" s="161"/>
      <c r="I637" s="98" t="s">
        <v>516</v>
      </c>
      <c r="J637" s="98" t="str">
        <f>VLOOKUP(I637,Presupuesto!$B$11:$C$565,2,0)</f>
        <v>DECIMOCUARTO MES</v>
      </c>
      <c r="K637" s="95" t="str">
        <f t="shared" si="18"/>
        <v>Posgrado</v>
      </c>
      <c r="L637" s="95" t="s">
        <v>392</v>
      </c>
    </row>
    <row r="638" spans="3:12" ht="15.75" thickBot="1" x14ac:dyDescent="0.3">
      <c r="C638" s="134" t="s">
        <v>488</v>
      </c>
      <c r="D638" s="196"/>
      <c r="E638" s="149">
        <v>12</v>
      </c>
      <c r="F638" s="285">
        <f>HLOOKUP($C638,$BZ$2:$CM$3,2,0)</f>
        <v>15004.09</v>
      </c>
      <c r="G638" s="110">
        <f>D638*E638*F638</f>
        <v>0</v>
      </c>
      <c r="H638" s="163"/>
      <c r="I638" s="111" t="s">
        <v>493</v>
      </c>
      <c r="J638" s="111" t="str">
        <f>VLOOKUP(I638,Presupuesto!$B$11:$C$565,2,0)</f>
        <v>SUELDOS Y SALARIOS PERMANENTES</v>
      </c>
      <c r="K638" s="95" t="str">
        <f t="shared" si="18"/>
        <v>Posgrado</v>
      </c>
      <c r="L638" s="95" t="s">
        <v>392</v>
      </c>
    </row>
    <row r="639" spans="3:12" x14ac:dyDescent="0.25">
      <c r="C639" s="168" t="s">
        <v>58</v>
      </c>
      <c r="D639" s="160"/>
      <c r="E639" s="151">
        <v>0</v>
      </c>
      <c r="F639" s="97">
        <f>IF(E638=0,"",(G638/E638)/12*E638)</f>
        <v>0</v>
      </c>
      <c r="G639" s="94">
        <f>F639</f>
        <v>0</v>
      </c>
      <c r="H639" s="161"/>
      <c r="I639" s="113" t="s">
        <v>513</v>
      </c>
      <c r="J639" s="113" t="str">
        <f>VLOOKUP(I639,Presupuesto!$B$11:$C$565,2,0)</f>
        <v>AGUINALDO Y DECIMO CUARTO MES</v>
      </c>
      <c r="K639" s="95" t="str">
        <f t="shared" si="18"/>
        <v>Posgrado</v>
      </c>
      <c r="L639" s="95" t="s">
        <v>392</v>
      </c>
    </row>
    <row r="640" spans="3:12" ht="15.75" thickBot="1" x14ac:dyDescent="0.3">
      <c r="C640" s="169" t="s">
        <v>59</v>
      </c>
      <c r="D640" s="160"/>
      <c r="E640" s="151">
        <v>0</v>
      </c>
      <c r="F640" s="114">
        <f>IF(E638&lt;6,"",((E638-6)/12)*(G638/E638))</f>
        <v>0</v>
      </c>
      <c r="G640" s="94">
        <f>F640</f>
        <v>0</v>
      </c>
      <c r="H640" s="161"/>
      <c r="I640" s="98" t="s">
        <v>516</v>
      </c>
      <c r="J640" s="98" t="str">
        <f>VLOOKUP(I640,Presupuesto!$B$11:$C$565,2,0)</f>
        <v>DECIMOCUARTO MES</v>
      </c>
      <c r="K640" s="95" t="str">
        <f t="shared" si="18"/>
        <v>Posgrado</v>
      </c>
      <c r="L640" s="95" t="s">
        <v>392</v>
      </c>
    </row>
    <row r="641" spans="3:12" ht="15.75" thickBot="1" x14ac:dyDescent="0.3">
      <c r="C641" s="134" t="s">
        <v>489</v>
      </c>
      <c r="D641" s="196"/>
      <c r="E641" s="149">
        <v>12</v>
      </c>
      <c r="F641" s="285">
        <f>HLOOKUP($C641,$BZ$2:$CM$3,2,0)</f>
        <v>13238.9</v>
      </c>
      <c r="G641" s="110">
        <f>D641*E641*F641</f>
        <v>0</v>
      </c>
      <c r="H641" s="163"/>
      <c r="I641" s="111" t="s">
        <v>493</v>
      </c>
      <c r="J641" s="111" t="str">
        <f>VLOOKUP(I641,Presupuesto!$B$11:$C$565,2,0)</f>
        <v>SUELDOS Y SALARIOS PERMANENTES</v>
      </c>
      <c r="K641" s="95" t="str">
        <f t="shared" si="18"/>
        <v>Posgrado</v>
      </c>
      <c r="L641" s="95" t="s">
        <v>392</v>
      </c>
    </row>
    <row r="642" spans="3:12" x14ac:dyDescent="0.25">
      <c r="C642" s="168" t="s">
        <v>58</v>
      </c>
      <c r="D642" s="160"/>
      <c r="E642" s="151">
        <v>0</v>
      </c>
      <c r="F642" s="97">
        <f>IF(E641=0,"",(G641/E641)/12*E641)</f>
        <v>0</v>
      </c>
      <c r="G642" s="94">
        <f>F642</f>
        <v>0</v>
      </c>
      <c r="H642" s="161"/>
      <c r="I642" s="113" t="s">
        <v>513</v>
      </c>
      <c r="J642" s="113" t="str">
        <f>VLOOKUP(I642,Presupuesto!$B$11:$C$565,2,0)</f>
        <v>AGUINALDO Y DECIMO CUARTO MES</v>
      </c>
      <c r="K642" s="95" t="str">
        <f t="shared" si="18"/>
        <v>Posgrado</v>
      </c>
      <c r="L642" s="95" t="s">
        <v>392</v>
      </c>
    </row>
    <row r="643" spans="3:12" ht="15.75" thickBot="1" x14ac:dyDescent="0.3">
      <c r="C643" s="169" t="s">
        <v>59</v>
      </c>
      <c r="D643" s="160"/>
      <c r="E643" s="151">
        <v>0</v>
      </c>
      <c r="F643" s="114">
        <f>IF(E641&lt;6,"",((E641-6)/12)*(G641/E641))</f>
        <v>0</v>
      </c>
      <c r="G643" s="94">
        <f>F643</f>
        <v>0</v>
      </c>
      <c r="H643" s="161"/>
      <c r="I643" s="98" t="s">
        <v>516</v>
      </c>
      <c r="J643" s="98" t="str">
        <f>VLOOKUP(I643,Presupuesto!$B$11:$C$565,2,0)</f>
        <v>DECIMOCUARTO MES</v>
      </c>
      <c r="K643" s="95" t="str">
        <f t="shared" si="18"/>
        <v>Posgrado</v>
      </c>
      <c r="L643" s="95" t="s">
        <v>392</v>
      </c>
    </row>
    <row r="644" spans="3:12" ht="15.75" thickBot="1" x14ac:dyDescent="0.3">
      <c r="C644" s="134" t="s">
        <v>490</v>
      </c>
      <c r="D644" s="196"/>
      <c r="E644" s="149">
        <v>12</v>
      </c>
      <c r="F644" s="285">
        <f>HLOOKUP($C644,$BZ$2:$CM$3,2,0)</f>
        <v>12356.31</v>
      </c>
      <c r="G644" s="110">
        <f>D644*E644*F644</f>
        <v>0</v>
      </c>
      <c r="H644" s="163"/>
      <c r="I644" s="111" t="s">
        <v>493</v>
      </c>
      <c r="J644" s="111" t="str">
        <f>VLOOKUP(I644,Presupuesto!$B$11:$C$565,2,0)</f>
        <v>SUELDOS Y SALARIOS PERMANENTES</v>
      </c>
      <c r="K644" s="95" t="str">
        <f t="shared" ref="K644:K661" si="19">$K$611</f>
        <v>Posgrado</v>
      </c>
      <c r="L644" s="95" t="s">
        <v>392</v>
      </c>
    </row>
    <row r="645" spans="3:12" x14ac:dyDescent="0.25">
      <c r="C645" s="168" t="s">
        <v>58</v>
      </c>
      <c r="D645" s="160"/>
      <c r="E645" s="151">
        <v>0</v>
      </c>
      <c r="F645" s="97">
        <f>IF(E644=0,"",(G644/E644)/12*E644)</f>
        <v>0</v>
      </c>
      <c r="G645" s="94">
        <f>F645</f>
        <v>0</v>
      </c>
      <c r="H645" s="161"/>
      <c r="I645" s="113" t="s">
        <v>513</v>
      </c>
      <c r="J645" s="113" t="str">
        <f>VLOOKUP(I645,Presupuesto!$B$11:$C$565,2,0)</f>
        <v>AGUINALDO Y DECIMO CUARTO MES</v>
      </c>
      <c r="K645" s="95" t="str">
        <f t="shared" si="19"/>
        <v>Posgrado</v>
      </c>
      <c r="L645" s="95" t="s">
        <v>392</v>
      </c>
    </row>
    <row r="646" spans="3:12" ht="15.75" thickBot="1" x14ac:dyDescent="0.3">
      <c r="C646" s="169" t="s">
        <v>59</v>
      </c>
      <c r="D646" s="160"/>
      <c r="E646" s="151">
        <v>0</v>
      </c>
      <c r="F646" s="114">
        <f>IF(E644&lt;6,"",((E644-6)/12)*(G644/E644))</f>
        <v>0</v>
      </c>
      <c r="G646" s="94">
        <f>F646</f>
        <v>0</v>
      </c>
      <c r="H646" s="161"/>
      <c r="I646" s="98" t="s">
        <v>516</v>
      </c>
      <c r="J646" s="98" t="str">
        <f>VLOOKUP(I646,Presupuesto!$B$11:$C$565,2,0)</f>
        <v>DECIMOCUARTO MES</v>
      </c>
      <c r="K646" s="95" t="str">
        <f t="shared" si="19"/>
        <v>Posgrado</v>
      </c>
      <c r="L646" s="95" t="s">
        <v>392</v>
      </c>
    </row>
    <row r="647" spans="3:12" ht="15.75" thickBot="1" x14ac:dyDescent="0.3">
      <c r="C647" s="134" t="s">
        <v>491</v>
      </c>
      <c r="D647" s="196"/>
      <c r="E647" s="149">
        <v>12</v>
      </c>
      <c r="F647" s="285">
        <f>HLOOKUP($C647,$BZ$2:$CM$3,2,0)</f>
        <v>463.22</v>
      </c>
      <c r="G647" s="110">
        <f>D647*E647*F647</f>
        <v>0</v>
      </c>
      <c r="H647" s="163"/>
      <c r="I647" s="111" t="s">
        <v>493</v>
      </c>
      <c r="J647" s="111" t="str">
        <f>VLOOKUP(I647,Presupuesto!$B$11:$C$565,2,0)</f>
        <v>SUELDOS Y SALARIOS PERMANENTES</v>
      </c>
      <c r="K647" s="95" t="str">
        <f t="shared" si="19"/>
        <v>Posgrado</v>
      </c>
      <c r="L647" s="95" t="s">
        <v>392</v>
      </c>
    </row>
    <row r="648" spans="3:12" x14ac:dyDescent="0.25">
      <c r="C648" s="168" t="s">
        <v>58</v>
      </c>
      <c r="D648" s="160"/>
      <c r="E648" s="151">
        <v>0</v>
      </c>
      <c r="F648" s="97">
        <f>IF(E647=0,"",(G647/E647)/12*E647)</f>
        <v>0</v>
      </c>
      <c r="G648" s="94">
        <f>F648</f>
        <v>0</v>
      </c>
      <c r="H648" s="161"/>
      <c r="I648" s="113" t="s">
        <v>513</v>
      </c>
      <c r="J648" s="113" t="str">
        <f>VLOOKUP(I648,Presupuesto!$B$11:$C$565,2,0)</f>
        <v>AGUINALDO Y DECIMO CUARTO MES</v>
      </c>
      <c r="K648" s="95" t="str">
        <f t="shared" si="19"/>
        <v>Posgrado</v>
      </c>
      <c r="L648" s="95" t="s">
        <v>392</v>
      </c>
    </row>
    <row r="649" spans="3:12" ht="15.75" thickBot="1" x14ac:dyDescent="0.3">
      <c r="C649" s="169" t="s">
        <v>59</v>
      </c>
      <c r="D649" s="160"/>
      <c r="E649" s="151">
        <v>0</v>
      </c>
      <c r="F649" s="114">
        <f>IF(E647&lt;6,"",((E647-6)/12)*(G647/E647))</f>
        <v>0</v>
      </c>
      <c r="G649" s="94">
        <f>F649</f>
        <v>0</v>
      </c>
      <c r="H649" s="161"/>
      <c r="I649" s="98" t="s">
        <v>516</v>
      </c>
      <c r="J649" s="98" t="str">
        <f>VLOOKUP(I649,Presupuesto!$B$11:$C$565,2,0)</f>
        <v>DECIMOCUARTO MES</v>
      </c>
      <c r="K649" s="95" t="str">
        <f t="shared" si="19"/>
        <v>Posgrado</v>
      </c>
      <c r="L649" s="95" t="s">
        <v>392</v>
      </c>
    </row>
    <row r="650" spans="3:12" ht="15.75" thickBot="1" x14ac:dyDescent="0.3">
      <c r="C650" s="134" t="s">
        <v>492</v>
      </c>
      <c r="D650" s="196"/>
      <c r="E650" s="149">
        <v>12</v>
      </c>
      <c r="F650" s="285">
        <f>HLOOKUP($C650,$BZ$2:$CM$3,2,0)</f>
        <v>2007.3</v>
      </c>
      <c r="G650" s="110">
        <f>D650*E650*F650</f>
        <v>0</v>
      </c>
      <c r="H650" s="163"/>
      <c r="I650" s="111" t="s">
        <v>493</v>
      </c>
      <c r="J650" s="111" t="str">
        <f>VLOOKUP(I650,Presupuesto!$B$11:$C$565,2,0)</f>
        <v>SUELDOS Y SALARIOS PERMANENTES</v>
      </c>
      <c r="K650" s="95" t="str">
        <f t="shared" si="19"/>
        <v>Posgrado</v>
      </c>
      <c r="L650" s="95" t="s">
        <v>392</v>
      </c>
    </row>
    <row r="651" spans="3:12" x14ac:dyDescent="0.25">
      <c r="C651" s="168" t="s">
        <v>58</v>
      </c>
      <c r="D651" s="160"/>
      <c r="E651" s="151">
        <v>0</v>
      </c>
      <c r="F651" s="97">
        <f>IF(E650=0,"",(G650/E650)/12*E650)</f>
        <v>0</v>
      </c>
      <c r="G651" s="94">
        <f>F651</f>
        <v>0</v>
      </c>
      <c r="H651" s="161"/>
      <c r="I651" s="113" t="s">
        <v>513</v>
      </c>
      <c r="J651" s="113" t="str">
        <f>VLOOKUP(I651,Presupuesto!$B$11:$C$565,2,0)</f>
        <v>AGUINALDO Y DECIMO CUARTO MES</v>
      </c>
      <c r="K651" s="95" t="str">
        <f t="shared" si="19"/>
        <v>Posgrado</v>
      </c>
      <c r="L651" s="95" t="s">
        <v>392</v>
      </c>
    </row>
    <row r="652" spans="3:12" ht="15.75" thickBot="1" x14ac:dyDescent="0.3">
      <c r="C652" s="169" t="s">
        <v>59</v>
      </c>
      <c r="D652" s="160"/>
      <c r="E652" s="151">
        <v>0</v>
      </c>
      <c r="F652" s="114">
        <f>IF(E650&lt;6,"",((E650-6)/12)*(G650/E650))</f>
        <v>0</v>
      </c>
      <c r="G652" s="94">
        <f>F652</f>
        <v>0</v>
      </c>
      <c r="H652" s="161"/>
      <c r="I652" s="98" t="s">
        <v>516</v>
      </c>
      <c r="J652" s="98" t="str">
        <f>VLOOKUP(I652,Presupuesto!$B$11:$C$565,2,0)</f>
        <v>DECIMOCUARTO MES</v>
      </c>
      <c r="K652" s="95" t="str">
        <f t="shared" si="19"/>
        <v>Posgrado</v>
      </c>
      <c r="L652" s="95" t="s">
        <v>392</v>
      </c>
    </row>
    <row r="653" spans="3:12" ht="15.75" thickBot="1" x14ac:dyDescent="0.3">
      <c r="C653" s="137" t="s">
        <v>83</v>
      </c>
      <c r="D653" s="196"/>
      <c r="E653" s="149">
        <v>12</v>
      </c>
      <c r="F653" s="136">
        <v>30000</v>
      </c>
      <c r="G653" s="110">
        <f>D653*E653*F653</f>
        <v>0</v>
      </c>
      <c r="H653" s="163"/>
      <c r="I653" s="111" t="s">
        <v>561</v>
      </c>
      <c r="J653" s="111" t="str">
        <f>VLOOKUP(I653,Presupuesto!$B$11:$C$565,2,0)</f>
        <v>CONTRATOS ESPECIALES</v>
      </c>
      <c r="K653" s="95" t="str">
        <f t="shared" si="19"/>
        <v>Posgrado</v>
      </c>
      <c r="L653" s="95" t="s">
        <v>392</v>
      </c>
    </row>
    <row r="654" spans="3:12" x14ac:dyDescent="0.25">
      <c r="C654" s="168" t="s">
        <v>58</v>
      </c>
      <c r="D654" s="160"/>
      <c r="E654" s="151">
        <v>0</v>
      </c>
      <c r="F654" s="114">
        <f>IF(E653=0,"",(G653/E653)/12*E653)</f>
        <v>0</v>
      </c>
      <c r="G654" s="94">
        <f>F654</f>
        <v>0</v>
      </c>
      <c r="H654" s="161"/>
      <c r="I654" s="98" t="s">
        <v>561</v>
      </c>
      <c r="J654" s="98" t="str">
        <f>VLOOKUP(I654,Presupuesto!$B$11:$C$565,2,0)</f>
        <v>CONTRATOS ESPECIALES</v>
      </c>
      <c r="K654" s="95" t="str">
        <f t="shared" si="19"/>
        <v>Posgrado</v>
      </c>
      <c r="L654" s="95" t="s">
        <v>391</v>
      </c>
    </row>
    <row r="655" spans="3:12" ht="15.75" thickBot="1" x14ac:dyDescent="0.3">
      <c r="C655" s="169" t="s">
        <v>59</v>
      </c>
      <c r="D655" s="160"/>
      <c r="E655" s="151">
        <v>0</v>
      </c>
      <c r="F655" s="97">
        <f>IF(E653&lt;6,"",((E653-6)/12)*(G653/E653))</f>
        <v>0</v>
      </c>
      <c r="G655" s="94">
        <f>F655</f>
        <v>0</v>
      </c>
      <c r="H655" s="161"/>
      <c r="I655" s="98" t="s">
        <v>561</v>
      </c>
      <c r="J655" s="98" t="str">
        <f>VLOOKUP(I655,Presupuesto!$B$11:$C$565,2,0)</f>
        <v>CONTRATOS ESPECIALES</v>
      </c>
      <c r="K655" s="95" t="str">
        <f t="shared" si="19"/>
        <v>Posgrado</v>
      </c>
      <c r="L655" s="95" t="s">
        <v>396</v>
      </c>
    </row>
    <row r="656" spans="3:12" ht="15.75" thickBot="1" x14ac:dyDescent="0.3">
      <c r="C656" s="137" t="s">
        <v>60</v>
      </c>
      <c r="D656" s="196"/>
      <c r="E656" s="149">
        <v>12</v>
      </c>
      <c r="F656" s="115">
        <v>30000</v>
      </c>
      <c r="G656" s="110">
        <f>D656*E656*F656</f>
        <v>0</v>
      </c>
      <c r="H656" s="163"/>
      <c r="I656" s="111" t="s">
        <v>702</v>
      </c>
      <c r="J656" s="111" t="str">
        <f>VLOOKUP(I656,Presupuesto!$B$11:$C$565,2,0)</f>
        <v>OTROS SERVICIOS TECNICOS Y PROFESIONALES</v>
      </c>
      <c r="K656" s="95" t="str">
        <f t="shared" si="19"/>
        <v>Posgrado</v>
      </c>
      <c r="L656" s="95" t="s">
        <v>391</v>
      </c>
    </row>
    <row r="657" spans="3:12" x14ac:dyDescent="0.25">
      <c r="C657" s="168" t="s">
        <v>58</v>
      </c>
      <c r="D657" s="160"/>
      <c r="E657" s="151">
        <v>0</v>
      </c>
      <c r="F657" s="97">
        <v>0</v>
      </c>
      <c r="G657" s="94">
        <f>F657</f>
        <v>0</v>
      </c>
      <c r="H657" s="161"/>
      <c r="I657" s="98" t="s">
        <v>702</v>
      </c>
      <c r="J657" s="98" t="str">
        <f>VLOOKUP(I657,Presupuesto!$B$11:$C$565,2,0)</f>
        <v>OTROS SERVICIOS TECNICOS Y PROFESIONALES</v>
      </c>
      <c r="K657" s="95" t="str">
        <f t="shared" si="19"/>
        <v>Posgrado</v>
      </c>
      <c r="L657" s="95" t="s">
        <v>391</v>
      </c>
    </row>
    <row r="658" spans="3:12" ht="15.75" thickBot="1" x14ac:dyDescent="0.3">
      <c r="C658" s="169" t="s">
        <v>59</v>
      </c>
      <c r="D658" s="160"/>
      <c r="E658" s="151">
        <v>0</v>
      </c>
      <c r="F658" s="97">
        <v>0</v>
      </c>
      <c r="G658" s="94">
        <f>F658</f>
        <v>0</v>
      </c>
      <c r="H658" s="161"/>
      <c r="I658" s="98" t="s">
        <v>702</v>
      </c>
      <c r="J658" s="98" t="str">
        <f>VLOOKUP(I658,Presupuesto!$B$11:$C$565,2,0)</f>
        <v>OTROS SERVICIOS TECNICOS Y PROFESIONALES</v>
      </c>
      <c r="K658" s="95" t="str">
        <f t="shared" si="19"/>
        <v>Posgrado</v>
      </c>
      <c r="L658" s="95" t="s">
        <v>391</v>
      </c>
    </row>
    <row r="659" spans="3:12" ht="15.75" thickBot="1" x14ac:dyDescent="0.3">
      <c r="C659" s="137" t="s">
        <v>61</v>
      </c>
      <c r="D659" s="196">
        <v>1</v>
      </c>
      <c r="E659" s="149">
        <v>12</v>
      </c>
      <c r="F659" s="115">
        <v>19800</v>
      </c>
      <c r="G659" s="110">
        <f>D659*E659*F659</f>
        <v>237600</v>
      </c>
      <c r="H659" s="163" t="s">
        <v>1494</v>
      </c>
      <c r="I659" s="111" t="s">
        <v>493</v>
      </c>
      <c r="J659" s="111" t="str">
        <f>VLOOKUP(I659,Presupuesto!$B$11:$C$565,2,0)</f>
        <v>SUELDOS Y SALARIOS PERMANENTES</v>
      </c>
      <c r="K659" s="95" t="str">
        <f t="shared" si="19"/>
        <v>Posgrado</v>
      </c>
      <c r="L659" s="95" t="s">
        <v>391</v>
      </c>
    </row>
    <row r="660" spans="3:12" x14ac:dyDescent="0.25">
      <c r="C660" s="168" t="s">
        <v>58</v>
      </c>
      <c r="D660" s="166"/>
      <c r="E660" s="128">
        <v>0</v>
      </c>
      <c r="F660" s="116">
        <f>IF(E659=0,"",(G659/E659)/12*E659)</f>
        <v>19800</v>
      </c>
      <c r="G660" s="117">
        <f>F660</f>
        <v>19800</v>
      </c>
      <c r="H660" s="161" t="s">
        <v>1494</v>
      </c>
      <c r="I660" s="98" t="s">
        <v>513</v>
      </c>
      <c r="J660" s="98" t="str">
        <f>VLOOKUP(I660,Presupuesto!$B$11:$C$565,2,0)</f>
        <v>AGUINALDO Y DECIMO CUARTO MES</v>
      </c>
      <c r="K660" s="95" t="str">
        <f t="shared" si="19"/>
        <v>Posgrado</v>
      </c>
      <c r="L660" s="95" t="s">
        <v>391</v>
      </c>
    </row>
    <row r="661" spans="3:12" ht="15.75" thickBot="1" x14ac:dyDescent="0.3">
      <c r="C661" s="170" t="s">
        <v>59</v>
      </c>
      <c r="D661" s="159"/>
      <c r="E661" s="129">
        <v>0</v>
      </c>
      <c r="F661" s="102">
        <f>IF(E659&lt;6,"",((E659-6)/12)*(G659/E659))</f>
        <v>9900</v>
      </c>
      <c r="G661" s="102">
        <f>F661</f>
        <v>9900</v>
      </c>
      <c r="H661" s="159" t="s">
        <v>1494</v>
      </c>
      <c r="I661" s="103" t="s">
        <v>516</v>
      </c>
      <c r="J661" s="121" t="str">
        <f>VLOOKUP(I661,Presupuesto!$B$11:$C$565,2,0)</f>
        <v>DECIMOCUARTO MES</v>
      </c>
      <c r="K661" s="103" t="str">
        <f t="shared" si="19"/>
        <v>Posgrado</v>
      </c>
      <c r="L661" s="121" t="s">
        <v>391</v>
      </c>
    </row>
    <row r="663" spans="3:12" ht="15.75" thickBot="1" x14ac:dyDescent="0.3"/>
    <row r="664" spans="3:12" ht="15.75" thickBot="1" x14ac:dyDescent="0.3">
      <c r="C664" s="69" t="s">
        <v>43</v>
      </c>
      <c r="D664" s="30">
        <f>SUM(G671:G721)</f>
        <v>3216022.92</v>
      </c>
      <c r="E664" s="90"/>
      <c r="F664" s="90"/>
      <c r="G664" s="90"/>
      <c r="H664" s="73"/>
      <c r="I664" s="73"/>
      <c r="J664" s="73"/>
    </row>
    <row r="665" spans="3:12" x14ac:dyDescent="0.25">
      <c r="D665" s="31"/>
      <c r="E665" s="90"/>
      <c r="F665" s="90"/>
      <c r="G665" s="90"/>
      <c r="H665" s="73"/>
      <c r="I665" s="73"/>
      <c r="J665" s="73"/>
    </row>
    <row r="666" spans="3:12" x14ac:dyDescent="0.25">
      <c r="D666" s="31"/>
      <c r="E666" s="90"/>
      <c r="F666" s="90"/>
      <c r="G666" s="90"/>
      <c r="H666" s="73"/>
      <c r="I666" s="73"/>
      <c r="J666" s="73"/>
      <c r="K666" s="150"/>
    </row>
    <row r="667" spans="3:12" ht="15.75" x14ac:dyDescent="0.25">
      <c r="C667" s="199" t="s">
        <v>389</v>
      </c>
      <c r="D667" s="327" t="s">
        <v>1999</v>
      </c>
      <c r="E667" s="90"/>
      <c r="F667" s="90"/>
      <c r="G667" s="90"/>
      <c r="H667" s="73"/>
      <c r="I667" s="73"/>
      <c r="J667" s="73"/>
      <c r="K667" s="150"/>
    </row>
    <row r="668" spans="3:12" ht="18.75" x14ac:dyDescent="0.25">
      <c r="C668" s="204" t="str">
        <f>IFERROR(VLOOKUP(D667,'1. Desarrollo e Innov. Curricu.'!$E:$F,2,FALSE),IFERROR(VLOOKUP(D667,'2. Investigación Científica'!$E:$F,2,FALSE),IFERROR(VLOOKUP(D667,'3. Vinculación Univ. Sociedad'!$E:$F,2,FALSE),IFERROR(VLOOKUP(D667,'4. Docencia y Profesorado Univ.'!$E:$F,2,FALSE),IFERROR(VLOOKUP(D667,'5. Estudiantes y Graduados'!$E:$F,2,FALSE),IFERROR(VLOOKUP(D667,'11. Gestion Administrativa'!$E:$F,2,FALSE),IFERROR(VLOOKUP(D667,'13. Gestión Académica'!$E:$F,2,FALSE),IFERROR(VLOOKUP(D667,'8. Asegura. de la Calid. y M'!$E:$F,2,FALSE),IFERROR(VLOOKUP(D667,'6. Gestión del Conocimiento'!$E:$F,2,FALSE),IFERROR(VLOOKUP(D667,'15. Gobernabilidad y Proceso...'!$E:$F,2,FALSE),IFERROR(VLOOKUP(D667,'12. Gestión del Talento Humano'!$E:$F,2,FALSE),IFERROR(VLOOKUP(D667,'14. Internacional... de la E.S.'!$E:$F,2,FALSE),IFERROR(VLOOKUP(D667,'10. Posgrado'!$E:$F,2,FALSE),IFERROR(VLOOKUP(D667,'17. Gestión TIC'!$E:$F,2,FALSE),IFERROR(VLOOKUP(D667,'16. Desa. del Sistema Educ.Sup.'!$E:$F,2,FALSE),IFERROR(VLOOKUP(D667,'9. Cultura de Inno. Insti...'!$E:$F,2,FALSE),VLOOKUP(D667,'7. Lo Esencial de la Reforma U.'!$E:$F,2,0)))))))))))))))))</f>
        <v xml:space="preserve">GESTIONAR NUEVAS CARRERAS A NIVEL TECNICO UNIVERSITARIO 1. Establecer la ruta de implementación de las carreras. 2. Nombramiento de coordinadores de carreras 3. seguimiento de la implementación de las carreras  </v>
      </c>
      <c r="D668" s="31"/>
      <c r="E668" s="90"/>
      <c r="F668" s="90"/>
      <c r="G668" s="90"/>
      <c r="H668" s="73"/>
      <c r="I668" s="73"/>
      <c r="J668" s="73"/>
      <c r="K668" s="150"/>
    </row>
    <row r="669" spans="3:12" ht="15.75" thickBot="1" x14ac:dyDescent="0.3">
      <c r="C669" s="174"/>
      <c r="D669" s="31"/>
      <c r="E669" s="90"/>
      <c r="F669" s="90"/>
      <c r="G669" s="90"/>
      <c r="H669" s="73"/>
      <c r="I669" s="73"/>
      <c r="J669" s="73"/>
      <c r="K669" s="150"/>
    </row>
    <row r="670" spans="3:12" ht="30.75" thickBot="1" x14ac:dyDescent="0.3">
      <c r="C670" s="131" t="s">
        <v>44</v>
      </c>
      <c r="D670" s="135" t="s">
        <v>55</v>
      </c>
      <c r="E670" s="167" t="s">
        <v>56</v>
      </c>
      <c r="F670" s="135" t="s">
        <v>57</v>
      </c>
      <c r="G670" s="132" t="s">
        <v>27</v>
      </c>
      <c r="H670" s="130" t="s">
        <v>128</v>
      </c>
      <c r="I670" s="133" t="s">
        <v>46</v>
      </c>
      <c r="J670" s="133" t="s">
        <v>129</v>
      </c>
      <c r="K670" s="133" t="s">
        <v>407</v>
      </c>
      <c r="L670" s="133" t="s">
        <v>408</v>
      </c>
    </row>
    <row r="671" spans="3:12" ht="15.75" thickBot="1" x14ac:dyDescent="0.3">
      <c r="C671" s="134" t="s">
        <v>479</v>
      </c>
      <c r="D671" s="196"/>
      <c r="E671" s="149">
        <v>12</v>
      </c>
      <c r="F671" s="285">
        <f>HLOOKUP($C671,$BZ$2:$CM$3,2,0)</f>
        <v>43674.39</v>
      </c>
      <c r="G671" s="110">
        <f>D671*E671*F671</f>
        <v>0</v>
      </c>
      <c r="H671" s="163"/>
      <c r="I671" s="111" t="s">
        <v>493</v>
      </c>
      <c r="J671" s="111" t="str">
        <f>VLOOKUP(I671,Presupuesto!$B$11:$C$565,2,0)</f>
        <v>SUELDOS Y SALARIOS PERMANENTES</v>
      </c>
      <c r="K671" s="212" t="s">
        <v>1444</v>
      </c>
      <c r="L671" s="95" t="s">
        <v>391</v>
      </c>
    </row>
    <row r="672" spans="3:12" x14ac:dyDescent="0.25">
      <c r="C672" s="168" t="s">
        <v>58</v>
      </c>
      <c r="D672" s="160"/>
      <c r="E672" s="151">
        <v>0</v>
      </c>
      <c r="F672" s="97">
        <f>IF(E671=0,"",(G671/E671)/12*E671)</f>
        <v>0</v>
      </c>
      <c r="G672" s="94">
        <f>F672</f>
        <v>0</v>
      </c>
      <c r="H672" s="161"/>
      <c r="I672" s="113" t="s">
        <v>513</v>
      </c>
      <c r="J672" s="113" t="str">
        <f>VLOOKUP(I672,Presupuesto!$B$11:$C$565,2,0)</f>
        <v>AGUINALDO Y DECIMO CUARTO MES</v>
      </c>
      <c r="K672" s="95" t="str">
        <f t="shared" ref="K672:K703" si="20">$K$671</f>
        <v>Posgrado</v>
      </c>
      <c r="L672" s="95" t="s">
        <v>409</v>
      </c>
    </row>
    <row r="673" spans="3:12" ht="15.75" thickBot="1" x14ac:dyDescent="0.3">
      <c r="C673" s="169" t="s">
        <v>59</v>
      </c>
      <c r="D673" s="160"/>
      <c r="E673" s="151">
        <v>0</v>
      </c>
      <c r="F673" s="114">
        <f>IF(E671&lt;6,"",((E671-6)/12)*(G671/E671))</f>
        <v>0</v>
      </c>
      <c r="G673" s="94">
        <f>F673</f>
        <v>0</v>
      </c>
      <c r="H673" s="161"/>
      <c r="I673" s="98" t="s">
        <v>516</v>
      </c>
      <c r="J673" s="98" t="str">
        <f>VLOOKUP(I673,Presupuesto!$B$11:$C$565,2,0)</f>
        <v>DECIMOCUARTO MES</v>
      </c>
      <c r="K673" s="95" t="str">
        <f t="shared" si="20"/>
        <v>Posgrado</v>
      </c>
      <c r="L673" s="95" t="s">
        <v>392</v>
      </c>
    </row>
    <row r="674" spans="3:12" ht="15.75" thickBot="1" x14ac:dyDescent="0.3">
      <c r="C674" s="134" t="s">
        <v>480</v>
      </c>
      <c r="D674" s="196"/>
      <c r="E674" s="149">
        <v>12</v>
      </c>
      <c r="F674" s="285">
        <f>HLOOKUP($C674,$BZ$2:$CM$3,2,0)</f>
        <v>39703.99</v>
      </c>
      <c r="G674" s="110">
        <f>D674*E674*F674</f>
        <v>0</v>
      </c>
      <c r="H674" s="163"/>
      <c r="I674" s="111" t="s">
        <v>493</v>
      </c>
      <c r="J674" s="111" t="str">
        <f>VLOOKUP(I674,Presupuesto!$B$11:$C$565,2,0)</f>
        <v>SUELDOS Y SALARIOS PERMANENTES</v>
      </c>
      <c r="K674" s="95" t="str">
        <f t="shared" si="20"/>
        <v>Posgrado</v>
      </c>
      <c r="L674" s="95" t="s">
        <v>392</v>
      </c>
    </row>
    <row r="675" spans="3:12" x14ac:dyDescent="0.25">
      <c r="C675" s="168" t="s">
        <v>58</v>
      </c>
      <c r="D675" s="160"/>
      <c r="E675" s="151">
        <v>0</v>
      </c>
      <c r="F675" s="97">
        <f>IF(E674=0,"",(G674/E674)/12*E674)</f>
        <v>0</v>
      </c>
      <c r="G675" s="94">
        <f>F675</f>
        <v>0</v>
      </c>
      <c r="H675" s="161"/>
      <c r="I675" s="113" t="s">
        <v>513</v>
      </c>
      <c r="J675" s="113" t="str">
        <f>VLOOKUP(I675,Presupuesto!$B$11:$C$565,2,0)</f>
        <v>AGUINALDO Y DECIMO CUARTO MES</v>
      </c>
      <c r="K675" s="95" t="str">
        <f t="shared" si="20"/>
        <v>Posgrado</v>
      </c>
      <c r="L675" s="95" t="s">
        <v>392</v>
      </c>
    </row>
    <row r="676" spans="3:12" ht="15.75" thickBot="1" x14ac:dyDescent="0.3">
      <c r="C676" s="169" t="s">
        <v>59</v>
      </c>
      <c r="D676" s="160"/>
      <c r="E676" s="151">
        <v>0</v>
      </c>
      <c r="F676" s="114">
        <f>IF(E674&lt;6,"",((E674-6)/12)*(G674/E674))</f>
        <v>0</v>
      </c>
      <c r="G676" s="94">
        <f>F676</f>
        <v>0</v>
      </c>
      <c r="H676" s="161"/>
      <c r="I676" s="98" t="s">
        <v>516</v>
      </c>
      <c r="J676" s="98" t="str">
        <f>VLOOKUP(I676,Presupuesto!$B$11:$C$565,2,0)</f>
        <v>DECIMOCUARTO MES</v>
      </c>
      <c r="K676" s="95" t="str">
        <f t="shared" si="20"/>
        <v>Posgrado</v>
      </c>
      <c r="L676" s="95" t="s">
        <v>392</v>
      </c>
    </row>
    <row r="677" spans="3:12" ht="15.75" thickBot="1" x14ac:dyDescent="0.3">
      <c r="C677" s="134" t="s">
        <v>481</v>
      </c>
      <c r="D677" s="196"/>
      <c r="E677" s="149">
        <v>12</v>
      </c>
      <c r="F677" s="285">
        <f>HLOOKUP($C677,$BZ$2:$CM$3,2,0)</f>
        <v>35733.589999999997</v>
      </c>
      <c r="G677" s="110">
        <f>D677*E677*F677</f>
        <v>0</v>
      </c>
      <c r="H677" s="163"/>
      <c r="I677" s="111" t="s">
        <v>493</v>
      </c>
      <c r="J677" s="111" t="str">
        <f>VLOOKUP(I677,Presupuesto!$B$11:$C$565,2,0)</f>
        <v>SUELDOS Y SALARIOS PERMANENTES</v>
      </c>
      <c r="K677" s="95" t="str">
        <f t="shared" si="20"/>
        <v>Posgrado</v>
      </c>
      <c r="L677" s="95" t="s">
        <v>392</v>
      </c>
    </row>
    <row r="678" spans="3:12" x14ac:dyDescent="0.25">
      <c r="C678" s="168" t="s">
        <v>58</v>
      </c>
      <c r="D678" s="160"/>
      <c r="E678" s="151">
        <v>0</v>
      </c>
      <c r="F678" s="97">
        <f>IF(E677=0,"",(G677/E677)/12*E677)</f>
        <v>0</v>
      </c>
      <c r="G678" s="94">
        <f>F678</f>
        <v>0</v>
      </c>
      <c r="H678" s="161"/>
      <c r="I678" s="113" t="s">
        <v>513</v>
      </c>
      <c r="J678" s="113" t="str">
        <f>VLOOKUP(I678,Presupuesto!$B$11:$C$565,2,0)</f>
        <v>AGUINALDO Y DECIMO CUARTO MES</v>
      </c>
      <c r="K678" s="95" t="str">
        <f t="shared" si="20"/>
        <v>Posgrado</v>
      </c>
      <c r="L678" s="95" t="s">
        <v>392</v>
      </c>
    </row>
    <row r="679" spans="3:12" ht="15.75" thickBot="1" x14ac:dyDescent="0.3">
      <c r="C679" s="169" t="s">
        <v>59</v>
      </c>
      <c r="D679" s="160"/>
      <c r="E679" s="151">
        <v>0</v>
      </c>
      <c r="F679" s="114">
        <f>IF(E677&lt;6,"",((E677-6)/12)*(G677/E677))</f>
        <v>0</v>
      </c>
      <c r="G679" s="94">
        <f>F679</f>
        <v>0</v>
      </c>
      <c r="H679" s="161"/>
      <c r="I679" s="98" t="s">
        <v>516</v>
      </c>
      <c r="J679" s="98" t="str">
        <f>VLOOKUP(I679,Presupuesto!$B$11:$C$565,2,0)</f>
        <v>DECIMOCUARTO MES</v>
      </c>
      <c r="K679" s="95" t="str">
        <f t="shared" si="20"/>
        <v>Posgrado</v>
      </c>
      <c r="L679" s="95" t="s">
        <v>392</v>
      </c>
    </row>
    <row r="680" spans="3:12" ht="15.75" thickBot="1" x14ac:dyDescent="0.3">
      <c r="C680" s="134" t="s">
        <v>482</v>
      </c>
      <c r="D680" s="196"/>
      <c r="E680" s="149">
        <v>12</v>
      </c>
      <c r="F680" s="285">
        <f>HLOOKUP($C680,$BZ$2:$CM$3,2,0)</f>
        <v>31763.19</v>
      </c>
      <c r="G680" s="110">
        <f>D680*E680*F680</f>
        <v>0</v>
      </c>
      <c r="H680" s="163"/>
      <c r="I680" s="111" t="s">
        <v>493</v>
      </c>
      <c r="J680" s="111" t="str">
        <f>VLOOKUP(I680,Presupuesto!$B$11:$C$565,2,0)</f>
        <v>SUELDOS Y SALARIOS PERMANENTES</v>
      </c>
      <c r="K680" s="95" t="str">
        <f t="shared" si="20"/>
        <v>Posgrado</v>
      </c>
      <c r="L680" s="95" t="s">
        <v>392</v>
      </c>
    </row>
    <row r="681" spans="3:12" x14ac:dyDescent="0.25">
      <c r="C681" s="168" t="s">
        <v>58</v>
      </c>
      <c r="D681" s="160"/>
      <c r="E681" s="151">
        <v>0</v>
      </c>
      <c r="F681" s="97">
        <f>IF(E680=0,"",(G680/E680)/12*E680)</f>
        <v>0</v>
      </c>
      <c r="G681" s="94">
        <f>F681</f>
        <v>0</v>
      </c>
      <c r="H681" s="161"/>
      <c r="I681" s="113" t="s">
        <v>513</v>
      </c>
      <c r="J681" s="113" t="str">
        <f>VLOOKUP(I681,Presupuesto!$B$11:$C$565,2,0)</f>
        <v>AGUINALDO Y DECIMO CUARTO MES</v>
      </c>
      <c r="K681" s="95" t="str">
        <f t="shared" si="20"/>
        <v>Posgrado</v>
      </c>
      <c r="L681" s="95" t="s">
        <v>392</v>
      </c>
    </row>
    <row r="682" spans="3:12" ht="15.75" thickBot="1" x14ac:dyDescent="0.3">
      <c r="C682" s="169" t="s">
        <v>59</v>
      </c>
      <c r="D682" s="160"/>
      <c r="E682" s="151">
        <v>0</v>
      </c>
      <c r="F682" s="114">
        <f>IF(E680&lt;6,"",((E680-6)/12)*(G680/E680))</f>
        <v>0</v>
      </c>
      <c r="G682" s="94">
        <f>F682</f>
        <v>0</v>
      </c>
      <c r="H682" s="161"/>
      <c r="I682" s="98" t="s">
        <v>516</v>
      </c>
      <c r="J682" s="98" t="str">
        <f>VLOOKUP(I682,Presupuesto!$B$11:$C$565,2,0)</f>
        <v>DECIMOCUARTO MES</v>
      </c>
      <c r="K682" s="95" t="str">
        <f t="shared" si="20"/>
        <v>Posgrado</v>
      </c>
      <c r="L682" s="95" t="s">
        <v>392</v>
      </c>
    </row>
    <row r="683" spans="3:12" ht="15.75" thickBot="1" x14ac:dyDescent="0.3">
      <c r="C683" s="134" t="s">
        <v>483</v>
      </c>
      <c r="D683" s="196">
        <v>8</v>
      </c>
      <c r="E683" s="149">
        <v>12</v>
      </c>
      <c r="F683" s="285">
        <f>HLOOKUP($C683,$BZ$2:$CM$3,2,0)</f>
        <v>29777.99</v>
      </c>
      <c r="G683" s="110">
        <f>D683*E683*F683</f>
        <v>2858687.04</v>
      </c>
      <c r="H683" s="163" t="s">
        <v>1494</v>
      </c>
      <c r="I683" s="111" t="s">
        <v>493</v>
      </c>
      <c r="J683" s="111" t="str">
        <f>VLOOKUP(I683,Presupuesto!$B$11:$C$565,2,0)</f>
        <v>SUELDOS Y SALARIOS PERMANENTES</v>
      </c>
      <c r="K683" s="95" t="str">
        <f t="shared" si="20"/>
        <v>Posgrado</v>
      </c>
      <c r="L683" s="95" t="s">
        <v>392</v>
      </c>
    </row>
    <row r="684" spans="3:12" x14ac:dyDescent="0.25">
      <c r="C684" s="168" t="s">
        <v>58</v>
      </c>
      <c r="D684" s="160"/>
      <c r="E684" s="151">
        <v>0</v>
      </c>
      <c r="F684" s="97">
        <f>IF(E683=0,"",(G683/E683)/12*E683)</f>
        <v>238223.92000000004</v>
      </c>
      <c r="G684" s="94">
        <f>F684</f>
        <v>238223.92000000004</v>
      </c>
      <c r="H684" s="161" t="s">
        <v>1494</v>
      </c>
      <c r="I684" s="113" t="s">
        <v>513</v>
      </c>
      <c r="J684" s="113" t="str">
        <f>VLOOKUP(I684,Presupuesto!$B$11:$C$565,2,0)</f>
        <v>AGUINALDO Y DECIMO CUARTO MES</v>
      </c>
      <c r="K684" s="95" t="str">
        <f t="shared" si="20"/>
        <v>Posgrado</v>
      </c>
      <c r="L684" s="95" t="s">
        <v>392</v>
      </c>
    </row>
    <row r="685" spans="3:12" ht="15.75" thickBot="1" x14ac:dyDescent="0.3">
      <c r="C685" s="169" t="s">
        <v>59</v>
      </c>
      <c r="D685" s="160"/>
      <c r="E685" s="151">
        <v>0</v>
      </c>
      <c r="F685" s="114">
        <f>IF(E683&lt;6,"",((E683-6)/12)*(G683/E683))</f>
        <v>119111.96</v>
      </c>
      <c r="G685" s="94">
        <f>F685</f>
        <v>119111.96</v>
      </c>
      <c r="H685" s="161" t="s">
        <v>1494</v>
      </c>
      <c r="I685" s="98" t="s">
        <v>516</v>
      </c>
      <c r="J685" s="98" t="str">
        <f>VLOOKUP(I685,Presupuesto!$B$11:$C$565,2,0)</f>
        <v>DECIMOCUARTO MES</v>
      </c>
      <c r="K685" s="95" t="str">
        <f t="shared" si="20"/>
        <v>Posgrado</v>
      </c>
      <c r="L685" s="95" t="s">
        <v>392</v>
      </c>
    </row>
    <row r="686" spans="3:12" ht="15.75" thickBot="1" x14ac:dyDescent="0.3">
      <c r="C686" s="134" t="s">
        <v>484</v>
      </c>
      <c r="D686" s="196"/>
      <c r="E686" s="149">
        <v>12</v>
      </c>
      <c r="F686" s="285">
        <f>HLOOKUP($C686,$BZ$2:$CM$3,2,0)</f>
        <v>27792.79</v>
      </c>
      <c r="G686" s="110">
        <f>D686*E686*F686</f>
        <v>0</v>
      </c>
      <c r="H686" s="163"/>
      <c r="I686" s="111" t="s">
        <v>493</v>
      </c>
      <c r="J686" s="111" t="str">
        <f>VLOOKUP(I686,Presupuesto!$B$11:$C$565,2,0)</f>
        <v>SUELDOS Y SALARIOS PERMANENTES</v>
      </c>
      <c r="K686" s="95" t="str">
        <f t="shared" si="20"/>
        <v>Posgrado</v>
      </c>
      <c r="L686" s="95" t="s">
        <v>392</v>
      </c>
    </row>
    <row r="687" spans="3:12" x14ac:dyDescent="0.25">
      <c r="C687" s="168" t="s">
        <v>58</v>
      </c>
      <c r="D687" s="160"/>
      <c r="E687" s="151">
        <v>0</v>
      </c>
      <c r="F687" s="97">
        <f>IF(E686=0,"",(G686/E686)/12*E686)</f>
        <v>0</v>
      </c>
      <c r="G687" s="94">
        <f>F687</f>
        <v>0</v>
      </c>
      <c r="H687" s="161"/>
      <c r="I687" s="113" t="s">
        <v>513</v>
      </c>
      <c r="J687" s="113" t="str">
        <f>VLOOKUP(I687,Presupuesto!$B$11:$C$565,2,0)</f>
        <v>AGUINALDO Y DECIMO CUARTO MES</v>
      </c>
      <c r="K687" s="95" t="str">
        <f t="shared" si="20"/>
        <v>Posgrado</v>
      </c>
      <c r="L687" s="95" t="s">
        <v>392</v>
      </c>
    </row>
    <row r="688" spans="3:12" ht="15.75" thickBot="1" x14ac:dyDescent="0.3">
      <c r="C688" s="169" t="s">
        <v>59</v>
      </c>
      <c r="D688" s="160"/>
      <c r="E688" s="151">
        <v>0</v>
      </c>
      <c r="F688" s="114">
        <f>IF(E686&lt;6,"",((E686-6)/12)*(G686/E686))</f>
        <v>0</v>
      </c>
      <c r="G688" s="94">
        <f>F688</f>
        <v>0</v>
      </c>
      <c r="H688" s="161"/>
      <c r="I688" s="98" t="s">
        <v>516</v>
      </c>
      <c r="J688" s="98" t="str">
        <f>VLOOKUP(I688,Presupuesto!$B$11:$C$565,2,0)</f>
        <v>DECIMOCUARTO MES</v>
      </c>
      <c r="K688" s="95" t="str">
        <f t="shared" si="20"/>
        <v>Posgrado</v>
      </c>
      <c r="L688" s="95" t="s">
        <v>392</v>
      </c>
    </row>
    <row r="689" spans="3:12" ht="15.75" thickBot="1" x14ac:dyDescent="0.3">
      <c r="C689" s="134" t="s">
        <v>485</v>
      </c>
      <c r="D689" s="196"/>
      <c r="E689" s="149">
        <v>12</v>
      </c>
      <c r="F689" s="285">
        <f>HLOOKUP($C689,$BZ$2:$CM$3,2,0)</f>
        <v>18859.39</v>
      </c>
      <c r="G689" s="110">
        <f>D689*E689*F689</f>
        <v>0</v>
      </c>
      <c r="H689" s="163"/>
      <c r="I689" s="111" t="s">
        <v>493</v>
      </c>
      <c r="J689" s="111" t="str">
        <f>VLOOKUP(I689,Presupuesto!$B$11:$C$565,2,0)</f>
        <v>SUELDOS Y SALARIOS PERMANENTES</v>
      </c>
      <c r="K689" s="95" t="str">
        <f t="shared" si="20"/>
        <v>Posgrado</v>
      </c>
      <c r="L689" s="95" t="s">
        <v>392</v>
      </c>
    </row>
    <row r="690" spans="3:12" x14ac:dyDescent="0.25">
      <c r="C690" s="168" t="s">
        <v>58</v>
      </c>
      <c r="D690" s="160"/>
      <c r="E690" s="151">
        <v>0</v>
      </c>
      <c r="F690" s="97">
        <f>IF(E689=0,"",(G689/E689)/12*E689)</f>
        <v>0</v>
      </c>
      <c r="G690" s="94">
        <f>F690</f>
        <v>0</v>
      </c>
      <c r="H690" s="161"/>
      <c r="I690" s="113" t="s">
        <v>513</v>
      </c>
      <c r="J690" s="113" t="str">
        <f>VLOOKUP(I690,Presupuesto!$B$11:$C$565,2,0)</f>
        <v>AGUINALDO Y DECIMO CUARTO MES</v>
      </c>
      <c r="K690" s="95" t="str">
        <f t="shared" si="20"/>
        <v>Posgrado</v>
      </c>
      <c r="L690" s="95" t="s">
        <v>392</v>
      </c>
    </row>
    <row r="691" spans="3:12" ht="15.75" thickBot="1" x14ac:dyDescent="0.3">
      <c r="C691" s="169" t="s">
        <v>59</v>
      </c>
      <c r="D691" s="160"/>
      <c r="E691" s="151">
        <v>0</v>
      </c>
      <c r="F691" s="114">
        <f>IF(E689&lt;6,"",((E689-6)/12)*(G689/E689))</f>
        <v>0</v>
      </c>
      <c r="G691" s="94">
        <f>F691</f>
        <v>0</v>
      </c>
      <c r="H691" s="161"/>
      <c r="I691" s="98" t="s">
        <v>516</v>
      </c>
      <c r="J691" s="98" t="str">
        <f>VLOOKUP(I691,Presupuesto!$B$11:$C$565,2,0)</f>
        <v>DECIMOCUARTO MES</v>
      </c>
      <c r="K691" s="95" t="str">
        <f t="shared" si="20"/>
        <v>Posgrado</v>
      </c>
      <c r="L691" s="95" t="s">
        <v>392</v>
      </c>
    </row>
    <row r="692" spans="3:12" ht="15.75" thickBot="1" x14ac:dyDescent="0.3">
      <c r="C692" s="134" t="s">
        <v>486</v>
      </c>
      <c r="D692" s="196"/>
      <c r="E692" s="149">
        <v>12</v>
      </c>
      <c r="F692" s="285">
        <f>HLOOKUP($C692,$BZ$2:$CM$3,2,0)</f>
        <v>17866.8</v>
      </c>
      <c r="G692" s="110">
        <f>D692*E692*F692</f>
        <v>0</v>
      </c>
      <c r="H692" s="163"/>
      <c r="I692" s="111" t="s">
        <v>493</v>
      </c>
      <c r="J692" s="111" t="str">
        <f>VLOOKUP(I692,Presupuesto!$B$11:$C$565,2,0)</f>
        <v>SUELDOS Y SALARIOS PERMANENTES</v>
      </c>
      <c r="K692" s="95" t="str">
        <f t="shared" si="20"/>
        <v>Posgrado</v>
      </c>
      <c r="L692" s="95" t="s">
        <v>392</v>
      </c>
    </row>
    <row r="693" spans="3:12" x14ac:dyDescent="0.25">
      <c r="C693" s="168" t="s">
        <v>58</v>
      </c>
      <c r="D693" s="160"/>
      <c r="E693" s="151">
        <v>0</v>
      </c>
      <c r="F693" s="97">
        <f>IF(E692=0,"",(G692/E692)/12*E692)</f>
        <v>0</v>
      </c>
      <c r="G693" s="94">
        <f>F693</f>
        <v>0</v>
      </c>
      <c r="H693" s="161"/>
      <c r="I693" s="113" t="s">
        <v>513</v>
      </c>
      <c r="J693" s="113" t="str">
        <f>VLOOKUP(I693,Presupuesto!$B$11:$C$565,2,0)</f>
        <v>AGUINALDO Y DECIMO CUARTO MES</v>
      </c>
      <c r="K693" s="95" t="str">
        <f t="shared" si="20"/>
        <v>Posgrado</v>
      </c>
      <c r="L693" s="95" t="s">
        <v>392</v>
      </c>
    </row>
    <row r="694" spans="3:12" ht="15.75" thickBot="1" x14ac:dyDescent="0.3">
      <c r="C694" s="169" t="s">
        <v>59</v>
      </c>
      <c r="D694" s="160"/>
      <c r="E694" s="151">
        <v>0</v>
      </c>
      <c r="F694" s="114">
        <f>IF(E692&lt;6,"",((E692-6)/12)*(G692/E692))</f>
        <v>0</v>
      </c>
      <c r="G694" s="94">
        <f>F694</f>
        <v>0</v>
      </c>
      <c r="H694" s="161"/>
      <c r="I694" s="98" t="s">
        <v>516</v>
      </c>
      <c r="J694" s="98" t="str">
        <f>VLOOKUP(I694,Presupuesto!$B$11:$C$565,2,0)</f>
        <v>DECIMOCUARTO MES</v>
      </c>
      <c r="K694" s="95" t="str">
        <f t="shared" si="20"/>
        <v>Posgrado</v>
      </c>
      <c r="L694" s="95" t="s">
        <v>392</v>
      </c>
    </row>
    <row r="695" spans="3:12" ht="15.75" thickBot="1" x14ac:dyDescent="0.3">
      <c r="C695" s="134" t="s">
        <v>487</v>
      </c>
      <c r="D695" s="196"/>
      <c r="E695" s="149">
        <v>12</v>
      </c>
      <c r="F695" s="285">
        <f>HLOOKUP($C695,$BZ$2:$CM$3,2,0)</f>
        <v>13896.4</v>
      </c>
      <c r="G695" s="110">
        <f>D695*E695*F695</f>
        <v>0</v>
      </c>
      <c r="H695" s="163"/>
      <c r="I695" s="111" t="s">
        <v>493</v>
      </c>
      <c r="J695" s="111" t="str">
        <f>VLOOKUP(I695,Presupuesto!$B$11:$C$565,2,0)</f>
        <v>SUELDOS Y SALARIOS PERMANENTES</v>
      </c>
      <c r="K695" s="95" t="str">
        <f t="shared" si="20"/>
        <v>Posgrado</v>
      </c>
      <c r="L695" s="95" t="s">
        <v>392</v>
      </c>
    </row>
    <row r="696" spans="3:12" x14ac:dyDescent="0.25">
      <c r="C696" s="168" t="s">
        <v>58</v>
      </c>
      <c r="D696" s="160"/>
      <c r="E696" s="151">
        <v>0</v>
      </c>
      <c r="F696" s="97">
        <f>IF(E695=0,"",(G695/E695)/12*E695)</f>
        <v>0</v>
      </c>
      <c r="G696" s="94">
        <f>F696</f>
        <v>0</v>
      </c>
      <c r="H696" s="161"/>
      <c r="I696" s="113" t="s">
        <v>513</v>
      </c>
      <c r="J696" s="113" t="str">
        <f>VLOOKUP(I696,Presupuesto!$B$11:$C$565,2,0)</f>
        <v>AGUINALDO Y DECIMO CUARTO MES</v>
      </c>
      <c r="K696" s="95" t="str">
        <f t="shared" si="20"/>
        <v>Posgrado</v>
      </c>
      <c r="L696" s="95" t="s">
        <v>392</v>
      </c>
    </row>
    <row r="697" spans="3:12" ht="15.75" thickBot="1" x14ac:dyDescent="0.3">
      <c r="C697" s="169" t="s">
        <v>59</v>
      </c>
      <c r="D697" s="160"/>
      <c r="E697" s="151">
        <v>0</v>
      </c>
      <c r="F697" s="114">
        <f>IF(E695&lt;6,"",((E695-6)/12)*(G695/E695))</f>
        <v>0</v>
      </c>
      <c r="G697" s="94">
        <f>F697</f>
        <v>0</v>
      </c>
      <c r="H697" s="161"/>
      <c r="I697" s="98" t="s">
        <v>516</v>
      </c>
      <c r="J697" s="98" t="str">
        <f>VLOOKUP(I697,Presupuesto!$B$11:$C$565,2,0)</f>
        <v>DECIMOCUARTO MES</v>
      </c>
      <c r="K697" s="95" t="str">
        <f t="shared" si="20"/>
        <v>Posgrado</v>
      </c>
      <c r="L697" s="95" t="s">
        <v>392</v>
      </c>
    </row>
    <row r="698" spans="3:12" ht="15.75" thickBot="1" x14ac:dyDescent="0.3">
      <c r="C698" s="134" t="s">
        <v>488</v>
      </c>
      <c r="D698" s="196"/>
      <c r="E698" s="149">
        <v>12</v>
      </c>
      <c r="F698" s="285">
        <f>HLOOKUP($C698,$BZ$2:$CM$3,2,0)</f>
        <v>15004.09</v>
      </c>
      <c r="G698" s="110">
        <f>D698*E698*F698</f>
        <v>0</v>
      </c>
      <c r="H698" s="163"/>
      <c r="I698" s="111" t="s">
        <v>493</v>
      </c>
      <c r="J698" s="111" t="str">
        <f>VLOOKUP(I698,Presupuesto!$B$11:$C$565,2,0)</f>
        <v>SUELDOS Y SALARIOS PERMANENTES</v>
      </c>
      <c r="K698" s="95" t="str">
        <f t="shared" si="20"/>
        <v>Posgrado</v>
      </c>
      <c r="L698" s="95" t="s">
        <v>392</v>
      </c>
    </row>
    <row r="699" spans="3:12" x14ac:dyDescent="0.25">
      <c r="C699" s="168" t="s">
        <v>58</v>
      </c>
      <c r="D699" s="160"/>
      <c r="E699" s="151">
        <v>0</v>
      </c>
      <c r="F699" s="97">
        <f>IF(E698=0,"",(G698/E698)/12*E698)</f>
        <v>0</v>
      </c>
      <c r="G699" s="94">
        <f>F699</f>
        <v>0</v>
      </c>
      <c r="H699" s="161"/>
      <c r="I699" s="113" t="s">
        <v>513</v>
      </c>
      <c r="J699" s="113" t="str">
        <f>VLOOKUP(I699,Presupuesto!$B$11:$C$565,2,0)</f>
        <v>AGUINALDO Y DECIMO CUARTO MES</v>
      </c>
      <c r="K699" s="95" t="str">
        <f t="shared" si="20"/>
        <v>Posgrado</v>
      </c>
      <c r="L699" s="95" t="s">
        <v>392</v>
      </c>
    </row>
    <row r="700" spans="3:12" ht="15.75" thickBot="1" x14ac:dyDescent="0.3">
      <c r="C700" s="169" t="s">
        <v>59</v>
      </c>
      <c r="D700" s="160"/>
      <c r="E700" s="151">
        <v>0</v>
      </c>
      <c r="F700" s="114">
        <f>IF(E698&lt;6,"",((E698-6)/12)*(G698/E698))</f>
        <v>0</v>
      </c>
      <c r="G700" s="94">
        <f>F700</f>
        <v>0</v>
      </c>
      <c r="H700" s="161"/>
      <c r="I700" s="98" t="s">
        <v>516</v>
      </c>
      <c r="J700" s="98" t="str">
        <f>VLOOKUP(I700,Presupuesto!$B$11:$C$565,2,0)</f>
        <v>DECIMOCUARTO MES</v>
      </c>
      <c r="K700" s="95" t="str">
        <f t="shared" si="20"/>
        <v>Posgrado</v>
      </c>
      <c r="L700" s="95" t="s">
        <v>392</v>
      </c>
    </row>
    <row r="701" spans="3:12" ht="15.75" thickBot="1" x14ac:dyDescent="0.3">
      <c r="C701" s="134" t="s">
        <v>489</v>
      </c>
      <c r="D701" s="196"/>
      <c r="E701" s="149">
        <v>12</v>
      </c>
      <c r="F701" s="285">
        <f>HLOOKUP($C701,$BZ$2:$CM$3,2,0)</f>
        <v>13238.9</v>
      </c>
      <c r="G701" s="110">
        <f>D701*E701*F701</f>
        <v>0</v>
      </c>
      <c r="H701" s="163"/>
      <c r="I701" s="111" t="s">
        <v>493</v>
      </c>
      <c r="J701" s="111" t="str">
        <f>VLOOKUP(I701,Presupuesto!$B$11:$C$565,2,0)</f>
        <v>SUELDOS Y SALARIOS PERMANENTES</v>
      </c>
      <c r="K701" s="95" t="str">
        <f t="shared" si="20"/>
        <v>Posgrado</v>
      </c>
      <c r="L701" s="95" t="s">
        <v>392</v>
      </c>
    </row>
    <row r="702" spans="3:12" x14ac:dyDescent="0.25">
      <c r="C702" s="168" t="s">
        <v>58</v>
      </c>
      <c r="D702" s="160"/>
      <c r="E702" s="151">
        <v>0</v>
      </c>
      <c r="F702" s="97">
        <f>IF(E701=0,"",(G701/E701)/12*E701)</f>
        <v>0</v>
      </c>
      <c r="G702" s="94">
        <f>F702</f>
        <v>0</v>
      </c>
      <c r="H702" s="161"/>
      <c r="I702" s="113" t="s">
        <v>513</v>
      </c>
      <c r="J702" s="113" t="str">
        <f>VLOOKUP(I702,Presupuesto!$B$11:$C$565,2,0)</f>
        <v>AGUINALDO Y DECIMO CUARTO MES</v>
      </c>
      <c r="K702" s="95" t="str">
        <f t="shared" si="20"/>
        <v>Posgrado</v>
      </c>
      <c r="L702" s="95" t="s">
        <v>392</v>
      </c>
    </row>
    <row r="703" spans="3:12" ht="15.75" thickBot="1" x14ac:dyDescent="0.3">
      <c r="C703" s="169" t="s">
        <v>59</v>
      </c>
      <c r="D703" s="160"/>
      <c r="E703" s="151">
        <v>0</v>
      </c>
      <c r="F703" s="114">
        <f>IF(E701&lt;6,"",((E701-6)/12)*(G701/E701))</f>
        <v>0</v>
      </c>
      <c r="G703" s="94">
        <f>F703</f>
        <v>0</v>
      </c>
      <c r="H703" s="161"/>
      <c r="I703" s="98" t="s">
        <v>516</v>
      </c>
      <c r="J703" s="98" t="str">
        <f>VLOOKUP(I703,Presupuesto!$B$11:$C$565,2,0)</f>
        <v>DECIMOCUARTO MES</v>
      </c>
      <c r="K703" s="95" t="str">
        <f t="shared" si="20"/>
        <v>Posgrado</v>
      </c>
      <c r="L703" s="95" t="s">
        <v>392</v>
      </c>
    </row>
    <row r="704" spans="3:12" ht="15.75" thickBot="1" x14ac:dyDescent="0.3">
      <c r="C704" s="134" t="s">
        <v>490</v>
      </c>
      <c r="D704" s="196"/>
      <c r="E704" s="149">
        <v>12</v>
      </c>
      <c r="F704" s="285">
        <f>HLOOKUP($C704,$BZ$2:$CM$3,2,0)</f>
        <v>12356.31</v>
      </c>
      <c r="G704" s="110">
        <f>D704*E704*F704</f>
        <v>0</v>
      </c>
      <c r="H704" s="163"/>
      <c r="I704" s="111" t="s">
        <v>493</v>
      </c>
      <c r="J704" s="111" t="str">
        <f>VLOOKUP(I704,Presupuesto!$B$11:$C$565,2,0)</f>
        <v>SUELDOS Y SALARIOS PERMANENTES</v>
      </c>
      <c r="K704" s="95" t="str">
        <f t="shared" ref="K704:K721" si="21">$K$671</f>
        <v>Posgrado</v>
      </c>
      <c r="L704" s="95" t="s">
        <v>392</v>
      </c>
    </row>
    <row r="705" spans="3:12" x14ac:dyDescent="0.25">
      <c r="C705" s="168" t="s">
        <v>58</v>
      </c>
      <c r="D705" s="160"/>
      <c r="E705" s="151">
        <v>0</v>
      </c>
      <c r="F705" s="97">
        <f>IF(E704=0,"",(G704/E704)/12*E704)</f>
        <v>0</v>
      </c>
      <c r="G705" s="94">
        <f>F705</f>
        <v>0</v>
      </c>
      <c r="H705" s="161"/>
      <c r="I705" s="113" t="s">
        <v>513</v>
      </c>
      <c r="J705" s="113" t="str">
        <f>VLOOKUP(I705,Presupuesto!$B$11:$C$565,2,0)</f>
        <v>AGUINALDO Y DECIMO CUARTO MES</v>
      </c>
      <c r="K705" s="95" t="str">
        <f t="shared" si="21"/>
        <v>Posgrado</v>
      </c>
      <c r="L705" s="95" t="s">
        <v>392</v>
      </c>
    </row>
    <row r="706" spans="3:12" ht="15.75" thickBot="1" x14ac:dyDescent="0.3">
      <c r="C706" s="169" t="s">
        <v>59</v>
      </c>
      <c r="D706" s="160"/>
      <c r="E706" s="151">
        <v>0</v>
      </c>
      <c r="F706" s="114">
        <f>IF(E704&lt;6,"",((E704-6)/12)*(G704/E704))</f>
        <v>0</v>
      </c>
      <c r="G706" s="94">
        <f>F706</f>
        <v>0</v>
      </c>
      <c r="H706" s="161"/>
      <c r="I706" s="98" t="s">
        <v>516</v>
      </c>
      <c r="J706" s="98" t="str">
        <f>VLOOKUP(I706,Presupuesto!$B$11:$C$565,2,0)</f>
        <v>DECIMOCUARTO MES</v>
      </c>
      <c r="K706" s="95" t="str">
        <f t="shared" si="21"/>
        <v>Posgrado</v>
      </c>
      <c r="L706" s="95" t="s">
        <v>392</v>
      </c>
    </row>
    <row r="707" spans="3:12" ht="15.75" thickBot="1" x14ac:dyDescent="0.3">
      <c r="C707" s="134" t="s">
        <v>491</v>
      </c>
      <c r="D707" s="196"/>
      <c r="E707" s="149">
        <v>12</v>
      </c>
      <c r="F707" s="285">
        <f>HLOOKUP($C707,$BZ$2:$CM$3,2,0)</f>
        <v>463.22</v>
      </c>
      <c r="G707" s="110">
        <f>D707*E707*F707</f>
        <v>0</v>
      </c>
      <c r="H707" s="163"/>
      <c r="I707" s="111" t="s">
        <v>493</v>
      </c>
      <c r="J707" s="111" t="str">
        <f>VLOOKUP(I707,Presupuesto!$B$11:$C$565,2,0)</f>
        <v>SUELDOS Y SALARIOS PERMANENTES</v>
      </c>
      <c r="K707" s="95" t="str">
        <f t="shared" si="21"/>
        <v>Posgrado</v>
      </c>
      <c r="L707" s="95" t="s">
        <v>392</v>
      </c>
    </row>
    <row r="708" spans="3:12" x14ac:dyDescent="0.25">
      <c r="C708" s="168" t="s">
        <v>58</v>
      </c>
      <c r="D708" s="160"/>
      <c r="E708" s="151">
        <v>0</v>
      </c>
      <c r="F708" s="97">
        <f>IF(E707=0,"",(G707/E707)/12*E707)</f>
        <v>0</v>
      </c>
      <c r="G708" s="94">
        <f>F708</f>
        <v>0</v>
      </c>
      <c r="H708" s="161"/>
      <c r="I708" s="113" t="s">
        <v>513</v>
      </c>
      <c r="J708" s="113" t="str">
        <f>VLOOKUP(I708,Presupuesto!$B$11:$C$565,2,0)</f>
        <v>AGUINALDO Y DECIMO CUARTO MES</v>
      </c>
      <c r="K708" s="95" t="str">
        <f t="shared" si="21"/>
        <v>Posgrado</v>
      </c>
      <c r="L708" s="95" t="s">
        <v>392</v>
      </c>
    </row>
    <row r="709" spans="3:12" ht="15.75" thickBot="1" x14ac:dyDescent="0.3">
      <c r="C709" s="169" t="s">
        <v>59</v>
      </c>
      <c r="D709" s="160"/>
      <c r="E709" s="151">
        <v>0</v>
      </c>
      <c r="F709" s="114">
        <f>IF(E707&lt;6,"",((E707-6)/12)*(G707/E707))</f>
        <v>0</v>
      </c>
      <c r="G709" s="94">
        <f>F709</f>
        <v>0</v>
      </c>
      <c r="H709" s="161"/>
      <c r="I709" s="98" t="s">
        <v>516</v>
      </c>
      <c r="J709" s="98" t="str">
        <f>VLOOKUP(I709,Presupuesto!$B$11:$C$565,2,0)</f>
        <v>DECIMOCUARTO MES</v>
      </c>
      <c r="K709" s="95" t="str">
        <f t="shared" si="21"/>
        <v>Posgrado</v>
      </c>
      <c r="L709" s="95" t="s">
        <v>392</v>
      </c>
    </row>
    <row r="710" spans="3:12" ht="15.75" thickBot="1" x14ac:dyDescent="0.3">
      <c r="C710" s="134" t="s">
        <v>492</v>
      </c>
      <c r="D710" s="196"/>
      <c r="E710" s="149">
        <v>12</v>
      </c>
      <c r="F710" s="285">
        <f>HLOOKUP($C710,$BZ$2:$CM$3,2,0)</f>
        <v>2007.3</v>
      </c>
      <c r="G710" s="110">
        <f>D710*E710*F710</f>
        <v>0</v>
      </c>
      <c r="H710" s="163"/>
      <c r="I710" s="111" t="s">
        <v>493</v>
      </c>
      <c r="J710" s="111" t="str">
        <f>VLOOKUP(I710,Presupuesto!$B$11:$C$565,2,0)</f>
        <v>SUELDOS Y SALARIOS PERMANENTES</v>
      </c>
      <c r="K710" s="95" t="str">
        <f t="shared" si="21"/>
        <v>Posgrado</v>
      </c>
      <c r="L710" s="95" t="s">
        <v>392</v>
      </c>
    </row>
    <row r="711" spans="3:12" x14ac:dyDescent="0.25">
      <c r="C711" s="168" t="s">
        <v>58</v>
      </c>
      <c r="D711" s="160"/>
      <c r="E711" s="151">
        <v>0</v>
      </c>
      <c r="F711" s="97">
        <f>IF(E710=0,"",(G710/E710)/12*E710)</f>
        <v>0</v>
      </c>
      <c r="G711" s="94">
        <f>F711</f>
        <v>0</v>
      </c>
      <c r="H711" s="161"/>
      <c r="I711" s="113" t="s">
        <v>513</v>
      </c>
      <c r="J711" s="113" t="str">
        <f>VLOOKUP(I711,Presupuesto!$B$11:$C$565,2,0)</f>
        <v>AGUINALDO Y DECIMO CUARTO MES</v>
      </c>
      <c r="K711" s="95" t="str">
        <f t="shared" si="21"/>
        <v>Posgrado</v>
      </c>
      <c r="L711" s="95" t="s">
        <v>392</v>
      </c>
    </row>
    <row r="712" spans="3:12" ht="15.75" thickBot="1" x14ac:dyDescent="0.3">
      <c r="C712" s="169" t="s">
        <v>59</v>
      </c>
      <c r="D712" s="160"/>
      <c r="E712" s="151">
        <v>0</v>
      </c>
      <c r="F712" s="114">
        <f>IF(E710&lt;6,"",((E710-6)/12)*(G710/E710))</f>
        <v>0</v>
      </c>
      <c r="G712" s="94">
        <f>F712</f>
        <v>0</v>
      </c>
      <c r="H712" s="161"/>
      <c r="I712" s="98" t="s">
        <v>516</v>
      </c>
      <c r="J712" s="98" t="str">
        <f>VLOOKUP(I712,Presupuesto!$B$11:$C$565,2,0)</f>
        <v>DECIMOCUARTO MES</v>
      </c>
      <c r="K712" s="95" t="str">
        <f t="shared" si="21"/>
        <v>Posgrado</v>
      </c>
      <c r="L712" s="95" t="s">
        <v>392</v>
      </c>
    </row>
    <row r="713" spans="3:12" ht="15.75" thickBot="1" x14ac:dyDescent="0.3">
      <c r="C713" s="137" t="s">
        <v>83</v>
      </c>
      <c r="D713" s="196"/>
      <c r="E713" s="149">
        <v>12</v>
      </c>
      <c r="F713" s="136">
        <v>30000</v>
      </c>
      <c r="G713" s="110">
        <f>D713*E713*F713</f>
        <v>0</v>
      </c>
      <c r="H713" s="163"/>
      <c r="I713" s="111" t="s">
        <v>561</v>
      </c>
      <c r="J713" s="111" t="str">
        <f>VLOOKUP(I713,Presupuesto!$B$11:$C$565,2,0)</f>
        <v>CONTRATOS ESPECIALES</v>
      </c>
      <c r="K713" s="95" t="str">
        <f t="shared" si="21"/>
        <v>Posgrado</v>
      </c>
      <c r="L713" s="95" t="s">
        <v>392</v>
      </c>
    </row>
    <row r="714" spans="3:12" x14ac:dyDescent="0.25">
      <c r="C714" s="168" t="s">
        <v>58</v>
      </c>
      <c r="D714" s="160"/>
      <c r="E714" s="151">
        <v>0</v>
      </c>
      <c r="F714" s="114">
        <f>IF(E713=0,"",(G713/E713)/12*E713)</f>
        <v>0</v>
      </c>
      <c r="G714" s="94">
        <f>F714</f>
        <v>0</v>
      </c>
      <c r="H714" s="161"/>
      <c r="I714" s="98" t="s">
        <v>561</v>
      </c>
      <c r="J714" s="98" t="str">
        <f>VLOOKUP(I714,Presupuesto!$B$11:$C$565,2,0)</f>
        <v>CONTRATOS ESPECIALES</v>
      </c>
      <c r="K714" s="95" t="str">
        <f t="shared" si="21"/>
        <v>Posgrado</v>
      </c>
      <c r="L714" s="95" t="s">
        <v>391</v>
      </c>
    </row>
    <row r="715" spans="3:12" ht="15.75" thickBot="1" x14ac:dyDescent="0.3">
      <c r="C715" s="169" t="s">
        <v>59</v>
      </c>
      <c r="D715" s="160"/>
      <c r="E715" s="151">
        <v>0</v>
      </c>
      <c r="F715" s="97">
        <f>IF(E713&lt;6,"",((E713-6)/12)*(G713/E713))</f>
        <v>0</v>
      </c>
      <c r="G715" s="94">
        <f>F715</f>
        <v>0</v>
      </c>
      <c r="H715" s="161"/>
      <c r="I715" s="98" t="s">
        <v>561</v>
      </c>
      <c r="J715" s="98" t="str">
        <f>VLOOKUP(I715,Presupuesto!$B$11:$C$565,2,0)</f>
        <v>CONTRATOS ESPECIALES</v>
      </c>
      <c r="K715" s="95" t="str">
        <f t="shared" si="21"/>
        <v>Posgrado</v>
      </c>
      <c r="L715" s="95" t="s">
        <v>396</v>
      </c>
    </row>
    <row r="716" spans="3:12" ht="15.75" thickBot="1" x14ac:dyDescent="0.3">
      <c r="C716" s="137" t="s">
        <v>60</v>
      </c>
      <c r="D716" s="196"/>
      <c r="E716" s="149">
        <v>12</v>
      </c>
      <c r="F716" s="115">
        <v>30000</v>
      </c>
      <c r="G716" s="110">
        <f>D716*E716*F716</f>
        <v>0</v>
      </c>
      <c r="H716" s="163"/>
      <c r="I716" s="111" t="s">
        <v>702</v>
      </c>
      <c r="J716" s="111" t="str">
        <f>VLOOKUP(I716,Presupuesto!$B$11:$C$565,2,0)</f>
        <v>OTROS SERVICIOS TECNICOS Y PROFESIONALES</v>
      </c>
      <c r="K716" s="95" t="str">
        <f t="shared" si="21"/>
        <v>Posgrado</v>
      </c>
      <c r="L716" s="95" t="s">
        <v>391</v>
      </c>
    </row>
    <row r="717" spans="3:12" x14ac:dyDescent="0.25">
      <c r="C717" s="168" t="s">
        <v>58</v>
      </c>
      <c r="D717" s="160"/>
      <c r="E717" s="151">
        <v>0</v>
      </c>
      <c r="F717" s="97">
        <v>0</v>
      </c>
      <c r="G717" s="94">
        <f>F717</f>
        <v>0</v>
      </c>
      <c r="H717" s="161"/>
      <c r="I717" s="98" t="s">
        <v>702</v>
      </c>
      <c r="J717" s="98" t="str">
        <f>VLOOKUP(I717,Presupuesto!$B$11:$C$565,2,0)</f>
        <v>OTROS SERVICIOS TECNICOS Y PROFESIONALES</v>
      </c>
      <c r="K717" s="95" t="str">
        <f t="shared" si="21"/>
        <v>Posgrado</v>
      </c>
      <c r="L717" s="95" t="s">
        <v>391</v>
      </c>
    </row>
    <row r="718" spans="3:12" ht="15.75" thickBot="1" x14ac:dyDescent="0.3">
      <c r="C718" s="169" t="s">
        <v>59</v>
      </c>
      <c r="D718" s="160"/>
      <c r="E718" s="151">
        <v>0</v>
      </c>
      <c r="F718" s="97">
        <v>0</v>
      </c>
      <c r="G718" s="94">
        <f>F718</f>
        <v>0</v>
      </c>
      <c r="H718" s="161"/>
      <c r="I718" s="98" t="s">
        <v>702</v>
      </c>
      <c r="J718" s="98" t="str">
        <f>VLOOKUP(I718,Presupuesto!$B$11:$C$565,2,0)</f>
        <v>OTROS SERVICIOS TECNICOS Y PROFESIONALES</v>
      </c>
      <c r="K718" s="95" t="str">
        <f t="shared" si="21"/>
        <v>Posgrado</v>
      </c>
      <c r="L718" s="95" t="s">
        <v>391</v>
      </c>
    </row>
    <row r="719" spans="3:12" ht="15.75" thickBot="1" x14ac:dyDescent="0.3">
      <c r="C719" s="137" t="s">
        <v>61</v>
      </c>
      <c r="D719" s="196"/>
      <c r="E719" s="149">
        <v>12</v>
      </c>
      <c r="F719" s="115">
        <v>30000</v>
      </c>
      <c r="G719" s="110">
        <f>D719*E719*F719</f>
        <v>0</v>
      </c>
      <c r="H719" s="163"/>
      <c r="I719" s="111" t="s">
        <v>493</v>
      </c>
      <c r="J719" s="111" t="str">
        <f>VLOOKUP(I719,Presupuesto!$B$11:$C$565,2,0)</f>
        <v>SUELDOS Y SALARIOS PERMANENTES</v>
      </c>
      <c r="K719" s="95" t="str">
        <f t="shared" si="21"/>
        <v>Posgrado</v>
      </c>
      <c r="L719" s="95" t="s">
        <v>391</v>
      </c>
    </row>
    <row r="720" spans="3:12" x14ac:dyDescent="0.25">
      <c r="C720" s="168" t="s">
        <v>58</v>
      </c>
      <c r="D720" s="166"/>
      <c r="E720" s="128">
        <v>0</v>
      </c>
      <c r="F720" s="116">
        <f>IF(E719=0,"",(G719/E719)/12*E719)</f>
        <v>0</v>
      </c>
      <c r="G720" s="117">
        <f>F720</f>
        <v>0</v>
      </c>
      <c r="H720" s="161"/>
      <c r="I720" s="98" t="s">
        <v>513</v>
      </c>
      <c r="J720" s="98" t="str">
        <f>VLOOKUP(I720,Presupuesto!$B$11:$C$565,2,0)</f>
        <v>AGUINALDO Y DECIMO CUARTO MES</v>
      </c>
      <c r="K720" s="95" t="str">
        <f t="shared" si="21"/>
        <v>Posgrado</v>
      </c>
      <c r="L720" s="95" t="s">
        <v>391</v>
      </c>
    </row>
    <row r="721" spans="3:12" ht="15.75" thickBot="1" x14ac:dyDescent="0.3">
      <c r="C721" s="170" t="s">
        <v>59</v>
      </c>
      <c r="D721" s="159"/>
      <c r="E721" s="129">
        <v>0</v>
      </c>
      <c r="F721" s="102">
        <f>IF(E719&lt;6,"",((E719-6)/12)*(G719/E719))</f>
        <v>0</v>
      </c>
      <c r="G721" s="102">
        <f>F721</f>
        <v>0</v>
      </c>
      <c r="H721" s="159"/>
      <c r="I721" s="103" t="s">
        <v>516</v>
      </c>
      <c r="J721" s="121" t="str">
        <f>VLOOKUP(I721,Presupuesto!$B$11:$C$565,2,0)</f>
        <v>DECIMOCUARTO MES</v>
      </c>
      <c r="K721" s="103" t="str">
        <f t="shared" si="21"/>
        <v>Posgrado</v>
      </c>
      <c r="L721" s="121" t="s">
        <v>391</v>
      </c>
    </row>
    <row r="723" spans="3:12" ht="15.75" thickBot="1" x14ac:dyDescent="0.3"/>
    <row r="724" spans="3:12" ht="15.75" thickBot="1" x14ac:dyDescent="0.3">
      <c r="C724" s="69" t="s">
        <v>43</v>
      </c>
      <c r="D724" s="30">
        <f>SUM(G731:G811)</f>
        <v>4500000.09</v>
      </c>
      <c r="E724" s="90"/>
      <c r="F724" s="90"/>
      <c r="G724" s="90"/>
      <c r="H724" s="73"/>
      <c r="I724" s="73"/>
      <c r="J724" s="73"/>
    </row>
    <row r="725" spans="3:12" x14ac:dyDescent="0.25">
      <c r="D725" s="31"/>
      <c r="E725" s="90"/>
      <c r="F725" s="90"/>
      <c r="G725" s="90"/>
      <c r="H725" s="73"/>
      <c r="I725" s="73"/>
      <c r="J725" s="73"/>
    </row>
    <row r="726" spans="3:12" x14ac:dyDescent="0.25">
      <c r="D726" s="31"/>
      <c r="E726" s="90"/>
      <c r="F726" s="90"/>
      <c r="G726" s="90"/>
      <c r="H726" s="73"/>
      <c r="I726" s="73"/>
      <c r="J726" s="73"/>
    </row>
    <row r="727" spans="3:12" ht="15.75" x14ac:dyDescent="0.25">
      <c r="C727" s="199" t="s">
        <v>389</v>
      </c>
      <c r="D727" s="327" t="s">
        <v>2625</v>
      </c>
      <c r="E727" s="90"/>
      <c r="F727" s="90"/>
      <c r="G727" s="90"/>
      <c r="H727" s="73"/>
      <c r="I727" s="73"/>
      <c r="J727" s="73"/>
      <c r="K727" s="150"/>
    </row>
    <row r="728" spans="3:12" ht="18.75" x14ac:dyDescent="0.25">
      <c r="C728" s="204" t="str">
        <f>IFERROR(VLOOKUP(D727,'1. Desarrollo e Innov. Curricu.'!$E:$F,2,FALSE),IFERROR(VLOOKUP(D727,'2. Investigación Científica'!$E:$F,2,FALSE),IFERROR(VLOOKUP(D727,'3. Vinculación Univ. Sociedad'!$E:$F,2,FALSE),IFERROR(VLOOKUP(D727,'4. Docencia y Profesorado Univ.'!$E:$F,2,FALSE),IFERROR(VLOOKUP(D727,'5. Estudiantes y Graduados'!$E:$F,2,FALSE),IFERROR(VLOOKUP(D727,'11. Gestion Administrativa'!$E:$F,2,FALSE),IFERROR(VLOOKUP(D727,'13. Gestión Académica'!$E:$F,2,FALSE),IFERROR(VLOOKUP(D727,'8. Asegura. de la Calid. y M'!$E:$F,2,FALSE),IFERROR(VLOOKUP(D727,'6. Gestión del Conocimiento'!$E:$F,2,FALSE),IFERROR(VLOOKUP(D727,'15. Gobernabilidad y Proceso...'!$E:$F,2,FALSE),IFERROR(VLOOKUP(D727,'12. Gestión del Talento Humano'!$E:$F,2,FALSE),IFERROR(VLOOKUP(D727,'14. Internacional... de la E.S.'!$E:$F,2,FALSE),IFERROR(VLOOKUP(D727,'10. Posgrado'!$E:$F,2,FALSE),IFERROR(VLOOKUP(D727,'17. Gestión TIC'!$E:$F,2,FALSE),IFERROR(VLOOKUP(D727,'16. Desa. del Sistema Educ.Sup.'!$E:$F,2,FALSE),IFERROR(VLOOKUP(D727,'9. Cultura de Inno. Insti...'!$E:$F,2,FALSE),VLOOKUP(D727,'7. Lo Esencial de la Reforma U.'!$E:$F,2,0)))))))))))))))))</f>
        <v>gestionar Contrattaciones 1. Concurso de plazas. 2.Contratación de servicios profesionales.</v>
      </c>
      <c r="D728" s="31"/>
      <c r="E728" s="90"/>
      <c r="F728" s="90"/>
      <c r="G728" s="90"/>
      <c r="H728" s="73"/>
      <c r="I728" s="73"/>
      <c r="J728" s="73"/>
      <c r="K728" s="150"/>
    </row>
    <row r="729" spans="3:12" ht="15.75" thickBot="1" x14ac:dyDescent="0.3">
      <c r="C729" s="174"/>
      <c r="D729" s="31"/>
      <c r="E729" s="90"/>
      <c r="F729" s="90"/>
      <c r="G729" s="90"/>
      <c r="H729" s="73"/>
      <c r="I729" s="73"/>
      <c r="J729" s="73"/>
      <c r="K729" s="150"/>
    </row>
    <row r="730" spans="3:12" ht="30.75" thickBot="1" x14ac:dyDescent="0.3">
      <c r="C730" s="131" t="s">
        <v>44</v>
      </c>
      <c r="D730" s="135" t="s">
        <v>55</v>
      </c>
      <c r="E730" s="167" t="s">
        <v>56</v>
      </c>
      <c r="F730" s="135" t="s">
        <v>57</v>
      </c>
      <c r="G730" s="132" t="s">
        <v>27</v>
      </c>
      <c r="H730" s="130" t="s">
        <v>128</v>
      </c>
      <c r="I730" s="133" t="s">
        <v>46</v>
      </c>
      <c r="J730" s="133" t="s">
        <v>129</v>
      </c>
      <c r="K730" s="133" t="s">
        <v>407</v>
      </c>
      <c r="L730" s="133" t="s">
        <v>408</v>
      </c>
    </row>
    <row r="731" spans="3:12" ht="15.75" thickBot="1" x14ac:dyDescent="0.3">
      <c r="C731" s="134" t="s">
        <v>479</v>
      </c>
      <c r="D731" s="196"/>
      <c r="E731" s="149">
        <v>12</v>
      </c>
      <c r="F731" s="285">
        <f>HLOOKUP($C731,$BZ$2:$CM$3,2,0)</f>
        <v>43674.39</v>
      </c>
      <c r="G731" s="110">
        <f>D731*E731*F731</f>
        <v>0</v>
      </c>
      <c r="H731" s="163"/>
      <c r="I731" s="111" t="s">
        <v>493</v>
      </c>
      <c r="J731" s="111" t="str">
        <f>VLOOKUP(I731,Presupuesto!$B$11:$C$565,2,0)</f>
        <v>SUELDOS Y SALARIOS PERMANENTES</v>
      </c>
      <c r="K731" s="212" t="s">
        <v>1444</v>
      </c>
      <c r="L731" s="95" t="s">
        <v>391</v>
      </c>
    </row>
    <row r="732" spans="3:12" x14ac:dyDescent="0.25">
      <c r="C732" s="168" t="s">
        <v>58</v>
      </c>
      <c r="D732" s="160"/>
      <c r="E732" s="151">
        <v>0</v>
      </c>
      <c r="F732" s="97">
        <f>IF(E731=0,"",(G731/E731)/12*E731)</f>
        <v>0</v>
      </c>
      <c r="G732" s="94">
        <f>F732</f>
        <v>0</v>
      </c>
      <c r="H732" s="161"/>
      <c r="I732" s="113" t="s">
        <v>513</v>
      </c>
      <c r="J732" s="113" t="str">
        <f>VLOOKUP(I732,Presupuesto!$B$11:$C$565,2,0)</f>
        <v>AGUINALDO Y DECIMO CUARTO MES</v>
      </c>
      <c r="K732" s="95" t="str">
        <f t="shared" ref="K732:K763" si="22">$K$731</f>
        <v>Posgrado</v>
      </c>
      <c r="L732" s="95" t="s">
        <v>409</v>
      </c>
    </row>
    <row r="733" spans="3:12" ht="15.75" thickBot="1" x14ac:dyDescent="0.3">
      <c r="C733" s="169" t="s">
        <v>59</v>
      </c>
      <c r="D733" s="160"/>
      <c r="E733" s="151">
        <v>0</v>
      </c>
      <c r="F733" s="114">
        <f>IF(E731&lt;6,"",((E731-6)/12)*(G731/E731))</f>
        <v>0</v>
      </c>
      <c r="G733" s="94">
        <f>F733</f>
        <v>0</v>
      </c>
      <c r="H733" s="161"/>
      <c r="I733" s="98" t="s">
        <v>516</v>
      </c>
      <c r="J733" s="98" t="str">
        <f>VLOOKUP(I733,Presupuesto!$B$11:$C$565,2,0)</f>
        <v>DECIMOCUARTO MES</v>
      </c>
      <c r="K733" s="95" t="str">
        <f t="shared" si="22"/>
        <v>Posgrado</v>
      </c>
      <c r="L733" s="95" t="s">
        <v>392</v>
      </c>
    </row>
    <row r="734" spans="3:12" ht="15.75" thickBot="1" x14ac:dyDescent="0.3">
      <c r="C734" s="134" t="s">
        <v>480</v>
      </c>
      <c r="D734" s="196"/>
      <c r="E734" s="149">
        <v>12</v>
      </c>
      <c r="F734" s="285">
        <f>HLOOKUP($C734,$BZ$2:$CM$3,2,0)</f>
        <v>39703.99</v>
      </c>
      <c r="G734" s="110">
        <f>D734*E734*F734</f>
        <v>0</v>
      </c>
      <c r="H734" s="163"/>
      <c r="I734" s="111" t="s">
        <v>493</v>
      </c>
      <c r="J734" s="111" t="str">
        <f>VLOOKUP(I734,Presupuesto!$B$11:$C$565,2,0)</f>
        <v>SUELDOS Y SALARIOS PERMANENTES</v>
      </c>
      <c r="K734" s="95" t="str">
        <f t="shared" si="22"/>
        <v>Posgrado</v>
      </c>
      <c r="L734" s="95" t="s">
        <v>392</v>
      </c>
    </row>
    <row r="735" spans="3:12" x14ac:dyDescent="0.25">
      <c r="C735" s="168" t="s">
        <v>58</v>
      </c>
      <c r="D735" s="160"/>
      <c r="E735" s="151">
        <v>0</v>
      </c>
      <c r="F735" s="97">
        <f>IF(E734=0,"",(G734/E734)/12*E734)</f>
        <v>0</v>
      </c>
      <c r="G735" s="94">
        <f>F735</f>
        <v>0</v>
      </c>
      <c r="H735" s="161"/>
      <c r="I735" s="113" t="s">
        <v>513</v>
      </c>
      <c r="J735" s="113" t="str">
        <f>VLOOKUP(I735,Presupuesto!$B$11:$C$565,2,0)</f>
        <v>AGUINALDO Y DECIMO CUARTO MES</v>
      </c>
      <c r="K735" s="95" t="str">
        <f t="shared" si="22"/>
        <v>Posgrado</v>
      </c>
      <c r="L735" s="95" t="s">
        <v>392</v>
      </c>
    </row>
    <row r="736" spans="3:12" ht="15.75" thickBot="1" x14ac:dyDescent="0.3">
      <c r="C736" s="169" t="s">
        <v>59</v>
      </c>
      <c r="D736" s="160"/>
      <c r="E736" s="151">
        <v>0</v>
      </c>
      <c r="F736" s="114">
        <f>IF(E734&lt;6,"",((E734-6)/12)*(G734/E734))</f>
        <v>0</v>
      </c>
      <c r="G736" s="94">
        <f>F736</f>
        <v>0</v>
      </c>
      <c r="H736" s="161"/>
      <c r="I736" s="98" t="s">
        <v>516</v>
      </c>
      <c r="J736" s="98" t="str">
        <f>VLOOKUP(I736,Presupuesto!$B$11:$C$565,2,0)</f>
        <v>DECIMOCUARTO MES</v>
      </c>
      <c r="K736" s="95" t="str">
        <f t="shared" si="22"/>
        <v>Posgrado</v>
      </c>
      <c r="L736" s="95" t="s">
        <v>392</v>
      </c>
    </row>
    <row r="737" spans="3:12" ht="15.75" thickBot="1" x14ac:dyDescent="0.3">
      <c r="C737" s="134" t="s">
        <v>481</v>
      </c>
      <c r="D737" s="196"/>
      <c r="E737" s="149">
        <v>12</v>
      </c>
      <c r="F737" s="285">
        <f>HLOOKUP($C737,$BZ$2:$CM$3,2,0)</f>
        <v>35733.589999999997</v>
      </c>
      <c r="G737" s="110">
        <f>D737*E737*F737</f>
        <v>0</v>
      </c>
      <c r="H737" s="163"/>
      <c r="I737" s="111" t="s">
        <v>493</v>
      </c>
      <c r="J737" s="111" t="str">
        <f>VLOOKUP(I737,Presupuesto!$B$11:$C$565,2,0)</f>
        <v>SUELDOS Y SALARIOS PERMANENTES</v>
      </c>
      <c r="K737" s="95" t="str">
        <f t="shared" si="22"/>
        <v>Posgrado</v>
      </c>
      <c r="L737" s="95" t="s">
        <v>392</v>
      </c>
    </row>
    <row r="738" spans="3:12" x14ac:dyDescent="0.25">
      <c r="C738" s="168" t="s">
        <v>58</v>
      </c>
      <c r="D738" s="160"/>
      <c r="E738" s="151">
        <v>0</v>
      </c>
      <c r="F738" s="97">
        <f>IF(E737=0,"",(G737/E737)/12*E737)</f>
        <v>0</v>
      </c>
      <c r="G738" s="94">
        <f>F738</f>
        <v>0</v>
      </c>
      <c r="H738" s="161"/>
      <c r="I738" s="113" t="s">
        <v>513</v>
      </c>
      <c r="J738" s="113" t="str">
        <f>VLOOKUP(I738,Presupuesto!$B$11:$C$565,2,0)</f>
        <v>AGUINALDO Y DECIMO CUARTO MES</v>
      </c>
      <c r="K738" s="95" t="str">
        <f t="shared" si="22"/>
        <v>Posgrado</v>
      </c>
      <c r="L738" s="95" t="s">
        <v>392</v>
      </c>
    </row>
    <row r="739" spans="3:12" ht="15.75" thickBot="1" x14ac:dyDescent="0.3">
      <c r="C739" s="169" t="s">
        <v>59</v>
      </c>
      <c r="D739" s="160"/>
      <c r="E739" s="151">
        <v>0</v>
      </c>
      <c r="F739" s="114">
        <f>IF(E737&lt;6,"",((E737-6)/12)*(G737/E737))</f>
        <v>0</v>
      </c>
      <c r="G739" s="94">
        <f>F739</f>
        <v>0</v>
      </c>
      <c r="H739" s="161"/>
      <c r="I739" s="98" t="s">
        <v>516</v>
      </c>
      <c r="J739" s="98" t="str">
        <f>VLOOKUP(I739,Presupuesto!$B$11:$C$565,2,0)</f>
        <v>DECIMOCUARTO MES</v>
      </c>
      <c r="K739" s="95" t="str">
        <f t="shared" si="22"/>
        <v>Posgrado</v>
      </c>
      <c r="L739" s="95" t="s">
        <v>392</v>
      </c>
    </row>
    <row r="740" spans="3:12" ht="15.75" thickBot="1" x14ac:dyDescent="0.3">
      <c r="C740" s="134" t="s">
        <v>482</v>
      </c>
      <c r="D740" s="196"/>
      <c r="E740" s="149">
        <v>12</v>
      </c>
      <c r="F740" s="285">
        <f>HLOOKUP($C740,$BZ$2:$CM$3,2,0)</f>
        <v>31763.19</v>
      </c>
      <c r="G740" s="110">
        <f>D740*E740*F740</f>
        <v>0</v>
      </c>
      <c r="H740" s="163"/>
      <c r="I740" s="111" t="s">
        <v>493</v>
      </c>
      <c r="J740" s="111" t="str">
        <f>VLOOKUP(I740,Presupuesto!$B$11:$C$565,2,0)</f>
        <v>SUELDOS Y SALARIOS PERMANENTES</v>
      </c>
      <c r="K740" s="95" t="str">
        <f t="shared" si="22"/>
        <v>Posgrado</v>
      </c>
      <c r="L740" s="95" t="s">
        <v>392</v>
      </c>
    </row>
    <row r="741" spans="3:12" x14ac:dyDescent="0.25">
      <c r="C741" s="168" t="s">
        <v>58</v>
      </c>
      <c r="D741" s="160"/>
      <c r="E741" s="151">
        <v>0</v>
      </c>
      <c r="F741" s="97">
        <f>IF(E740=0,"",(G740/E740)/12*E740)</f>
        <v>0</v>
      </c>
      <c r="G741" s="94">
        <f>F741</f>
        <v>0</v>
      </c>
      <c r="H741" s="161"/>
      <c r="I741" s="113" t="s">
        <v>513</v>
      </c>
      <c r="J741" s="113" t="str">
        <f>VLOOKUP(I741,Presupuesto!$B$11:$C$565,2,0)</f>
        <v>AGUINALDO Y DECIMO CUARTO MES</v>
      </c>
      <c r="K741" s="95" t="str">
        <f t="shared" si="22"/>
        <v>Posgrado</v>
      </c>
      <c r="L741" s="95" t="s">
        <v>392</v>
      </c>
    </row>
    <row r="742" spans="3:12" ht="15.75" thickBot="1" x14ac:dyDescent="0.3">
      <c r="C742" s="169" t="s">
        <v>59</v>
      </c>
      <c r="D742" s="160"/>
      <c r="E742" s="151">
        <v>0</v>
      </c>
      <c r="F742" s="114">
        <f>IF(E740&lt;6,"",((E740-6)/12)*(G740/E740))</f>
        <v>0</v>
      </c>
      <c r="G742" s="94">
        <f>F742</f>
        <v>0</v>
      </c>
      <c r="H742" s="161"/>
      <c r="I742" s="98" t="s">
        <v>516</v>
      </c>
      <c r="J742" s="98" t="str">
        <f>VLOOKUP(I742,Presupuesto!$B$11:$C$565,2,0)</f>
        <v>DECIMOCUARTO MES</v>
      </c>
      <c r="K742" s="95" t="str">
        <f t="shared" si="22"/>
        <v>Posgrado</v>
      </c>
      <c r="L742" s="95" t="s">
        <v>392</v>
      </c>
    </row>
    <row r="743" spans="3:12" ht="15.75" thickBot="1" x14ac:dyDescent="0.3">
      <c r="C743" s="134" t="s">
        <v>483</v>
      </c>
      <c r="D743" s="196"/>
      <c r="E743" s="149">
        <v>12</v>
      </c>
      <c r="F743" s="285">
        <f>HLOOKUP($C743,$BZ$2:$CM$3,2,0)</f>
        <v>29777.99</v>
      </c>
      <c r="G743" s="110">
        <f>D743*E743*F743</f>
        <v>0</v>
      </c>
      <c r="H743" s="163"/>
      <c r="I743" s="111" t="s">
        <v>493</v>
      </c>
      <c r="J743" s="111" t="str">
        <f>VLOOKUP(I743,Presupuesto!$B$11:$C$565,2,0)</f>
        <v>SUELDOS Y SALARIOS PERMANENTES</v>
      </c>
      <c r="K743" s="95" t="str">
        <f t="shared" si="22"/>
        <v>Posgrado</v>
      </c>
      <c r="L743" s="95" t="s">
        <v>392</v>
      </c>
    </row>
    <row r="744" spans="3:12" x14ac:dyDescent="0.25">
      <c r="C744" s="168" t="s">
        <v>58</v>
      </c>
      <c r="D744" s="160"/>
      <c r="E744" s="151">
        <v>0</v>
      </c>
      <c r="F744" s="97">
        <f>IF(E743=0,"",(G743/E743)/12*E743)</f>
        <v>0</v>
      </c>
      <c r="G744" s="94">
        <f>F744</f>
        <v>0</v>
      </c>
      <c r="H744" s="161"/>
      <c r="I744" s="113" t="s">
        <v>513</v>
      </c>
      <c r="J744" s="113" t="str">
        <f>VLOOKUP(I744,Presupuesto!$B$11:$C$565,2,0)</f>
        <v>AGUINALDO Y DECIMO CUARTO MES</v>
      </c>
      <c r="K744" s="95" t="str">
        <f t="shared" si="22"/>
        <v>Posgrado</v>
      </c>
      <c r="L744" s="95" t="s">
        <v>392</v>
      </c>
    </row>
    <row r="745" spans="3:12" ht="15.75" thickBot="1" x14ac:dyDescent="0.3">
      <c r="C745" s="169" t="s">
        <v>59</v>
      </c>
      <c r="D745" s="160"/>
      <c r="E745" s="151">
        <v>0</v>
      </c>
      <c r="F745" s="114">
        <f>IF(E743&lt;6,"",((E743-6)/12)*(G743/E743))</f>
        <v>0</v>
      </c>
      <c r="G745" s="94">
        <f>F745</f>
        <v>0</v>
      </c>
      <c r="H745" s="161"/>
      <c r="I745" s="98" t="s">
        <v>516</v>
      </c>
      <c r="J745" s="98" t="str">
        <f>VLOOKUP(I745,Presupuesto!$B$11:$C$565,2,0)</f>
        <v>DECIMOCUARTO MES</v>
      </c>
      <c r="K745" s="95" t="str">
        <f t="shared" si="22"/>
        <v>Posgrado</v>
      </c>
      <c r="L745" s="95" t="s">
        <v>392</v>
      </c>
    </row>
    <row r="746" spans="3:12" ht="15.75" thickBot="1" x14ac:dyDescent="0.3">
      <c r="C746" s="134" t="s">
        <v>484</v>
      </c>
      <c r="D746" s="196"/>
      <c r="E746" s="149">
        <v>12</v>
      </c>
      <c r="F746" s="285">
        <f>HLOOKUP($C746,$BZ$2:$CM$3,2,0)</f>
        <v>27792.79</v>
      </c>
      <c r="G746" s="110">
        <f>D746*E746*F746</f>
        <v>0</v>
      </c>
      <c r="H746" s="163"/>
      <c r="I746" s="111" t="s">
        <v>493</v>
      </c>
      <c r="J746" s="111" t="str">
        <f>VLOOKUP(I746,Presupuesto!$B$11:$C$565,2,0)</f>
        <v>SUELDOS Y SALARIOS PERMANENTES</v>
      </c>
      <c r="K746" s="95" t="str">
        <f t="shared" si="22"/>
        <v>Posgrado</v>
      </c>
      <c r="L746" s="95" t="s">
        <v>392</v>
      </c>
    </row>
    <row r="747" spans="3:12" x14ac:dyDescent="0.25">
      <c r="C747" s="168" t="s">
        <v>58</v>
      </c>
      <c r="D747" s="160"/>
      <c r="E747" s="151">
        <v>0</v>
      </c>
      <c r="F747" s="97">
        <f>IF(E746=0,"",(G746/E746)/12*E746)</f>
        <v>0</v>
      </c>
      <c r="G747" s="94">
        <f>F747</f>
        <v>0</v>
      </c>
      <c r="H747" s="161"/>
      <c r="I747" s="113" t="s">
        <v>513</v>
      </c>
      <c r="J747" s="113" t="str">
        <f>VLOOKUP(I747,Presupuesto!$B$11:$C$565,2,0)</f>
        <v>AGUINALDO Y DECIMO CUARTO MES</v>
      </c>
      <c r="K747" s="95" t="str">
        <f t="shared" si="22"/>
        <v>Posgrado</v>
      </c>
      <c r="L747" s="95" t="s">
        <v>392</v>
      </c>
    </row>
    <row r="748" spans="3:12" ht="15.75" thickBot="1" x14ac:dyDescent="0.3">
      <c r="C748" s="169" t="s">
        <v>59</v>
      </c>
      <c r="D748" s="160"/>
      <c r="E748" s="151">
        <v>0</v>
      </c>
      <c r="F748" s="114">
        <f>IF(E746&lt;6,"",((E746-6)/12)*(G746/E746))</f>
        <v>0</v>
      </c>
      <c r="G748" s="94">
        <f>F748</f>
        <v>0</v>
      </c>
      <c r="H748" s="161"/>
      <c r="I748" s="98" t="s">
        <v>516</v>
      </c>
      <c r="J748" s="98" t="str">
        <f>VLOOKUP(I748,Presupuesto!$B$11:$C$565,2,0)</f>
        <v>DECIMOCUARTO MES</v>
      </c>
      <c r="K748" s="95" t="str">
        <f t="shared" si="22"/>
        <v>Posgrado</v>
      </c>
      <c r="L748" s="95" t="s">
        <v>392</v>
      </c>
    </row>
    <row r="749" spans="3:12" ht="15.75" thickBot="1" x14ac:dyDescent="0.3">
      <c r="C749" s="134" t="s">
        <v>485</v>
      </c>
      <c r="D749" s="196"/>
      <c r="E749" s="149">
        <v>12</v>
      </c>
      <c r="F749" s="285">
        <f>HLOOKUP($C749,$BZ$2:$CM$3,2,0)</f>
        <v>18859.39</v>
      </c>
      <c r="G749" s="110">
        <f>D749*E749*F749</f>
        <v>0</v>
      </c>
      <c r="H749" s="163"/>
      <c r="I749" s="111" t="s">
        <v>493</v>
      </c>
      <c r="J749" s="111" t="str">
        <f>VLOOKUP(I749,Presupuesto!$B$11:$C$565,2,0)</f>
        <v>SUELDOS Y SALARIOS PERMANENTES</v>
      </c>
      <c r="K749" s="95" t="str">
        <f t="shared" si="22"/>
        <v>Posgrado</v>
      </c>
      <c r="L749" s="95" t="s">
        <v>392</v>
      </c>
    </row>
    <row r="750" spans="3:12" x14ac:dyDescent="0.25">
      <c r="C750" s="168" t="s">
        <v>58</v>
      </c>
      <c r="D750" s="160"/>
      <c r="E750" s="151">
        <v>0</v>
      </c>
      <c r="F750" s="97">
        <f>IF(E749=0,"",(G749/E749)/12*E749)</f>
        <v>0</v>
      </c>
      <c r="G750" s="94">
        <f>F750</f>
        <v>0</v>
      </c>
      <c r="H750" s="161"/>
      <c r="I750" s="113" t="s">
        <v>513</v>
      </c>
      <c r="J750" s="113" t="str">
        <f>VLOOKUP(I750,Presupuesto!$B$11:$C$565,2,0)</f>
        <v>AGUINALDO Y DECIMO CUARTO MES</v>
      </c>
      <c r="K750" s="95" t="str">
        <f t="shared" si="22"/>
        <v>Posgrado</v>
      </c>
      <c r="L750" s="95" t="s">
        <v>392</v>
      </c>
    </row>
    <row r="751" spans="3:12" ht="15.75" thickBot="1" x14ac:dyDescent="0.3">
      <c r="C751" s="169" t="s">
        <v>59</v>
      </c>
      <c r="D751" s="160"/>
      <c r="E751" s="151">
        <v>0</v>
      </c>
      <c r="F751" s="114">
        <f>IF(E749&lt;6,"",((E749-6)/12)*(G749/E749))</f>
        <v>0</v>
      </c>
      <c r="G751" s="94">
        <f>F751</f>
        <v>0</v>
      </c>
      <c r="H751" s="161"/>
      <c r="I751" s="98" t="s">
        <v>516</v>
      </c>
      <c r="J751" s="98" t="str">
        <f>VLOOKUP(I751,Presupuesto!$B$11:$C$565,2,0)</f>
        <v>DECIMOCUARTO MES</v>
      </c>
      <c r="K751" s="95" t="str">
        <f t="shared" si="22"/>
        <v>Posgrado</v>
      </c>
      <c r="L751" s="95" t="s">
        <v>392</v>
      </c>
    </row>
    <row r="752" spans="3:12" ht="15.75" thickBot="1" x14ac:dyDescent="0.3">
      <c r="C752" s="134" t="s">
        <v>486</v>
      </c>
      <c r="D752" s="196"/>
      <c r="E752" s="149">
        <v>12</v>
      </c>
      <c r="F752" s="285">
        <f>HLOOKUP($C752,$BZ$2:$CM$3,2,0)</f>
        <v>17866.8</v>
      </c>
      <c r="G752" s="110">
        <f>D752*E752*F752</f>
        <v>0</v>
      </c>
      <c r="H752" s="163"/>
      <c r="I752" s="111" t="s">
        <v>493</v>
      </c>
      <c r="J752" s="111" t="str">
        <f>VLOOKUP(I752,Presupuesto!$B$11:$C$565,2,0)</f>
        <v>SUELDOS Y SALARIOS PERMANENTES</v>
      </c>
      <c r="K752" s="95" t="str">
        <f t="shared" si="22"/>
        <v>Posgrado</v>
      </c>
      <c r="L752" s="95" t="s">
        <v>392</v>
      </c>
    </row>
    <row r="753" spans="3:12" x14ac:dyDescent="0.25">
      <c r="C753" s="168" t="s">
        <v>58</v>
      </c>
      <c r="D753" s="160"/>
      <c r="E753" s="151">
        <v>0</v>
      </c>
      <c r="F753" s="97">
        <f>IF(E752=0,"",(G752/E752)/12*E752)</f>
        <v>0</v>
      </c>
      <c r="G753" s="94">
        <f>F753</f>
        <v>0</v>
      </c>
      <c r="H753" s="161"/>
      <c r="I753" s="113" t="s">
        <v>513</v>
      </c>
      <c r="J753" s="113" t="str">
        <f>VLOOKUP(I753,Presupuesto!$B$11:$C$565,2,0)</f>
        <v>AGUINALDO Y DECIMO CUARTO MES</v>
      </c>
      <c r="K753" s="95" t="str">
        <f t="shared" si="22"/>
        <v>Posgrado</v>
      </c>
      <c r="L753" s="95" t="s">
        <v>392</v>
      </c>
    </row>
    <row r="754" spans="3:12" ht="15.75" thickBot="1" x14ac:dyDescent="0.3">
      <c r="C754" s="169" t="s">
        <v>59</v>
      </c>
      <c r="D754" s="160"/>
      <c r="E754" s="151">
        <v>0</v>
      </c>
      <c r="F754" s="114">
        <f>IF(E752&lt;6,"",((E752-6)/12)*(G752/E752))</f>
        <v>0</v>
      </c>
      <c r="G754" s="94">
        <f>F754</f>
        <v>0</v>
      </c>
      <c r="H754" s="161"/>
      <c r="I754" s="98" t="s">
        <v>516</v>
      </c>
      <c r="J754" s="98" t="str">
        <f>VLOOKUP(I754,Presupuesto!$B$11:$C$565,2,0)</f>
        <v>DECIMOCUARTO MES</v>
      </c>
      <c r="K754" s="95" t="str">
        <f t="shared" si="22"/>
        <v>Posgrado</v>
      </c>
      <c r="L754" s="95" t="s">
        <v>392</v>
      </c>
    </row>
    <row r="755" spans="3:12" ht="15.75" thickBot="1" x14ac:dyDescent="0.3">
      <c r="C755" s="134" t="s">
        <v>487</v>
      </c>
      <c r="D755" s="196"/>
      <c r="E755" s="149">
        <v>12</v>
      </c>
      <c r="F755" s="285">
        <f>HLOOKUP($C755,$BZ$2:$CM$3,2,0)</f>
        <v>13896.4</v>
      </c>
      <c r="G755" s="110">
        <f>D755*E755*F755</f>
        <v>0</v>
      </c>
      <c r="H755" s="163"/>
      <c r="I755" s="111" t="s">
        <v>493</v>
      </c>
      <c r="J755" s="111" t="str">
        <f>VLOOKUP(I755,Presupuesto!$B$11:$C$565,2,0)</f>
        <v>SUELDOS Y SALARIOS PERMANENTES</v>
      </c>
      <c r="K755" s="95" t="str">
        <f t="shared" si="22"/>
        <v>Posgrado</v>
      </c>
      <c r="L755" s="95" t="s">
        <v>392</v>
      </c>
    </row>
    <row r="756" spans="3:12" x14ac:dyDescent="0.25">
      <c r="C756" s="168" t="s">
        <v>58</v>
      </c>
      <c r="D756" s="160"/>
      <c r="E756" s="151">
        <v>0</v>
      </c>
      <c r="F756" s="97">
        <f>IF(E755=0,"",(G755/E755)/12*E755)</f>
        <v>0</v>
      </c>
      <c r="G756" s="94">
        <f>F756</f>
        <v>0</v>
      </c>
      <c r="H756" s="161"/>
      <c r="I756" s="113" t="s">
        <v>513</v>
      </c>
      <c r="J756" s="113" t="str">
        <f>VLOOKUP(I756,Presupuesto!$B$11:$C$565,2,0)</f>
        <v>AGUINALDO Y DECIMO CUARTO MES</v>
      </c>
      <c r="K756" s="95" t="str">
        <f t="shared" si="22"/>
        <v>Posgrado</v>
      </c>
      <c r="L756" s="95" t="s">
        <v>392</v>
      </c>
    </row>
    <row r="757" spans="3:12" ht="15.75" thickBot="1" x14ac:dyDescent="0.3">
      <c r="C757" s="169" t="s">
        <v>59</v>
      </c>
      <c r="D757" s="160"/>
      <c r="E757" s="151">
        <v>0</v>
      </c>
      <c r="F757" s="114">
        <f>IF(E755&lt;6,"",((E755-6)/12)*(G755/E755))</f>
        <v>0</v>
      </c>
      <c r="G757" s="94">
        <f>F757</f>
        <v>0</v>
      </c>
      <c r="H757" s="161"/>
      <c r="I757" s="98" t="s">
        <v>516</v>
      </c>
      <c r="J757" s="98" t="str">
        <f>VLOOKUP(I757,Presupuesto!$B$11:$C$565,2,0)</f>
        <v>DECIMOCUARTO MES</v>
      </c>
      <c r="K757" s="95" t="str">
        <f t="shared" si="22"/>
        <v>Posgrado</v>
      </c>
      <c r="L757" s="95" t="s">
        <v>392</v>
      </c>
    </row>
    <row r="758" spans="3:12" ht="15.75" thickBot="1" x14ac:dyDescent="0.3">
      <c r="C758" s="134" t="s">
        <v>488</v>
      </c>
      <c r="D758" s="196"/>
      <c r="E758" s="149">
        <v>12</v>
      </c>
      <c r="F758" s="285">
        <f>HLOOKUP($C758,$BZ$2:$CM$3,2,0)</f>
        <v>15004.09</v>
      </c>
      <c r="G758" s="110">
        <f>D758*E758*F758</f>
        <v>0</v>
      </c>
      <c r="H758" s="163"/>
      <c r="I758" s="111" t="s">
        <v>493</v>
      </c>
      <c r="J758" s="111" t="str">
        <f>VLOOKUP(I758,Presupuesto!$B$11:$C$565,2,0)</f>
        <v>SUELDOS Y SALARIOS PERMANENTES</v>
      </c>
      <c r="K758" s="95" t="str">
        <f t="shared" si="22"/>
        <v>Posgrado</v>
      </c>
      <c r="L758" s="95" t="s">
        <v>392</v>
      </c>
    </row>
    <row r="759" spans="3:12" x14ac:dyDescent="0.25">
      <c r="C759" s="168" t="s">
        <v>58</v>
      </c>
      <c r="D759" s="160"/>
      <c r="E759" s="151">
        <v>0</v>
      </c>
      <c r="F759" s="97">
        <f>IF(E758=0,"",(G758/E758)/12*E758)</f>
        <v>0</v>
      </c>
      <c r="G759" s="94">
        <f>F759</f>
        <v>0</v>
      </c>
      <c r="H759" s="161"/>
      <c r="I759" s="113" t="s">
        <v>513</v>
      </c>
      <c r="J759" s="113" t="str">
        <f>VLOOKUP(I759,Presupuesto!$B$11:$C$565,2,0)</f>
        <v>AGUINALDO Y DECIMO CUARTO MES</v>
      </c>
      <c r="K759" s="95" t="str">
        <f t="shared" si="22"/>
        <v>Posgrado</v>
      </c>
      <c r="L759" s="95" t="s">
        <v>392</v>
      </c>
    </row>
    <row r="760" spans="3:12" ht="15.75" thickBot="1" x14ac:dyDescent="0.3">
      <c r="C760" s="169" t="s">
        <v>59</v>
      </c>
      <c r="D760" s="160"/>
      <c r="E760" s="151">
        <v>0</v>
      </c>
      <c r="F760" s="114">
        <f>IF(E758&lt;6,"",((E758-6)/12)*(G758/E758))</f>
        <v>0</v>
      </c>
      <c r="G760" s="94">
        <f>F760</f>
        <v>0</v>
      </c>
      <c r="H760" s="161"/>
      <c r="I760" s="98" t="s">
        <v>516</v>
      </c>
      <c r="J760" s="98" t="str">
        <f>VLOOKUP(I760,Presupuesto!$B$11:$C$565,2,0)</f>
        <v>DECIMOCUARTO MES</v>
      </c>
      <c r="K760" s="95" t="str">
        <f t="shared" si="22"/>
        <v>Posgrado</v>
      </c>
      <c r="L760" s="95" t="s">
        <v>392</v>
      </c>
    </row>
    <row r="761" spans="3:12" ht="15.75" thickBot="1" x14ac:dyDescent="0.3">
      <c r="C761" s="134" t="s">
        <v>489</v>
      </c>
      <c r="D761" s="196"/>
      <c r="E761" s="149">
        <v>12</v>
      </c>
      <c r="F761" s="285">
        <f>HLOOKUP($C761,$BZ$2:$CM$3,2,0)</f>
        <v>13238.9</v>
      </c>
      <c r="G761" s="110">
        <f>D761*E761*F761</f>
        <v>0</v>
      </c>
      <c r="H761" s="163"/>
      <c r="I761" s="111" t="s">
        <v>493</v>
      </c>
      <c r="J761" s="111" t="str">
        <f>VLOOKUP(I761,Presupuesto!$B$11:$C$565,2,0)</f>
        <v>SUELDOS Y SALARIOS PERMANENTES</v>
      </c>
      <c r="K761" s="95" t="str">
        <f t="shared" si="22"/>
        <v>Posgrado</v>
      </c>
      <c r="L761" s="95" t="s">
        <v>392</v>
      </c>
    </row>
    <row r="762" spans="3:12" x14ac:dyDescent="0.25">
      <c r="C762" s="168" t="s">
        <v>58</v>
      </c>
      <c r="D762" s="160"/>
      <c r="E762" s="151">
        <v>0</v>
      </c>
      <c r="F762" s="97">
        <f>IF(E761=0,"",(G761/E761)/12*E761)</f>
        <v>0</v>
      </c>
      <c r="G762" s="94">
        <f>F762</f>
        <v>0</v>
      </c>
      <c r="H762" s="161"/>
      <c r="I762" s="113" t="s">
        <v>513</v>
      </c>
      <c r="J762" s="113" t="str">
        <f>VLOOKUP(I762,Presupuesto!$B$11:$C$565,2,0)</f>
        <v>AGUINALDO Y DECIMO CUARTO MES</v>
      </c>
      <c r="K762" s="95" t="str">
        <f t="shared" si="22"/>
        <v>Posgrado</v>
      </c>
      <c r="L762" s="95" t="s">
        <v>392</v>
      </c>
    </row>
    <row r="763" spans="3:12" ht="15.75" thickBot="1" x14ac:dyDescent="0.3">
      <c r="C763" s="169" t="s">
        <v>59</v>
      </c>
      <c r="D763" s="160"/>
      <c r="E763" s="151">
        <v>0</v>
      </c>
      <c r="F763" s="114">
        <f>IF(E761&lt;6,"",((E761-6)/12)*(G761/E761))</f>
        <v>0</v>
      </c>
      <c r="G763" s="94">
        <f>F763</f>
        <v>0</v>
      </c>
      <c r="H763" s="161"/>
      <c r="I763" s="98" t="s">
        <v>516</v>
      </c>
      <c r="J763" s="98" t="str">
        <f>VLOOKUP(I763,Presupuesto!$B$11:$C$565,2,0)</f>
        <v>DECIMOCUARTO MES</v>
      </c>
      <c r="K763" s="95" t="str">
        <f t="shared" si="22"/>
        <v>Posgrado</v>
      </c>
      <c r="L763" s="95" t="s">
        <v>392</v>
      </c>
    </row>
    <row r="764" spans="3:12" ht="15.75" thickBot="1" x14ac:dyDescent="0.3">
      <c r="C764" s="134" t="s">
        <v>490</v>
      </c>
      <c r="D764" s="196"/>
      <c r="E764" s="149">
        <v>12</v>
      </c>
      <c r="F764" s="285">
        <f>HLOOKUP($C764,$BZ$2:$CM$3,2,0)</f>
        <v>12356.31</v>
      </c>
      <c r="G764" s="110">
        <f>D764*E764*F764</f>
        <v>0</v>
      </c>
      <c r="H764" s="163"/>
      <c r="I764" s="111" t="s">
        <v>493</v>
      </c>
      <c r="J764" s="111" t="str">
        <f>VLOOKUP(I764,Presupuesto!$B$11:$C$565,2,0)</f>
        <v>SUELDOS Y SALARIOS PERMANENTES</v>
      </c>
      <c r="K764" s="95" t="str">
        <f t="shared" ref="K764:K811" si="23">$K$731</f>
        <v>Posgrado</v>
      </c>
      <c r="L764" s="95" t="s">
        <v>392</v>
      </c>
    </row>
    <row r="765" spans="3:12" x14ac:dyDescent="0.25">
      <c r="C765" s="168" t="s">
        <v>58</v>
      </c>
      <c r="D765" s="160"/>
      <c r="E765" s="151">
        <v>0</v>
      </c>
      <c r="F765" s="97">
        <f>IF(E764=0,"",(G764/E764)/12*E764)</f>
        <v>0</v>
      </c>
      <c r="G765" s="94">
        <f>F765</f>
        <v>0</v>
      </c>
      <c r="H765" s="161"/>
      <c r="I765" s="113" t="s">
        <v>513</v>
      </c>
      <c r="J765" s="113" t="str">
        <f>VLOOKUP(I765,Presupuesto!$B$11:$C$565,2,0)</f>
        <v>AGUINALDO Y DECIMO CUARTO MES</v>
      </c>
      <c r="K765" s="95" t="str">
        <f t="shared" si="23"/>
        <v>Posgrado</v>
      </c>
      <c r="L765" s="95" t="s">
        <v>392</v>
      </c>
    </row>
    <row r="766" spans="3:12" ht="15.75" thickBot="1" x14ac:dyDescent="0.3">
      <c r="C766" s="169" t="s">
        <v>59</v>
      </c>
      <c r="D766" s="160"/>
      <c r="E766" s="151">
        <v>0</v>
      </c>
      <c r="F766" s="114">
        <f>IF(E764&lt;6,"",((E764-6)/12)*(G764/E764))</f>
        <v>0</v>
      </c>
      <c r="G766" s="94">
        <f>F766</f>
        <v>0</v>
      </c>
      <c r="H766" s="161"/>
      <c r="I766" s="98" t="s">
        <v>516</v>
      </c>
      <c r="J766" s="98" t="str">
        <f>VLOOKUP(I766,Presupuesto!$B$11:$C$565,2,0)</f>
        <v>DECIMOCUARTO MES</v>
      </c>
      <c r="K766" s="95" t="str">
        <f t="shared" si="23"/>
        <v>Posgrado</v>
      </c>
      <c r="L766" s="95" t="s">
        <v>392</v>
      </c>
    </row>
    <row r="767" spans="3:12" ht="15.75" thickBot="1" x14ac:dyDescent="0.3">
      <c r="C767" s="134" t="s">
        <v>491</v>
      </c>
      <c r="D767" s="196"/>
      <c r="E767" s="149">
        <v>12</v>
      </c>
      <c r="F767" s="285">
        <f>HLOOKUP($C767,$BZ$2:$CM$3,2,0)</f>
        <v>463.22</v>
      </c>
      <c r="G767" s="110">
        <f>D767*E767*F767</f>
        <v>0</v>
      </c>
      <c r="H767" s="163"/>
      <c r="I767" s="111" t="s">
        <v>493</v>
      </c>
      <c r="J767" s="111" t="str">
        <f>VLOOKUP(I767,Presupuesto!$B$11:$C$565,2,0)</f>
        <v>SUELDOS Y SALARIOS PERMANENTES</v>
      </c>
      <c r="K767" s="95" t="str">
        <f t="shared" si="23"/>
        <v>Posgrado</v>
      </c>
      <c r="L767" s="95" t="s">
        <v>392</v>
      </c>
    </row>
    <row r="768" spans="3:12" x14ac:dyDescent="0.25">
      <c r="C768" s="168" t="s">
        <v>58</v>
      </c>
      <c r="D768" s="160"/>
      <c r="E768" s="151">
        <v>0</v>
      </c>
      <c r="F768" s="97">
        <f>IF(E767=0,"",(G767/E767)/12*E767)</f>
        <v>0</v>
      </c>
      <c r="G768" s="94">
        <f>F768</f>
        <v>0</v>
      </c>
      <c r="H768" s="161"/>
      <c r="I768" s="113" t="s">
        <v>513</v>
      </c>
      <c r="J768" s="113" t="str">
        <f>VLOOKUP(I768,Presupuesto!$B$11:$C$565,2,0)</f>
        <v>AGUINALDO Y DECIMO CUARTO MES</v>
      </c>
      <c r="K768" s="95" t="str">
        <f t="shared" si="23"/>
        <v>Posgrado</v>
      </c>
      <c r="L768" s="95" t="s">
        <v>392</v>
      </c>
    </row>
    <row r="769" spans="3:12" ht="15.75" thickBot="1" x14ac:dyDescent="0.3">
      <c r="C769" s="169" t="s">
        <v>59</v>
      </c>
      <c r="D769" s="160"/>
      <c r="E769" s="151">
        <v>0</v>
      </c>
      <c r="F769" s="114">
        <f>IF(E767&lt;6,"",((E767-6)/12)*(G767/E767))</f>
        <v>0</v>
      </c>
      <c r="G769" s="94">
        <f>F769</f>
        <v>0</v>
      </c>
      <c r="H769" s="161"/>
      <c r="I769" s="98" t="s">
        <v>516</v>
      </c>
      <c r="J769" s="98" t="str">
        <f>VLOOKUP(I769,Presupuesto!$B$11:$C$565,2,0)</f>
        <v>DECIMOCUARTO MES</v>
      </c>
      <c r="K769" s="95" t="str">
        <f t="shared" si="23"/>
        <v>Posgrado</v>
      </c>
      <c r="L769" s="95" t="s">
        <v>392</v>
      </c>
    </row>
    <row r="770" spans="3:12" ht="15.75" thickBot="1" x14ac:dyDescent="0.3">
      <c r="C770" s="134" t="s">
        <v>492</v>
      </c>
      <c r="D770" s="196"/>
      <c r="E770" s="149">
        <v>12</v>
      </c>
      <c r="F770" s="285">
        <f>HLOOKUP($C770,$BZ$2:$CM$3,2,0)</f>
        <v>2007.3</v>
      </c>
      <c r="G770" s="110">
        <f>D770*E770*F770</f>
        <v>0</v>
      </c>
      <c r="H770" s="163"/>
      <c r="I770" s="111" t="s">
        <v>493</v>
      </c>
      <c r="J770" s="111" t="str">
        <f>VLOOKUP(I770,Presupuesto!$B$11:$C$565,2,0)</f>
        <v>SUELDOS Y SALARIOS PERMANENTES</v>
      </c>
      <c r="K770" s="95" t="str">
        <f t="shared" si="23"/>
        <v>Posgrado</v>
      </c>
      <c r="L770" s="95" t="s">
        <v>392</v>
      </c>
    </row>
    <row r="771" spans="3:12" x14ac:dyDescent="0.25">
      <c r="C771" s="168" t="s">
        <v>58</v>
      </c>
      <c r="D771" s="160"/>
      <c r="E771" s="151">
        <v>0</v>
      </c>
      <c r="F771" s="97">
        <f>IF(E770=0,"",(G770/E770)/12*E770)</f>
        <v>0</v>
      </c>
      <c r="G771" s="94">
        <f>F771</f>
        <v>0</v>
      </c>
      <c r="H771" s="161"/>
      <c r="I771" s="113" t="s">
        <v>513</v>
      </c>
      <c r="J771" s="113" t="str">
        <f>VLOOKUP(I771,Presupuesto!$B$11:$C$565,2,0)</f>
        <v>AGUINALDO Y DECIMO CUARTO MES</v>
      </c>
      <c r="K771" s="95" t="str">
        <f t="shared" si="23"/>
        <v>Posgrado</v>
      </c>
      <c r="L771" s="95" t="s">
        <v>392</v>
      </c>
    </row>
    <row r="772" spans="3:12" ht="15.75" thickBot="1" x14ac:dyDescent="0.3">
      <c r="C772" s="169" t="s">
        <v>59</v>
      </c>
      <c r="D772" s="160"/>
      <c r="E772" s="151">
        <v>0</v>
      </c>
      <c r="F772" s="114">
        <f>IF(E770&lt;6,"",((E770-6)/12)*(G770/E770))</f>
        <v>0</v>
      </c>
      <c r="G772" s="94">
        <f>F772</f>
        <v>0</v>
      </c>
      <c r="H772" s="161"/>
      <c r="I772" s="98" t="s">
        <v>516</v>
      </c>
      <c r="J772" s="98" t="str">
        <f>VLOOKUP(I772,Presupuesto!$B$11:$C$565,2,0)</f>
        <v>DECIMOCUARTO MES</v>
      </c>
      <c r="K772" s="95" t="str">
        <f t="shared" si="23"/>
        <v>Posgrado</v>
      </c>
      <c r="L772" s="95" t="s">
        <v>392</v>
      </c>
    </row>
    <row r="773" spans="3:12" ht="15.75" thickBot="1" x14ac:dyDescent="0.3">
      <c r="C773" s="137" t="s">
        <v>83</v>
      </c>
      <c r="D773" s="196"/>
      <c r="E773" s="149">
        <v>12</v>
      </c>
      <c r="F773" s="136">
        <v>30000</v>
      </c>
      <c r="G773" s="110">
        <f>D773*E773*F773</f>
        <v>0</v>
      </c>
      <c r="H773" s="163"/>
      <c r="I773" s="111" t="s">
        <v>561</v>
      </c>
      <c r="J773" s="111" t="str">
        <f>VLOOKUP(I773,Presupuesto!$B$11:$C$565,2,0)</f>
        <v>CONTRATOS ESPECIALES</v>
      </c>
      <c r="K773" s="95" t="str">
        <f t="shared" si="23"/>
        <v>Posgrado</v>
      </c>
      <c r="L773" s="95" t="s">
        <v>392</v>
      </c>
    </row>
    <row r="774" spans="3:12" x14ac:dyDescent="0.25">
      <c r="C774" s="168" t="s">
        <v>58</v>
      </c>
      <c r="D774" s="160"/>
      <c r="E774" s="151">
        <v>0</v>
      </c>
      <c r="F774" s="114">
        <f>IF(E773=0,"",(G773/E773)/12*E773)</f>
        <v>0</v>
      </c>
      <c r="G774" s="94">
        <f>F774</f>
        <v>0</v>
      </c>
      <c r="H774" s="161"/>
      <c r="I774" s="98" t="s">
        <v>561</v>
      </c>
      <c r="J774" s="98" t="str">
        <f>VLOOKUP(I774,Presupuesto!$B$11:$C$565,2,0)</f>
        <v>CONTRATOS ESPECIALES</v>
      </c>
      <c r="K774" s="95" t="str">
        <f t="shared" si="23"/>
        <v>Posgrado</v>
      </c>
      <c r="L774" s="95" t="s">
        <v>391</v>
      </c>
    </row>
    <row r="775" spans="3:12" ht="15.75" thickBot="1" x14ac:dyDescent="0.3">
      <c r="C775" s="169" t="s">
        <v>59</v>
      </c>
      <c r="D775" s="160"/>
      <c r="E775" s="151">
        <v>0</v>
      </c>
      <c r="F775" s="97">
        <f>IF(E773&lt;6,"",((E773-6)/12)*(G773/E773))</f>
        <v>0</v>
      </c>
      <c r="G775" s="94">
        <f>F775</f>
        <v>0</v>
      </c>
      <c r="H775" s="161"/>
      <c r="I775" s="98" t="s">
        <v>561</v>
      </c>
      <c r="J775" s="98" t="str">
        <f>VLOOKUP(I775,Presupuesto!$B$11:$C$565,2,0)</f>
        <v>CONTRATOS ESPECIALES</v>
      </c>
      <c r="K775" s="95" t="str">
        <f t="shared" si="23"/>
        <v>Posgrado</v>
      </c>
      <c r="L775" s="95" t="s">
        <v>396</v>
      </c>
    </row>
    <row r="776" spans="3:12" ht="15.75" thickBot="1" x14ac:dyDescent="0.3">
      <c r="C776" s="137" t="s">
        <v>60</v>
      </c>
      <c r="D776" s="196"/>
      <c r="E776" s="149">
        <v>12</v>
      </c>
      <c r="F776" s="115">
        <v>30000</v>
      </c>
      <c r="G776" s="110">
        <f>D776*E776*F776</f>
        <v>0</v>
      </c>
      <c r="H776" s="163"/>
      <c r="I776" s="111" t="s">
        <v>702</v>
      </c>
      <c r="J776" s="111" t="str">
        <f>VLOOKUP(I776,Presupuesto!$B$11:$C$565,2,0)</f>
        <v>OTROS SERVICIOS TECNICOS Y PROFESIONALES</v>
      </c>
      <c r="K776" s="95" t="str">
        <f t="shared" si="23"/>
        <v>Posgrado</v>
      </c>
      <c r="L776" s="95" t="s">
        <v>391</v>
      </c>
    </row>
    <row r="777" spans="3:12" x14ac:dyDescent="0.25">
      <c r="C777" s="168" t="s">
        <v>58</v>
      </c>
      <c r="D777" s="160"/>
      <c r="E777" s="151">
        <v>0</v>
      </c>
      <c r="F777" s="97">
        <v>0</v>
      </c>
      <c r="G777" s="94">
        <f>F777</f>
        <v>0</v>
      </c>
      <c r="H777" s="161"/>
      <c r="I777" s="98" t="s">
        <v>702</v>
      </c>
      <c r="J777" s="98" t="str">
        <f>VLOOKUP(I777,Presupuesto!$B$11:$C$565,2,0)</f>
        <v>OTROS SERVICIOS TECNICOS Y PROFESIONALES</v>
      </c>
      <c r="K777" s="95" t="str">
        <f t="shared" si="23"/>
        <v>Posgrado</v>
      </c>
      <c r="L777" s="95" t="s">
        <v>391</v>
      </c>
    </row>
    <row r="778" spans="3:12" ht="15.75" thickBot="1" x14ac:dyDescent="0.3">
      <c r="C778" s="169" t="s">
        <v>59</v>
      </c>
      <c r="D778" s="160"/>
      <c r="E778" s="151">
        <v>0</v>
      </c>
      <c r="F778" s="97">
        <v>0</v>
      </c>
      <c r="G778" s="94">
        <f>F778</f>
        <v>0</v>
      </c>
      <c r="H778" s="161"/>
      <c r="I778" s="98" t="s">
        <v>702</v>
      </c>
      <c r="J778" s="98" t="str">
        <f>VLOOKUP(I778,Presupuesto!$B$11:$C$565,2,0)</f>
        <v>OTROS SERVICIOS TECNICOS Y PROFESIONALES</v>
      </c>
      <c r="K778" s="95" t="str">
        <f t="shared" si="23"/>
        <v>Posgrado</v>
      </c>
      <c r="L778" s="95" t="s">
        <v>391</v>
      </c>
    </row>
    <row r="779" spans="3:12" ht="15.75" thickBot="1" x14ac:dyDescent="0.3">
      <c r="C779" s="137" t="s">
        <v>61</v>
      </c>
      <c r="D779" s="196">
        <v>3</v>
      </c>
      <c r="E779" s="149">
        <v>12</v>
      </c>
      <c r="F779" s="115">
        <v>12000</v>
      </c>
      <c r="G779" s="110">
        <f>D779*E779*F779</f>
        <v>432000</v>
      </c>
      <c r="H779" s="163" t="s">
        <v>1494</v>
      </c>
      <c r="I779" s="111" t="s">
        <v>493</v>
      </c>
      <c r="J779" s="111" t="str">
        <f>VLOOKUP(I779,Presupuesto!$B$11:$C$565,2,0)</f>
        <v>SUELDOS Y SALARIOS PERMANENTES</v>
      </c>
      <c r="K779" s="95" t="str">
        <f t="shared" si="23"/>
        <v>Posgrado</v>
      </c>
      <c r="L779" s="95" t="s">
        <v>391</v>
      </c>
    </row>
    <row r="780" spans="3:12" x14ac:dyDescent="0.25">
      <c r="C780" s="168" t="s">
        <v>58</v>
      </c>
      <c r="D780" s="166"/>
      <c r="E780" s="128">
        <v>0</v>
      </c>
      <c r="F780" s="116">
        <f>IF(E779=0,"",(G779/E779)/12*E779)</f>
        <v>36000</v>
      </c>
      <c r="G780" s="117">
        <f>F780</f>
        <v>36000</v>
      </c>
      <c r="H780" s="161" t="s">
        <v>1494</v>
      </c>
      <c r="I780" s="98" t="s">
        <v>513</v>
      </c>
      <c r="J780" s="98" t="str">
        <f>VLOOKUP(I780,Presupuesto!$B$11:$C$565,2,0)</f>
        <v>AGUINALDO Y DECIMO CUARTO MES</v>
      </c>
      <c r="K780" s="95" t="str">
        <f t="shared" si="23"/>
        <v>Posgrado</v>
      </c>
      <c r="L780" s="95" t="s">
        <v>391</v>
      </c>
    </row>
    <row r="781" spans="3:12" ht="15.75" thickBot="1" x14ac:dyDescent="0.3">
      <c r="C781" s="170" t="s">
        <v>59</v>
      </c>
      <c r="D781" s="159"/>
      <c r="E781" s="129">
        <v>0</v>
      </c>
      <c r="F781" s="102">
        <f>IF(E779&lt;6,"",((E779-6)/12)*(G779/E779))</f>
        <v>18000</v>
      </c>
      <c r="G781" s="102">
        <f>F781</f>
        <v>18000</v>
      </c>
      <c r="H781" s="159" t="s">
        <v>1494</v>
      </c>
      <c r="I781" s="103" t="s">
        <v>516</v>
      </c>
      <c r="J781" s="121" t="str">
        <f>VLOOKUP(I781,Presupuesto!$B$11:$C$565,2,0)</f>
        <v>DECIMOCUARTO MES</v>
      </c>
      <c r="K781" s="103" t="str">
        <f t="shared" si="23"/>
        <v>Posgrado</v>
      </c>
      <c r="L781" s="121" t="s">
        <v>391</v>
      </c>
    </row>
    <row r="782" spans="3:12" s="404" customFormat="1" ht="15.75" thickBot="1" x14ac:dyDescent="0.3">
      <c r="C782" s="137" t="s">
        <v>83</v>
      </c>
      <c r="D782" s="196">
        <v>2</v>
      </c>
      <c r="E782" s="149">
        <v>12</v>
      </c>
      <c r="F782" s="136">
        <v>12500</v>
      </c>
      <c r="G782" s="110">
        <f>D782*E782*F782</f>
        <v>300000</v>
      </c>
      <c r="H782" s="163" t="s">
        <v>1494</v>
      </c>
      <c r="I782" s="111" t="s">
        <v>561</v>
      </c>
      <c r="J782" s="111" t="str">
        <f>VLOOKUP(I782,Presupuesto!$B$11:$C$565,2,0)</f>
        <v>CONTRATOS ESPECIALES</v>
      </c>
      <c r="K782" s="95" t="str">
        <f t="shared" si="23"/>
        <v>Posgrado</v>
      </c>
      <c r="L782" s="95" t="s">
        <v>392</v>
      </c>
    </row>
    <row r="783" spans="3:12" s="404" customFormat="1" x14ac:dyDescent="0.25">
      <c r="C783" s="168" t="s">
        <v>58</v>
      </c>
      <c r="D783" s="160"/>
      <c r="E783" s="151">
        <v>0</v>
      </c>
      <c r="F783" s="114">
        <f>IF(E782=0,"",(G782/E782)/12*E782)</f>
        <v>25000</v>
      </c>
      <c r="G783" s="94">
        <f>F783</f>
        <v>25000</v>
      </c>
      <c r="H783" s="161" t="s">
        <v>1494</v>
      </c>
      <c r="I783" s="98" t="s">
        <v>561</v>
      </c>
      <c r="J783" s="98" t="str">
        <f>VLOOKUP(I783,Presupuesto!$B$11:$C$565,2,0)</f>
        <v>CONTRATOS ESPECIALES</v>
      </c>
      <c r="K783" s="95" t="str">
        <f t="shared" si="23"/>
        <v>Posgrado</v>
      </c>
      <c r="L783" s="95" t="s">
        <v>391</v>
      </c>
    </row>
    <row r="784" spans="3:12" s="404" customFormat="1" ht="15.75" thickBot="1" x14ac:dyDescent="0.3">
      <c r="C784" s="169" t="s">
        <v>59</v>
      </c>
      <c r="D784" s="160"/>
      <c r="E784" s="151">
        <v>0</v>
      </c>
      <c r="F784" s="97">
        <f>IF(E782&lt;6,"",((E782-6)/12)*(G782/E782))</f>
        <v>12500</v>
      </c>
      <c r="G784" s="94">
        <f>F784</f>
        <v>12500</v>
      </c>
      <c r="H784" s="161" t="s">
        <v>1494</v>
      </c>
      <c r="I784" s="98" t="s">
        <v>561</v>
      </c>
      <c r="J784" s="98" t="str">
        <f>VLOOKUP(I784,Presupuesto!$B$11:$C$565,2,0)</f>
        <v>CONTRATOS ESPECIALES</v>
      </c>
      <c r="K784" s="95" t="str">
        <f t="shared" si="23"/>
        <v>Posgrado</v>
      </c>
      <c r="L784" s="95" t="s">
        <v>396</v>
      </c>
    </row>
    <row r="785" spans="3:12" s="404" customFormat="1" ht="15.75" thickBot="1" x14ac:dyDescent="0.3">
      <c r="C785" s="137" t="s">
        <v>83</v>
      </c>
      <c r="D785" s="196">
        <v>1</v>
      </c>
      <c r="E785" s="149">
        <v>12</v>
      </c>
      <c r="F785" s="136">
        <v>15000</v>
      </c>
      <c r="G785" s="110">
        <f>D785*E785*F785</f>
        <v>180000</v>
      </c>
      <c r="H785" s="163" t="s">
        <v>1494</v>
      </c>
      <c r="I785" s="111" t="s">
        <v>561</v>
      </c>
      <c r="J785" s="111" t="str">
        <f>VLOOKUP(I785,Presupuesto!$B$11:$C$565,2,0)</f>
        <v>CONTRATOS ESPECIALES</v>
      </c>
      <c r="K785" s="95" t="str">
        <f t="shared" si="23"/>
        <v>Posgrado</v>
      </c>
      <c r="L785" s="95" t="s">
        <v>392</v>
      </c>
    </row>
    <row r="786" spans="3:12" s="404" customFormat="1" x14ac:dyDescent="0.25">
      <c r="C786" s="168" t="s">
        <v>58</v>
      </c>
      <c r="D786" s="160"/>
      <c r="E786" s="151">
        <v>0</v>
      </c>
      <c r="F786" s="114">
        <f>IF(E785=0,"",(G785/E785)/12*E785)</f>
        <v>15000</v>
      </c>
      <c r="G786" s="94">
        <f>F786</f>
        <v>15000</v>
      </c>
      <c r="H786" s="161" t="s">
        <v>1494</v>
      </c>
      <c r="I786" s="98" t="s">
        <v>561</v>
      </c>
      <c r="J786" s="98" t="str">
        <f>VLOOKUP(I786,Presupuesto!$B$11:$C$565,2,0)</f>
        <v>CONTRATOS ESPECIALES</v>
      </c>
      <c r="K786" s="95" t="str">
        <f t="shared" si="23"/>
        <v>Posgrado</v>
      </c>
      <c r="L786" s="95" t="s">
        <v>391</v>
      </c>
    </row>
    <row r="787" spans="3:12" s="404" customFormat="1" ht="15.75" thickBot="1" x14ac:dyDescent="0.3">
      <c r="C787" s="169" t="s">
        <v>59</v>
      </c>
      <c r="D787" s="160"/>
      <c r="E787" s="151">
        <v>0</v>
      </c>
      <c r="F787" s="97">
        <f>IF(E785&lt;6,"",((E785-6)/12)*(G785/E785))</f>
        <v>7500</v>
      </c>
      <c r="G787" s="94">
        <f>F787</f>
        <v>7500</v>
      </c>
      <c r="H787" s="161" t="s">
        <v>1494</v>
      </c>
      <c r="I787" s="98" t="s">
        <v>561</v>
      </c>
      <c r="J787" s="98" t="str">
        <f>VLOOKUP(I787,Presupuesto!$B$11:$C$565,2,0)</f>
        <v>CONTRATOS ESPECIALES</v>
      </c>
      <c r="K787" s="95" t="str">
        <f t="shared" si="23"/>
        <v>Posgrado</v>
      </c>
      <c r="L787" s="95" t="s">
        <v>396</v>
      </c>
    </row>
    <row r="788" spans="3:12" s="404" customFormat="1" ht="15.75" thickBot="1" x14ac:dyDescent="0.3">
      <c r="C788" s="137" t="s">
        <v>83</v>
      </c>
      <c r="D788" s="196">
        <v>1</v>
      </c>
      <c r="E788" s="149">
        <v>12</v>
      </c>
      <c r="F788" s="136">
        <v>29500</v>
      </c>
      <c r="G788" s="110">
        <f>D788*E788*F788</f>
        <v>354000</v>
      </c>
      <c r="H788" s="163" t="s">
        <v>1494</v>
      </c>
      <c r="I788" s="111" t="s">
        <v>561</v>
      </c>
      <c r="J788" s="111" t="str">
        <f>VLOOKUP(I788,Presupuesto!$B$11:$C$565,2,0)</f>
        <v>CONTRATOS ESPECIALES</v>
      </c>
      <c r="K788" s="95" t="str">
        <f t="shared" si="23"/>
        <v>Posgrado</v>
      </c>
      <c r="L788" s="95" t="s">
        <v>392</v>
      </c>
    </row>
    <row r="789" spans="3:12" s="404" customFormat="1" x14ac:dyDescent="0.25">
      <c r="C789" s="168" t="s">
        <v>58</v>
      </c>
      <c r="D789" s="160"/>
      <c r="E789" s="151">
        <v>0</v>
      </c>
      <c r="F789" s="114">
        <f>IF(E788=0,"",(G788/E788)/12*E788)</f>
        <v>29500</v>
      </c>
      <c r="G789" s="94">
        <f>F789</f>
        <v>29500</v>
      </c>
      <c r="H789" s="161" t="s">
        <v>1494</v>
      </c>
      <c r="I789" s="98" t="s">
        <v>561</v>
      </c>
      <c r="J789" s="98" t="str">
        <f>VLOOKUP(I789,Presupuesto!$B$11:$C$565,2,0)</f>
        <v>CONTRATOS ESPECIALES</v>
      </c>
      <c r="K789" s="95" t="str">
        <f t="shared" si="23"/>
        <v>Posgrado</v>
      </c>
      <c r="L789" s="95" t="s">
        <v>391</v>
      </c>
    </row>
    <row r="790" spans="3:12" s="404" customFormat="1" ht="15.75" thickBot="1" x14ac:dyDescent="0.3">
      <c r="C790" s="169" t="s">
        <v>59</v>
      </c>
      <c r="D790" s="160"/>
      <c r="E790" s="151">
        <v>0</v>
      </c>
      <c r="F790" s="97">
        <f>IF(E788&lt;6,"",((E788-6)/12)*(G788/E788))</f>
        <v>14750</v>
      </c>
      <c r="G790" s="94">
        <f>F790</f>
        <v>14750</v>
      </c>
      <c r="H790" s="161" t="s">
        <v>1494</v>
      </c>
      <c r="I790" s="98" t="s">
        <v>561</v>
      </c>
      <c r="J790" s="98" t="str">
        <f>VLOOKUP(I790,Presupuesto!$B$11:$C$565,2,0)</f>
        <v>CONTRATOS ESPECIALES</v>
      </c>
      <c r="K790" s="95" t="str">
        <f t="shared" si="23"/>
        <v>Posgrado</v>
      </c>
      <c r="L790" s="95" t="s">
        <v>396</v>
      </c>
    </row>
    <row r="791" spans="3:12" s="404" customFormat="1" ht="15.75" thickBot="1" x14ac:dyDescent="0.3">
      <c r="C791" s="137" t="s">
        <v>83</v>
      </c>
      <c r="D791" s="196">
        <v>1</v>
      </c>
      <c r="E791" s="149">
        <v>12</v>
      </c>
      <c r="F791" s="136">
        <v>23000</v>
      </c>
      <c r="G791" s="110">
        <f>D791*E791*F791</f>
        <v>276000</v>
      </c>
      <c r="H791" s="163" t="s">
        <v>1494</v>
      </c>
      <c r="I791" s="111" t="s">
        <v>561</v>
      </c>
      <c r="J791" s="111" t="str">
        <f>VLOOKUP(I791,Presupuesto!$B$11:$C$565,2,0)</f>
        <v>CONTRATOS ESPECIALES</v>
      </c>
      <c r="K791" s="95" t="str">
        <f t="shared" si="23"/>
        <v>Posgrado</v>
      </c>
      <c r="L791" s="95" t="s">
        <v>392</v>
      </c>
    </row>
    <row r="792" spans="3:12" s="404" customFormat="1" x14ac:dyDescent="0.25">
      <c r="C792" s="168" t="s">
        <v>58</v>
      </c>
      <c r="D792" s="160"/>
      <c r="E792" s="151">
        <v>0</v>
      </c>
      <c r="F792" s="114">
        <f>IF(E791=0,"",(G791/E791)/12*E791)</f>
        <v>23000</v>
      </c>
      <c r="G792" s="94">
        <f>F792</f>
        <v>23000</v>
      </c>
      <c r="H792" s="161" t="s">
        <v>1494</v>
      </c>
      <c r="I792" s="98" t="s">
        <v>561</v>
      </c>
      <c r="J792" s="98" t="str">
        <f>VLOOKUP(I792,Presupuesto!$B$11:$C$565,2,0)</f>
        <v>CONTRATOS ESPECIALES</v>
      </c>
      <c r="K792" s="95" t="str">
        <f t="shared" si="23"/>
        <v>Posgrado</v>
      </c>
      <c r="L792" s="95" t="s">
        <v>391</v>
      </c>
    </row>
    <row r="793" spans="3:12" s="404" customFormat="1" ht="15.75" thickBot="1" x14ac:dyDescent="0.3">
      <c r="C793" s="169" t="s">
        <v>59</v>
      </c>
      <c r="D793" s="160"/>
      <c r="E793" s="151">
        <v>0</v>
      </c>
      <c r="F793" s="97">
        <f>IF(E791&lt;6,"",((E791-6)/12)*(G791/E791))</f>
        <v>11500</v>
      </c>
      <c r="G793" s="94">
        <f>F793</f>
        <v>11500</v>
      </c>
      <c r="H793" s="161" t="s">
        <v>1494</v>
      </c>
      <c r="I793" s="98" t="s">
        <v>561</v>
      </c>
      <c r="J793" s="98" t="str">
        <f>VLOOKUP(I793,Presupuesto!$B$11:$C$565,2,0)</f>
        <v>CONTRATOS ESPECIALES</v>
      </c>
      <c r="K793" s="95" t="str">
        <f t="shared" si="23"/>
        <v>Posgrado</v>
      </c>
      <c r="L793" s="95" t="s">
        <v>396</v>
      </c>
    </row>
    <row r="794" spans="3:12" s="404" customFormat="1" ht="15.75" thickBot="1" x14ac:dyDescent="0.3">
      <c r="C794" s="137" t="s">
        <v>83</v>
      </c>
      <c r="D794" s="196">
        <v>1</v>
      </c>
      <c r="E794" s="149">
        <v>12</v>
      </c>
      <c r="F794" s="136">
        <v>37000</v>
      </c>
      <c r="G794" s="110">
        <f>D794*E794*F794</f>
        <v>444000</v>
      </c>
      <c r="H794" s="163" t="s">
        <v>1494</v>
      </c>
      <c r="I794" s="111" t="s">
        <v>561</v>
      </c>
      <c r="J794" s="111" t="str">
        <f>VLOOKUP(I794,Presupuesto!$B$11:$C$565,2,0)</f>
        <v>CONTRATOS ESPECIALES</v>
      </c>
      <c r="K794" s="95" t="str">
        <f t="shared" si="23"/>
        <v>Posgrado</v>
      </c>
      <c r="L794" s="95" t="s">
        <v>392</v>
      </c>
    </row>
    <row r="795" spans="3:12" s="404" customFormat="1" x14ac:dyDescent="0.25">
      <c r="C795" s="168" t="s">
        <v>58</v>
      </c>
      <c r="D795" s="160"/>
      <c r="E795" s="151">
        <v>0</v>
      </c>
      <c r="F795" s="114">
        <f>IF(E794=0,"",(G794/E794)/12*E794)</f>
        <v>37000</v>
      </c>
      <c r="G795" s="94">
        <f>F795</f>
        <v>37000</v>
      </c>
      <c r="H795" s="161" t="s">
        <v>1494</v>
      </c>
      <c r="I795" s="98" t="s">
        <v>561</v>
      </c>
      <c r="J795" s="98" t="str">
        <f>VLOOKUP(I795,Presupuesto!$B$11:$C$565,2,0)</f>
        <v>CONTRATOS ESPECIALES</v>
      </c>
      <c r="K795" s="95" t="str">
        <f t="shared" si="23"/>
        <v>Posgrado</v>
      </c>
      <c r="L795" s="95" t="s">
        <v>391</v>
      </c>
    </row>
    <row r="796" spans="3:12" s="404" customFormat="1" ht="15.75" thickBot="1" x14ac:dyDescent="0.3">
      <c r="C796" s="169" t="s">
        <v>59</v>
      </c>
      <c r="D796" s="160"/>
      <c r="E796" s="151">
        <v>0</v>
      </c>
      <c r="F796" s="97">
        <f>IF(E794&lt;6,"",((E794-6)/12)*(G794/E794))</f>
        <v>18500</v>
      </c>
      <c r="G796" s="94">
        <f>F796</f>
        <v>18500</v>
      </c>
      <c r="H796" s="161" t="s">
        <v>1494</v>
      </c>
      <c r="I796" s="98" t="s">
        <v>561</v>
      </c>
      <c r="J796" s="98" t="str">
        <f>VLOOKUP(I796,Presupuesto!$B$11:$C$565,2,0)</f>
        <v>CONTRATOS ESPECIALES</v>
      </c>
      <c r="K796" s="95" t="str">
        <f t="shared" si="23"/>
        <v>Posgrado</v>
      </c>
      <c r="L796" s="95" t="s">
        <v>396</v>
      </c>
    </row>
    <row r="797" spans="3:12" s="404" customFormat="1" ht="15.75" thickBot="1" x14ac:dyDescent="0.3">
      <c r="C797" s="137" t="s">
        <v>83</v>
      </c>
      <c r="D797" s="196">
        <v>4</v>
      </c>
      <c r="E797" s="149">
        <v>12</v>
      </c>
      <c r="F797" s="136">
        <v>30000</v>
      </c>
      <c r="G797" s="110">
        <f>D797*E797*F797</f>
        <v>1440000</v>
      </c>
      <c r="H797" s="163" t="s">
        <v>1494</v>
      </c>
      <c r="I797" s="111" t="s">
        <v>561</v>
      </c>
      <c r="J797" s="111" t="str">
        <f>VLOOKUP(I797,Presupuesto!$B$11:$C$565,2,0)</f>
        <v>CONTRATOS ESPECIALES</v>
      </c>
      <c r="K797" s="95" t="str">
        <f t="shared" si="23"/>
        <v>Posgrado</v>
      </c>
      <c r="L797" s="95" t="s">
        <v>392</v>
      </c>
    </row>
    <row r="798" spans="3:12" s="404" customFormat="1" x14ac:dyDescent="0.25">
      <c r="C798" s="168" t="s">
        <v>58</v>
      </c>
      <c r="D798" s="160"/>
      <c r="E798" s="151">
        <v>0</v>
      </c>
      <c r="F798" s="114">
        <f>IF(E797=0,"",(G797/E797)/12*E797)</f>
        <v>120000</v>
      </c>
      <c r="G798" s="94">
        <f>F798</f>
        <v>120000</v>
      </c>
      <c r="H798" s="161" t="s">
        <v>1494</v>
      </c>
      <c r="I798" s="98" t="s">
        <v>561</v>
      </c>
      <c r="J798" s="98" t="str">
        <f>VLOOKUP(I798,Presupuesto!$B$11:$C$565,2,0)</f>
        <v>CONTRATOS ESPECIALES</v>
      </c>
      <c r="K798" s="95" t="str">
        <f t="shared" si="23"/>
        <v>Posgrado</v>
      </c>
      <c r="L798" s="95" t="s">
        <v>391</v>
      </c>
    </row>
    <row r="799" spans="3:12" s="404" customFormat="1" ht="15.75" thickBot="1" x14ac:dyDescent="0.3">
      <c r="C799" s="169" t="s">
        <v>59</v>
      </c>
      <c r="D799" s="160"/>
      <c r="E799" s="151">
        <v>0</v>
      </c>
      <c r="F799" s="97">
        <f>IF(E797&lt;6,"",((E797-6)/12)*(G797/E797))</f>
        <v>60000</v>
      </c>
      <c r="G799" s="94">
        <f>F799</f>
        <v>60000</v>
      </c>
      <c r="H799" s="161" t="s">
        <v>1494</v>
      </c>
      <c r="I799" s="98" t="s">
        <v>561</v>
      </c>
      <c r="J799" s="98" t="str">
        <f>VLOOKUP(I799,Presupuesto!$B$11:$C$565,2,0)</f>
        <v>CONTRATOS ESPECIALES</v>
      </c>
      <c r="K799" s="95" t="str">
        <f t="shared" si="23"/>
        <v>Posgrado</v>
      </c>
      <c r="L799" s="95" t="s">
        <v>396</v>
      </c>
    </row>
    <row r="800" spans="3:12" s="404" customFormat="1" ht="15.75" thickBot="1" x14ac:dyDescent="0.3">
      <c r="C800" s="137" t="s">
        <v>83</v>
      </c>
      <c r="D800" s="196">
        <v>1</v>
      </c>
      <c r="E800" s="149">
        <v>12</v>
      </c>
      <c r="F800" s="136">
        <v>10000</v>
      </c>
      <c r="G800" s="110">
        <f>D800*E800*F800</f>
        <v>120000</v>
      </c>
      <c r="H800" s="163" t="s">
        <v>1494</v>
      </c>
      <c r="I800" s="111" t="s">
        <v>561</v>
      </c>
      <c r="J800" s="111" t="str">
        <f>VLOOKUP(I800,Presupuesto!$B$11:$C$565,2,0)</f>
        <v>CONTRATOS ESPECIALES</v>
      </c>
      <c r="K800" s="95" t="str">
        <f t="shared" si="23"/>
        <v>Posgrado</v>
      </c>
      <c r="L800" s="95" t="s">
        <v>392</v>
      </c>
    </row>
    <row r="801" spans="3:12" s="404" customFormat="1" x14ac:dyDescent="0.25">
      <c r="C801" s="168" t="s">
        <v>58</v>
      </c>
      <c r="D801" s="160"/>
      <c r="E801" s="151">
        <v>0</v>
      </c>
      <c r="F801" s="114">
        <f>IF(E800=0,"",(G800/E800)/12*E800)</f>
        <v>10000</v>
      </c>
      <c r="G801" s="94">
        <f>F801</f>
        <v>10000</v>
      </c>
      <c r="H801" s="161" t="s">
        <v>1494</v>
      </c>
      <c r="I801" s="98" t="s">
        <v>561</v>
      </c>
      <c r="J801" s="98" t="str">
        <f>VLOOKUP(I801,Presupuesto!$B$11:$C$565,2,0)</f>
        <v>CONTRATOS ESPECIALES</v>
      </c>
      <c r="K801" s="95" t="str">
        <f t="shared" si="23"/>
        <v>Posgrado</v>
      </c>
      <c r="L801" s="95" t="s">
        <v>391</v>
      </c>
    </row>
    <row r="802" spans="3:12" s="404" customFormat="1" ht="15.75" thickBot="1" x14ac:dyDescent="0.3">
      <c r="C802" s="169" t="s">
        <v>59</v>
      </c>
      <c r="D802" s="160"/>
      <c r="E802" s="151">
        <v>0</v>
      </c>
      <c r="F802" s="97">
        <f>IF(E800&lt;6,"",((E800-6)/12)*(G800/E800))</f>
        <v>5000</v>
      </c>
      <c r="G802" s="94">
        <f>F802</f>
        <v>5000</v>
      </c>
      <c r="H802" s="161" t="s">
        <v>1494</v>
      </c>
      <c r="I802" s="98" t="s">
        <v>561</v>
      </c>
      <c r="J802" s="98" t="str">
        <f>VLOOKUP(I802,Presupuesto!$B$11:$C$565,2,0)</f>
        <v>CONTRATOS ESPECIALES</v>
      </c>
      <c r="K802" s="95" t="str">
        <f t="shared" si="23"/>
        <v>Posgrado</v>
      </c>
      <c r="L802" s="95" t="s">
        <v>396</v>
      </c>
    </row>
    <row r="803" spans="3:12" s="404" customFormat="1" ht="15.75" thickBot="1" x14ac:dyDescent="0.3">
      <c r="C803" s="137" t="s">
        <v>83</v>
      </c>
      <c r="D803" s="196">
        <v>1</v>
      </c>
      <c r="E803" s="149">
        <v>12</v>
      </c>
      <c r="F803" s="136">
        <v>20000</v>
      </c>
      <c r="G803" s="110">
        <f>D803*E803*F803</f>
        <v>240000</v>
      </c>
      <c r="H803" s="163" t="s">
        <v>1494</v>
      </c>
      <c r="I803" s="111" t="s">
        <v>561</v>
      </c>
      <c r="J803" s="111" t="str">
        <f>VLOOKUP(I803,Presupuesto!$B$11:$C$565,2,0)</f>
        <v>CONTRATOS ESPECIALES</v>
      </c>
      <c r="K803" s="95" t="str">
        <f t="shared" si="23"/>
        <v>Posgrado</v>
      </c>
      <c r="L803" s="95" t="s">
        <v>392</v>
      </c>
    </row>
    <row r="804" spans="3:12" s="404" customFormat="1" x14ac:dyDescent="0.25">
      <c r="C804" s="168" t="s">
        <v>58</v>
      </c>
      <c r="D804" s="160"/>
      <c r="E804" s="151">
        <v>0</v>
      </c>
      <c r="F804" s="114">
        <f>IF(E803=0,"",(G803/E803)/12*E803)</f>
        <v>20000</v>
      </c>
      <c r="G804" s="94">
        <f>F804</f>
        <v>20000</v>
      </c>
      <c r="H804" s="161" t="s">
        <v>1494</v>
      </c>
      <c r="I804" s="98" t="s">
        <v>561</v>
      </c>
      <c r="J804" s="98" t="str">
        <f>VLOOKUP(I804,Presupuesto!$B$11:$C$565,2,0)</f>
        <v>CONTRATOS ESPECIALES</v>
      </c>
      <c r="K804" s="95" t="str">
        <f t="shared" si="23"/>
        <v>Posgrado</v>
      </c>
      <c r="L804" s="95" t="s">
        <v>391</v>
      </c>
    </row>
    <row r="805" spans="3:12" s="404" customFormat="1" ht="15.75" thickBot="1" x14ac:dyDescent="0.3">
      <c r="C805" s="169" t="s">
        <v>59</v>
      </c>
      <c r="D805" s="160"/>
      <c r="E805" s="151">
        <v>0</v>
      </c>
      <c r="F805" s="97">
        <f>IF(E803&lt;6,"",((E803-6)/12)*(G803/E803))</f>
        <v>10000</v>
      </c>
      <c r="G805" s="94">
        <f>F805</f>
        <v>10000</v>
      </c>
      <c r="H805" s="161" t="s">
        <v>1494</v>
      </c>
      <c r="I805" s="98" t="s">
        <v>561</v>
      </c>
      <c r="J805" s="98" t="str">
        <f>VLOOKUP(I805,Presupuesto!$B$11:$C$565,2,0)</f>
        <v>CONTRATOS ESPECIALES</v>
      </c>
      <c r="K805" s="95" t="str">
        <f t="shared" si="23"/>
        <v>Posgrado</v>
      </c>
      <c r="L805" s="95" t="s">
        <v>396</v>
      </c>
    </row>
    <row r="806" spans="3:12" s="404" customFormat="1" ht="15.75" thickBot="1" x14ac:dyDescent="0.3">
      <c r="C806" s="137" t="s">
        <v>83</v>
      </c>
      <c r="D806" s="196">
        <v>1</v>
      </c>
      <c r="E806" s="149">
        <v>12</v>
      </c>
      <c r="F806" s="136">
        <v>17833.34</v>
      </c>
      <c r="G806" s="110">
        <f>D806*E806*F806</f>
        <v>214000.08000000002</v>
      </c>
      <c r="H806" s="163" t="s">
        <v>1494</v>
      </c>
      <c r="I806" s="111" t="s">
        <v>561</v>
      </c>
      <c r="J806" s="111" t="str">
        <f>VLOOKUP(I806,Presupuesto!$B$11:$C$565,2,0)</f>
        <v>CONTRATOS ESPECIALES</v>
      </c>
      <c r="K806" s="95" t="str">
        <f t="shared" si="23"/>
        <v>Posgrado</v>
      </c>
      <c r="L806" s="95" t="s">
        <v>392</v>
      </c>
    </row>
    <row r="807" spans="3:12" s="404" customFormat="1" x14ac:dyDescent="0.25">
      <c r="C807" s="168" t="s">
        <v>58</v>
      </c>
      <c r="D807" s="160"/>
      <c r="E807" s="151">
        <v>0</v>
      </c>
      <c r="F807" s="114">
        <f>IF(E806=0,"",(G806/E806)/12*E806)</f>
        <v>17833.34</v>
      </c>
      <c r="G807" s="94">
        <f>F807</f>
        <v>17833.34</v>
      </c>
      <c r="H807" s="161" t="s">
        <v>1494</v>
      </c>
      <c r="I807" s="98" t="s">
        <v>561</v>
      </c>
      <c r="J807" s="98" t="str">
        <f>VLOOKUP(I807,Presupuesto!$B$11:$C$565,2,0)</f>
        <v>CONTRATOS ESPECIALES</v>
      </c>
      <c r="K807" s="95" t="str">
        <f t="shared" si="23"/>
        <v>Posgrado</v>
      </c>
      <c r="L807" s="95" t="s">
        <v>391</v>
      </c>
    </row>
    <row r="808" spans="3:12" s="404" customFormat="1" ht="15.75" thickBot="1" x14ac:dyDescent="0.3">
      <c r="C808" s="169" t="s">
        <v>59</v>
      </c>
      <c r="D808" s="160"/>
      <c r="E808" s="151">
        <v>0</v>
      </c>
      <c r="F808" s="97">
        <f>IF(E806&lt;6,"",((E806-6)/12)*(G806/E806))</f>
        <v>8916.67</v>
      </c>
      <c r="G808" s="94">
        <f>F808</f>
        <v>8916.67</v>
      </c>
      <c r="H808" s="161" t="s">
        <v>1494</v>
      </c>
      <c r="I808" s="98" t="s">
        <v>561</v>
      </c>
      <c r="J808" s="98" t="str">
        <f>VLOOKUP(I808,Presupuesto!$B$11:$C$565,2,0)</f>
        <v>CONTRATOS ESPECIALES</v>
      </c>
      <c r="K808" s="95" t="str">
        <f t="shared" si="23"/>
        <v>Posgrado</v>
      </c>
      <c r="L808" s="95" t="s">
        <v>396</v>
      </c>
    </row>
    <row r="809" spans="3:12" s="404" customFormat="1" ht="15.75" thickBot="1" x14ac:dyDescent="0.3">
      <c r="C809" s="137" t="s">
        <v>83</v>
      </c>
      <c r="D809" s="196"/>
      <c r="E809" s="149">
        <v>12</v>
      </c>
      <c r="F809" s="136">
        <v>30000</v>
      </c>
      <c r="G809" s="110">
        <f>D809*E809*F809</f>
        <v>0</v>
      </c>
      <c r="H809" s="163"/>
      <c r="I809" s="111" t="s">
        <v>561</v>
      </c>
      <c r="J809" s="111" t="str">
        <f>VLOOKUP(I809,Presupuesto!$B$11:$C$565,2,0)</f>
        <v>CONTRATOS ESPECIALES</v>
      </c>
      <c r="K809" s="95" t="str">
        <f t="shared" si="23"/>
        <v>Posgrado</v>
      </c>
      <c r="L809" s="95" t="s">
        <v>392</v>
      </c>
    </row>
    <row r="810" spans="3:12" s="404" customFormat="1" x14ac:dyDescent="0.25">
      <c r="C810" s="168" t="s">
        <v>58</v>
      </c>
      <c r="D810" s="160"/>
      <c r="E810" s="151">
        <v>0</v>
      </c>
      <c r="F810" s="114">
        <f>IF(E809=0,"",(G809/E809)/12*E809)</f>
        <v>0</v>
      </c>
      <c r="G810" s="94">
        <f>F810</f>
        <v>0</v>
      </c>
      <c r="H810" s="161"/>
      <c r="I810" s="98" t="s">
        <v>561</v>
      </c>
      <c r="J810" s="98" t="str">
        <f>VLOOKUP(I810,Presupuesto!$B$11:$C$565,2,0)</f>
        <v>CONTRATOS ESPECIALES</v>
      </c>
      <c r="K810" s="95" t="str">
        <f t="shared" si="23"/>
        <v>Posgrado</v>
      </c>
      <c r="L810" s="95" t="s">
        <v>391</v>
      </c>
    </row>
    <row r="811" spans="3:12" s="404" customFormat="1" x14ac:dyDescent="0.25">
      <c r="C811" s="96" t="s">
        <v>59</v>
      </c>
      <c r="D811" s="160"/>
      <c r="E811" s="151">
        <v>0</v>
      </c>
      <c r="F811" s="97">
        <f>IF(E809&lt;6,"",((E809-6)/12)*(G809/E809))</f>
        <v>0</v>
      </c>
      <c r="G811" s="94">
        <f>F811</f>
        <v>0</v>
      </c>
      <c r="H811" s="161"/>
      <c r="I811" s="98" t="s">
        <v>561</v>
      </c>
      <c r="J811" s="98" t="str">
        <f>VLOOKUP(I811,Presupuesto!$B$11:$C$565,2,0)</f>
        <v>CONTRATOS ESPECIALES</v>
      </c>
      <c r="K811" s="95" t="str">
        <f t="shared" si="23"/>
        <v>Posgrado</v>
      </c>
      <c r="L811" s="95" t="s">
        <v>396</v>
      </c>
    </row>
    <row r="812" spans="3:12" s="404" customFormat="1" x14ac:dyDescent="0.25">
      <c r="C812" s="499"/>
      <c r="D812" s="500"/>
      <c r="E812" s="501"/>
      <c r="F812" s="501"/>
      <c r="G812" s="501"/>
      <c r="H812" s="500"/>
      <c r="I812" s="502"/>
      <c r="J812" s="502"/>
      <c r="K812" s="502"/>
      <c r="L812" s="502"/>
    </row>
    <row r="813" spans="3:12" s="404" customFormat="1" x14ac:dyDescent="0.25">
      <c r="C813" s="499"/>
      <c r="D813" s="500"/>
      <c r="E813" s="501"/>
      <c r="F813" s="501"/>
      <c r="G813" s="501"/>
      <c r="H813" s="500"/>
      <c r="I813" s="502"/>
      <c r="J813" s="502"/>
      <c r="K813" s="502"/>
      <c r="L813" s="502"/>
    </row>
    <row r="814" spans="3:12" s="404" customFormat="1" x14ac:dyDescent="0.25">
      <c r="C814" s="499"/>
      <c r="D814" s="500"/>
      <c r="E814" s="501"/>
      <c r="F814" s="501"/>
      <c r="G814" s="501"/>
      <c r="H814" s="500"/>
      <c r="I814" s="502"/>
      <c r="J814" s="502"/>
      <c r="K814" s="502"/>
      <c r="L814" s="502"/>
    </row>
    <row r="815" spans="3:12" s="404" customFormat="1" x14ac:dyDescent="0.25">
      <c r="C815" s="499"/>
      <c r="D815" s="500"/>
      <c r="E815" s="501"/>
      <c r="F815" s="501"/>
      <c r="G815" s="501"/>
      <c r="H815" s="500"/>
      <c r="I815" s="502"/>
      <c r="J815" s="502"/>
      <c r="K815" s="502"/>
      <c r="L815" s="502"/>
    </row>
    <row r="816" spans="3:12" s="404" customFormat="1" x14ac:dyDescent="0.25">
      <c r="C816" s="499"/>
      <c r="D816" s="500"/>
      <c r="E816" s="501"/>
      <c r="F816" s="501"/>
      <c r="G816" s="501"/>
      <c r="H816" s="500"/>
      <c r="I816" s="502"/>
      <c r="J816" s="502"/>
      <c r="K816" s="502"/>
      <c r="L816" s="502"/>
    </row>
    <row r="817" spans="3:12" s="404" customFormat="1" x14ac:dyDescent="0.25">
      <c r="C817" s="499"/>
      <c r="D817" s="500"/>
      <c r="E817" s="501"/>
      <c r="F817" s="501"/>
      <c r="G817" s="501"/>
      <c r="H817" s="500"/>
      <c r="I817" s="502"/>
      <c r="J817" s="502"/>
      <c r="K817" s="502"/>
      <c r="L817" s="502"/>
    </row>
    <row r="818" spans="3:12" s="404" customFormat="1" x14ac:dyDescent="0.25">
      <c r="C818" s="499"/>
      <c r="D818" s="500"/>
      <c r="E818" s="501"/>
      <c r="F818" s="501"/>
      <c r="G818" s="501"/>
      <c r="H818" s="500"/>
      <c r="I818" s="502"/>
      <c r="J818" s="502"/>
      <c r="K818" s="502"/>
      <c r="L818" s="502"/>
    </row>
    <row r="819" spans="3:12" s="404" customFormat="1" x14ac:dyDescent="0.25">
      <c r="C819" s="499"/>
      <c r="D819" s="500"/>
      <c r="E819" s="501"/>
      <c r="F819" s="501"/>
      <c r="G819" s="501"/>
      <c r="H819" s="500"/>
      <c r="I819" s="502"/>
      <c r="J819" s="502"/>
      <c r="K819" s="502"/>
      <c r="L819" s="502"/>
    </row>
    <row r="820" spans="3:12" s="404" customFormat="1" x14ac:dyDescent="0.25">
      <c r="C820" s="499"/>
      <c r="D820" s="500"/>
      <c r="E820" s="501"/>
      <c r="F820" s="501"/>
      <c r="G820" s="501"/>
      <c r="H820" s="500"/>
      <c r="I820" s="502"/>
      <c r="J820" s="502"/>
      <c r="K820" s="502"/>
      <c r="L820" s="502"/>
    </row>
    <row r="821" spans="3:12" s="404" customFormat="1" x14ac:dyDescent="0.25">
      <c r="C821" s="499"/>
      <c r="D821" s="500"/>
      <c r="E821" s="501"/>
      <c r="F821" s="501"/>
      <c r="G821" s="501"/>
      <c r="H821" s="500"/>
      <c r="I821" s="502"/>
      <c r="J821" s="502"/>
      <c r="K821" s="502"/>
      <c r="L821" s="502"/>
    </row>
    <row r="822" spans="3:12" s="404" customFormat="1" x14ac:dyDescent="0.25">
      <c r="C822" s="499"/>
      <c r="D822" s="500"/>
      <c r="E822" s="501"/>
      <c r="F822" s="501"/>
      <c r="G822" s="501"/>
      <c r="H822" s="500"/>
      <c r="I822" s="502"/>
      <c r="J822" s="502"/>
      <c r="K822" s="502"/>
      <c r="L822" s="502"/>
    </row>
    <row r="823" spans="3:12" s="404" customFormat="1" x14ac:dyDescent="0.25">
      <c r="C823" s="499"/>
      <c r="D823" s="500"/>
      <c r="E823" s="501"/>
      <c r="F823" s="501"/>
      <c r="G823" s="501"/>
      <c r="H823" s="500"/>
      <c r="I823" s="502"/>
      <c r="J823" s="502"/>
      <c r="K823" s="502"/>
      <c r="L823" s="502"/>
    </row>
    <row r="824" spans="3:12" s="404" customFormat="1" x14ac:dyDescent="0.25">
      <c r="C824" s="499"/>
      <c r="D824" s="500"/>
      <c r="E824" s="501"/>
      <c r="F824" s="501"/>
      <c r="G824" s="501"/>
      <c r="H824" s="500"/>
      <c r="I824" s="502"/>
      <c r="J824" s="502"/>
      <c r="K824" s="502"/>
      <c r="L824" s="502"/>
    </row>
    <row r="825" spans="3:12" s="404" customFormat="1" x14ac:dyDescent="0.25">
      <c r="C825" s="499"/>
      <c r="D825" s="500"/>
      <c r="E825" s="501"/>
      <c r="F825" s="501"/>
      <c r="G825" s="501"/>
      <c r="H825" s="500"/>
      <c r="I825" s="502"/>
      <c r="J825" s="502"/>
      <c r="K825" s="502"/>
      <c r="L825" s="502"/>
    </row>
    <row r="826" spans="3:12" s="404" customFormat="1" x14ac:dyDescent="0.25">
      <c r="C826" s="499"/>
      <c r="D826" s="500"/>
      <c r="E826" s="501"/>
      <c r="F826" s="501"/>
      <c r="G826" s="501"/>
      <c r="H826" s="500"/>
      <c r="I826" s="502"/>
      <c r="J826" s="502"/>
      <c r="K826" s="502"/>
      <c r="L826" s="502"/>
    </row>
    <row r="827" spans="3:12" s="404" customFormat="1" x14ac:dyDescent="0.25">
      <c r="C827" s="499"/>
      <c r="D827" s="500"/>
      <c r="E827" s="501"/>
      <c r="F827" s="501"/>
      <c r="G827" s="501"/>
      <c r="H827" s="500"/>
      <c r="I827" s="502"/>
      <c r="J827" s="502"/>
      <c r="K827" s="502"/>
      <c r="L827" s="502"/>
    </row>
    <row r="829" spans="3:12" ht="15.75" thickBot="1" x14ac:dyDescent="0.3"/>
    <row r="830" spans="3:12" ht="15.75" thickBot="1" x14ac:dyDescent="0.3">
      <c r="C830" s="69" t="s">
        <v>43</v>
      </c>
      <c r="D830" s="30">
        <f>SUM(G837:G887)</f>
        <v>0</v>
      </c>
      <c r="E830" s="90"/>
      <c r="F830" s="90"/>
      <c r="G830" s="90"/>
      <c r="H830" s="73"/>
      <c r="I830" s="73"/>
      <c r="J830" s="73"/>
    </row>
    <row r="831" spans="3:12" x14ac:dyDescent="0.25">
      <c r="D831" s="31"/>
      <c r="E831" s="90"/>
      <c r="F831" s="90"/>
      <c r="G831" s="90"/>
      <c r="H831" s="73"/>
      <c r="I831" s="73"/>
      <c r="J831" s="73"/>
    </row>
    <row r="832" spans="3:12" x14ac:dyDescent="0.25">
      <c r="D832" s="31"/>
      <c r="E832" s="90"/>
      <c r="F832" s="90"/>
      <c r="G832" s="90"/>
      <c r="H832" s="73"/>
      <c r="I832" s="73"/>
      <c r="J832" s="73"/>
    </row>
    <row r="833" spans="3:12" ht="15.75" x14ac:dyDescent="0.25">
      <c r="C833" s="199" t="s">
        <v>389</v>
      </c>
      <c r="D833" s="327"/>
      <c r="E833" s="90"/>
      <c r="F833" s="90"/>
      <c r="G833" s="90"/>
      <c r="H833" s="73"/>
      <c r="I833" s="73"/>
      <c r="J833" s="73"/>
    </row>
    <row r="834" spans="3:12" ht="18.75" x14ac:dyDescent="0.25">
      <c r="C834" s="204" t="e">
        <f>IFERROR(VLOOKUP(D833,'1. Desarrollo e Innov. Curricu.'!$E:$F,2,FALSE),IFERROR(VLOOKUP(D833,'2. Investigación Científica'!$E:$F,2,FALSE),IFERROR(VLOOKUP(D833,'3. Vinculación Univ. Sociedad'!$E:$F,2,FALSE),IFERROR(VLOOKUP(D833,'4. Docencia y Profesorado Univ.'!$E:$F,2,FALSE),IFERROR(VLOOKUP(D833,'5. Estudiantes y Graduados'!$E:$F,2,FALSE),IFERROR(VLOOKUP(D833,'11. Gestion Administrativa'!$E:$F,2,FALSE),IFERROR(VLOOKUP(D833,'13. Gestión Académica'!$E:$F,2,FALSE),IFERROR(VLOOKUP(D833,'8. Asegura. de la Calid. y M'!$E:$F,2,FALSE),IFERROR(VLOOKUP(D833,'6. Gestión del Conocimiento'!$E:$F,2,FALSE),IFERROR(VLOOKUP(D833,'15. Gobernabilidad y Proceso...'!$E:$F,2,FALSE),IFERROR(VLOOKUP(D833,'12. Gestión del Talento Humano'!$E:$F,2,FALSE),IFERROR(VLOOKUP(D833,'14. Internacional... de la E.S.'!$E:$F,2,FALSE),IFERROR(VLOOKUP(D833,'10. Posgrado'!$E:$F,2,FALSE),IFERROR(VLOOKUP(D833,'17. Gestión TIC'!$E:$F,2,FALSE),IFERROR(VLOOKUP(D833,'16. Desa. del Sistema Educ.Sup.'!$E:$F,2,FALSE),IFERROR(VLOOKUP(D833,'9. Cultura de Inno. Insti...'!$E:$F,2,FALSE),VLOOKUP(D833,'7. Lo Esencial de la Reforma U.'!$E:$F,2,0)))))))))))))))))</f>
        <v>#N/A</v>
      </c>
      <c r="D834" s="31"/>
      <c r="E834" s="90"/>
      <c r="F834" s="90"/>
      <c r="G834" s="90"/>
      <c r="H834" s="73"/>
      <c r="I834" s="73"/>
      <c r="J834" s="73"/>
      <c r="K834" s="150"/>
    </row>
    <row r="835" spans="3:12" ht="15.75" thickBot="1" x14ac:dyDescent="0.3">
      <c r="C835" s="174"/>
      <c r="D835" s="31"/>
      <c r="E835" s="90"/>
      <c r="F835" s="90"/>
      <c r="G835" s="90"/>
      <c r="H835" s="73"/>
      <c r="I835" s="73"/>
      <c r="J835" s="73"/>
      <c r="K835" s="150"/>
    </row>
    <row r="836" spans="3:12" ht="30.75" thickBot="1" x14ac:dyDescent="0.3">
      <c r="C836" s="131" t="s">
        <v>44</v>
      </c>
      <c r="D836" s="135" t="s">
        <v>55</v>
      </c>
      <c r="E836" s="167" t="s">
        <v>56</v>
      </c>
      <c r="F836" s="135" t="s">
        <v>57</v>
      </c>
      <c r="G836" s="132" t="s">
        <v>27</v>
      </c>
      <c r="H836" s="130" t="s">
        <v>128</v>
      </c>
      <c r="I836" s="133" t="s">
        <v>46</v>
      </c>
      <c r="J836" s="133" t="s">
        <v>129</v>
      </c>
      <c r="K836" s="133" t="s">
        <v>407</v>
      </c>
      <c r="L836" s="133" t="s">
        <v>408</v>
      </c>
    </row>
    <row r="837" spans="3:12" ht="15.75" thickBot="1" x14ac:dyDescent="0.3">
      <c r="C837" s="134" t="s">
        <v>479</v>
      </c>
      <c r="D837" s="196"/>
      <c r="E837" s="149">
        <v>12</v>
      </c>
      <c r="F837" s="285">
        <f>HLOOKUP($C837,$BZ$2:$CM$3,2,0)</f>
        <v>43674.39</v>
      </c>
      <c r="G837" s="110">
        <f>D837*E837*F837</f>
        <v>0</v>
      </c>
      <c r="H837" s="163"/>
      <c r="I837" s="111" t="s">
        <v>493</v>
      </c>
      <c r="J837" s="111" t="str">
        <f>VLOOKUP(I837,Presupuesto!$B$11:$C$565,2,0)</f>
        <v>SUELDOS Y SALARIOS PERMANENTES</v>
      </c>
      <c r="K837" s="212" t="s">
        <v>1444</v>
      </c>
      <c r="L837" s="95" t="s">
        <v>391</v>
      </c>
    </row>
    <row r="838" spans="3:12" x14ac:dyDescent="0.25">
      <c r="C838" s="168" t="s">
        <v>58</v>
      </c>
      <c r="D838" s="160"/>
      <c r="E838" s="151">
        <v>0</v>
      </c>
      <c r="F838" s="97">
        <f>IF(E837=0,"",(G837/E837)/12*E837)</f>
        <v>0</v>
      </c>
      <c r="G838" s="94">
        <f>F838</f>
        <v>0</v>
      </c>
      <c r="H838" s="161"/>
      <c r="I838" s="113" t="s">
        <v>513</v>
      </c>
      <c r="J838" s="113" t="str">
        <f>VLOOKUP(I838,Presupuesto!$B$11:$C$565,2,0)</f>
        <v>AGUINALDO Y DECIMO CUARTO MES</v>
      </c>
      <c r="K838" s="95" t="str">
        <f t="shared" ref="K838:K869" si="24">$K$837</f>
        <v>Posgrado</v>
      </c>
      <c r="L838" s="95" t="s">
        <v>409</v>
      </c>
    </row>
    <row r="839" spans="3:12" ht="15.75" thickBot="1" x14ac:dyDescent="0.3">
      <c r="C839" s="169" t="s">
        <v>59</v>
      </c>
      <c r="D839" s="160"/>
      <c r="E839" s="151">
        <v>0</v>
      </c>
      <c r="F839" s="114">
        <f>IF(E837&lt;6,"",((E837-6)/12)*(G837/E837))</f>
        <v>0</v>
      </c>
      <c r="G839" s="94">
        <f>F839</f>
        <v>0</v>
      </c>
      <c r="H839" s="161"/>
      <c r="I839" s="98" t="s">
        <v>516</v>
      </c>
      <c r="J839" s="98" t="str">
        <f>VLOOKUP(I839,Presupuesto!$B$11:$C$565,2,0)</f>
        <v>DECIMOCUARTO MES</v>
      </c>
      <c r="K839" s="95" t="str">
        <f t="shared" si="24"/>
        <v>Posgrado</v>
      </c>
      <c r="L839" s="95" t="s">
        <v>392</v>
      </c>
    </row>
    <row r="840" spans="3:12" ht="15.75" thickBot="1" x14ac:dyDescent="0.3">
      <c r="C840" s="134" t="s">
        <v>480</v>
      </c>
      <c r="D840" s="196"/>
      <c r="E840" s="149">
        <v>12</v>
      </c>
      <c r="F840" s="285">
        <f>HLOOKUP($C840,$BZ$2:$CM$3,2,0)</f>
        <v>39703.99</v>
      </c>
      <c r="G840" s="110">
        <f>D840*E840*F840</f>
        <v>0</v>
      </c>
      <c r="H840" s="163"/>
      <c r="I840" s="111" t="s">
        <v>493</v>
      </c>
      <c r="J840" s="111" t="str">
        <f>VLOOKUP(I840,Presupuesto!$B$11:$C$565,2,0)</f>
        <v>SUELDOS Y SALARIOS PERMANENTES</v>
      </c>
      <c r="K840" s="95" t="str">
        <f t="shared" si="24"/>
        <v>Posgrado</v>
      </c>
      <c r="L840" s="95" t="s">
        <v>392</v>
      </c>
    </row>
    <row r="841" spans="3:12" x14ac:dyDescent="0.25">
      <c r="C841" s="168" t="s">
        <v>58</v>
      </c>
      <c r="D841" s="160"/>
      <c r="E841" s="151">
        <v>0</v>
      </c>
      <c r="F841" s="97">
        <f>IF(E840=0,"",(G840/E840)/12*E840)</f>
        <v>0</v>
      </c>
      <c r="G841" s="94">
        <f>F841</f>
        <v>0</v>
      </c>
      <c r="H841" s="161"/>
      <c r="I841" s="113" t="s">
        <v>513</v>
      </c>
      <c r="J841" s="113" t="str">
        <f>VLOOKUP(I841,Presupuesto!$B$11:$C$565,2,0)</f>
        <v>AGUINALDO Y DECIMO CUARTO MES</v>
      </c>
      <c r="K841" s="95" t="str">
        <f t="shared" si="24"/>
        <v>Posgrado</v>
      </c>
      <c r="L841" s="95" t="s">
        <v>392</v>
      </c>
    </row>
    <row r="842" spans="3:12" ht="15.75" thickBot="1" x14ac:dyDescent="0.3">
      <c r="C842" s="169" t="s">
        <v>59</v>
      </c>
      <c r="D842" s="160"/>
      <c r="E842" s="151">
        <v>0</v>
      </c>
      <c r="F842" s="114">
        <f>IF(E840&lt;6,"",((E840-6)/12)*(G840/E840))</f>
        <v>0</v>
      </c>
      <c r="G842" s="94">
        <f>F842</f>
        <v>0</v>
      </c>
      <c r="H842" s="161"/>
      <c r="I842" s="98" t="s">
        <v>516</v>
      </c>
      <c r="J842" s="98" t="str">
        <f>VLOOKUP(I842,Presupuesto!$B$11:$C$565,2,0)</f>
        <v>DECIMOCUARTO MES</v>
      </c>
      <c r="K842" s="95" t="str">
        <f t="shared" si="24"/>
        <v>Posgrado</v>
      </c>
      <c r="L842" s="95" t="s">
        <v>392</v>
      </c>
    </row>
    <row r="843" spans="3:12" ht="15.75" thickBot="1" x14ac:dyDescent="0.3">
      <c r="C843" s="134" t="s">
        <v>481</v>
      </c>
      <c r="D843" s="196"/>
      <c r="E843" s="149">
        <v>12</v>
      </c>
      <c r="F843" s="285">
        <f>HLOOKUP($C843,$BZ$2:$CM$3,2,0)</f>
        <v>35733.589999999997</v>
      </c>
      <c r="G843" s="110">
        <f>D843*E843*F843</f>
        <v>0</v>
      </c>
      <c r="H843" s="163"/>
      <c r="I843" s="111" t="s">
        <v>493</v>
      </c>
      <c r="J843" s="111" t="str">
        <f>VLOOKUP(I843,Presupuesto!$B$11:$C$565,2,0)</f>
        <v>SUELDOS Y SALARIOS PERMANENTES</v>
      </c>
      <c r="K843" s="95" t="str">
        <f t="shared" si="24"/>
        <v>Posgrado</v>
      </c>
      <c r="L843" s="95" t="s">
        <v>392</v>
      </c>
    </row>
    <row r="844" spans="3:12" x14ac:dyDescent="0.25">
      <c r="C844" s="168" t="s">
        <v>58</v>
      </c>
      <c r="D844" s="160"/>
      <c r="E844" s="151">
        <v>0</v>
      </c>
      <c r="F844" s="97">
        <f>IF(E843=0,"",(G843/E843)/12*E843)</f>
        <v>0</v>
      </c>
      <c r="G844" s="94">
        <f>F844</f>
        <v>0</v>
      </c>
      <c r="H844" s="161"/>
      <c r="I844" s="113" t="s">
        <v>513</v>
      </c>
      <c r="J844" s="113" t="str">
        <f>VLOOKUP(I844,Presupuesto!$B$11:$C$565,2,0)</f>
        <v>AGUINALDO Y DECIMO CUARTO MES</v>
      </c>
      <c r="K844" s="95" t="str">
        <f t="shared" si="24"/>
        <v>Posgrado</v>
      </c>
      <c r="L844" s="95" t="s">
        <v>392</v>
      </c>
    </row>
    <row r="845" spans="3:12" ht="15.75" thickBot="1" x14ac:dyDescent="0.3">
      <c r="C845" s="169" t="s">
        <v>59</v>
      </c>
      <c r="D845" s="160"/>
      <c r="E845" s="151">
        <v>0</v>
      </c>
      <c r="F845" s="114">
        <f>IF(E843&lt;6,"",((E843-6)/12)*(G843/E843))</f>
        <v>0</v>
      </c>
      <c r="G845" s="94">
        <f>F845</f>
        <v>0</v>
      </c>
      <c r="H845" s="161"/>
      <c r="I845" s="98" t="s">
        <v>516</v>
      </c>
      <c r="J845" s="98" t="str">
        <f>VLOOKUP(I845,Presupuesto!$B$11:$C$565,2,0)</f>
        <v>DECIMOCUARTO MES</v>
      </c>
      <c r="K845" s="95" t="str">
        <f t="shared" si="24"/>
        <v>Posgrado</v>
      </c>
      <c r="L845" s="95" t="s">
        <v>392</v>
      </c>
    </row>
    <row r="846" spans="3:12" ht="15.75" thickBot="1" x14ac:dyDescent="0.3">
      <c r="C846" s="134" t="s">
        <v>482</v>
      </c>
      <c r="D846" s="196"/>
      <c r="E846" s="149">
        <v>12</v>
      </c>
      <c r="F846" s="285">
        <f>HLOOKUP($C846,$BZ$2:$CM$3,2,0)</f>
        <v>31763.19</v>
      </c>
      <c r="G846" s="110">
        <f>D846*E846*F846</f>
        <v>0</v>
      </c>
      <c r="H846" s="163"/>
      <c r="I846" s="111" t="s">
        <v>493</v>
      </c>
      <c r="J846" s="111" t="str">
        <f>VLOOKUP(I846,Presupuesto!$B$11:$C$565,2,0)</f>
        <v>SUELDOS Y SALARIOS PERMANENTES</v>
      </c>
      <c r="K846" s="95" t="str">
        <f t="shared" si="24"/>
        <v>Posgrado</v>
      </c>
      <c r="L846" s="95" t="s">
        <v>392</v>
      </c>
    </row>
    <row r="847" spans="3:12" x14ac:dyDescent="0.25">
      <c r="C847" s="168" t="s">
        <v>58</v>
      </c>
      <c r="D847" s="160"/>
      <c r="E847" s="151">
        <v>0</v>
      </c>
      <c r="F847" s="97">
        <f>IF(E846=0,"",(G846/E846)/12*E846)</f>
        <v>0</v>
      </c>
      <c r="G847" s="94">
        <f>F847</f>
        <v>0</v>
      </c>
      <c r="H847" s="161"/>
      <c r="I847" s="113" t="s">
        <v>513</v>
      </c>
      <c r="J847" s="113" t="str">
        <f>VLOOKUP(I847,Presupuesto!$B$11:$C$565,2,0)</f>
        <v>AGUINALDO Y DECIMO CUARTO MES</v>
      </c>
      <c r="K847" s="95" t="str">
        <f t="shared" si="24"/>
        <v>Posgrado</v>
      </c>
      <c r="L847" s="95" t="s">
        <v>392</v>
      </c>
    </row>
    <row r="848" spans="3:12" ht="15.75" thickBot="1" x14ac:dyDescent="0.3">
      <c r="C848" s="169" t="s">
        <v>59</v>
      </c>
      <c r="D848" s="160"/>
      <c r="E848" s="151">
        <v>0</v>
      </c>
      <c r="F848" s="114">
        <f>IF(E846&lt;6,"",((E846-6)/12)*(G846/E846))</f>
        <v>0</v>
      </c>
      <c r="G848" s="94">
        <f>F848</f>
        <v>0</v>
      </c>
      <c r="H848" s="161"/>
      <c r="I848" s="98" t="s">
        <v>516</v>
      </c>
      <c r="J848" s="98" t="str">
        <f>VLOOKUP(I848,Presupuesto!$B$11:$C$565,2,0)</f>
        <v>DECIMOCUARTO MES</v>
      </c>
      <c r="K848" s="95" t="str">
        <f t="shared" si="24"/>
        <v>Posgrado</v>
      </c>
      <c r="L848" s="95" t="s">
        <v>392</v>
      </c>
    </row>
    <row r="849" spans="3:12" ht="15.75" thickBot="1" x14ac:dyDescent="0.3">
      <c r="C849" s="134" t="s">
        <v>483</v>
      </c>
      <c r="D849" s="196"/>
      <c r="E849" s="149">
        <v>12</v>
      </c>
      <c r="F849" s="285">
        <f>HLOOKUP($C849,$BZ$2:$CM$3,2,0)</f>
        <v>29777.99</v>
      </c>
      <c r="G849" s="110">
        <f>D849*E849*F849</f>
        <v>0</v>
      </c>
      <c r="H849" s="163"/>
      <c r="I849" s="111" t="s">
        <v>493</v>
      </c>
      <c r="J849" s="111" t="str">
        <f>VLOOKUP(I849,Presupuesto!$B$11:$C$565,2,0)</f>
        <v>SUELDOS Y SALARIOS PERMANENTES</v>
      </c>
      <c r="K849" s="95" t="str">
        <f t="shared" si="24"/>
        <v>Posgrado</v>
      </c>
      <c r="L849" s="95" t="s">
        <v>392</v>
      </c>
    </row>
    <row r="850" spans="3:12" x14ac:dyDescent="0.25">
      <c r="C850" s="168" t="s">
        <v>58</v>
      </c>
      <c r="D850" s="160"/>
      <c r="E850" s="151">
        <v>0</v>
      </c>
      <c r="F850" s="97">
        <f>IF(E849=0,"",(G849/E849)/12*E849)</f>
        <v>0</v>
      </c>
      <c r="G850" s="94">
        <f>F850</f>
        <v>0</v>
      </c>
      <c r="H850" s="161"/>
      <c r="I850" s="113" t="s">
        <v>513</v>
      </c>
      <c r="J850" s="113" t="str">
        <f>VLOOKUP(I850,Presupuesto!$B$11:$C$565,2,0)</f>
        <v>AGUINALDO Y DECIMO CUARTO MES</v>
      </c>
      <c r="K850" s="95" t="str">
        <f t="shared" si="24"/>
        <v>Posgrado</v>
      </c>
      <c r="L850" s="95" t="s">
        <v>392</v>
      </c>
    </row>
    <row r="851" spans="3:12" ht="15.75" thickBot="1" x14ac:dyDescent="0.3">
      <c r="C851" s="169" t="s">
        <v>59</v>
      </c>
      <c r="D851" s="160"/>
      <c r="E851" s="151">
        <v>0</v>
      </c>
      <c r="F851" s="114">
        <f>IF(E849&lt;6,"",((E849-6)/12)*(G849/E849))</f>
        <v>0</v>
      </c>
      <c r="G851" s="94">
        <f>F851</f>
        <v>0</v>
      </c>
      <c r="H851" s="161"/>
      <c r="I851" s="98" t="s">
        <v>516</v>
      </c>
      <c r="J851" s="98" t="str">
        <f>VLOOKUP(I851,Presupuesto!$B$11:$C$565,2,0)</f>
        <v>DECIMOCUARTO MES</v>
      </c>
      <c r="K851" s="95" t="str">
        <f t="shared" si="24"/>
        <v>Posgrado</v>
      </c>
      <c r="L851" s="95" t="s">
        <v>392</v>
      </c>
    </row>
    <row r="852" spans="3:12" ht="15.75" thickBot="1" x14ac:dyDescent="0.3">
      <c r="C852" s="134" t="s">
        <v>484</v>
      </c>
      <c r="D852" s="196"/>
      <c r="E852" s="149">
        <v>12</v>
      </c>
      <c r="F852" s="285">
        <f>HLOOKUP($C852,$BZ$2:$CM$3,2,0)</f>
        <v>27792.79</v>
      </c>
      <c r="G852" s="110">
        <f>D852*E852*F852</f>
        <v>0</v>
      </c>
      <c r="H852" s="163"/>
      <c r="I852" s="111" t="s">
        <v>493</v>
      </c>
      <c r="J852" s="111" t="str">
        <f>VLOOKUP(I852,Presupuesto!$B$11:$C$565,2,0)</f>
        <v>SUELDOS Y SALARIOS PERMANENTES</v>
      </c>
      <c r="K852" s="95" t="str">
        <f t="shared" si="24"/>
        <v>Posgrado</v>
      </c>
      <c r="L852" s="95" t="s">
        <v>392</v>
      </c>
    </row>
    <row r="853" spans="3:12" x14ac:dyDescent="0.25">
      <c r="C853" s="168" t="s">
        <v>58</v>
      </c>
      <c r="D853" s="160"/>
      <c r="E853" s="151">
        <v>0</v>
      </c>
      <c r="F853" s="97">
        <f>IF(E852=0,"",(G852/E852)/12*E852)</f>
        <v>0</v>
      </c>
      <c r="G853" s="94">
        <f>F853</f>
        <v>0</v>
      </c>
      <c r="H853" s="161"/>
      <c r="I853" s="113" t="s">
        <v>513</v>
      </c>
      <c r="J853" s="113" t="str">
        <f>VLOOKUP(I853,Presupuesto!$B$11:$C$565,2,0)</f>
        <v>AGUINALDO Y DECIMO CUARTO MES</v>
      </c>
      <c r="K853" s="95" t="str">
        <f t="shared" si="24"/>
        <v>Posgrado</v>
      </c>
      <c r="L853" s="95" t="s">
        <v>392</v>
      </c>
    </row>
    <row r="854" spans="3:12" ht="15.75" thickBot="1" x14ac:dyDescent="0.3">
      <c r="C854" s="169" t="s">
        <v>59</v>
      </c>
      <c r="D854" s="160"/>
      <c r="E854" s="151">
        <v>0</v>
      </c>
      <c r="F854" s="114">
        <f>IF(E852&lt;6,"",((E852-6)/12)*(G852/E852))</f>
        <v>0</v>
      </c>
      <c r="G854" s="94">
        <f>F854</f>
        <v>0</v>
      </c>
      <c r="H854" s="161"/>
      <c r="I854" s="98" t="s">
        <v>516</v>
      </c>
      <c r="J854" s="98" t="str">
        <f>VLOOKUP(I854,Presupuesto!$B$11:$C$565,2,0)</f>
        <v>DECIMOCUARTO MES</v>
      </c>
      <c r="K854" s="95" t="str">
        <f t="shared" si="24"/>
        <v>Posgrado</v>
      </c>
      <c r="L854" s="95" t="s">
        <v>392</v>
      </c>
    </row>
    <row r="855" spans="3:12" ht="15.75" thickBot="1" x14ac:dyDescent="0.3">
      <c r="C855" s="134" t="s">
        <v>485</v>
      </c>
      <c r="D855" s="196"/>
      <c r="E855" s="149">
        <v>12</v>
      </c>
      <c r="F855" s="285">
        <f>HLOOKUP($C855,$BZ$2:$CM$3,2,0)</f>
        <v>18859.39</v>
      </c>
      <c r="G855" s="110">
        <f>D855*E855*F855</f>
        <v>0</v>
      </c>
      <c r="H855" s="163"/>
      <c r="I855" s="111" t="s">
        <v>493</v>
      </c>
      <c r="J855" s="111" t="str">
        <f>VLOOKUP(I855,Presupuesto!$B$11:$C$565,2,0)</f>
        <v>SUELDOS Y SALARIOS PERMANENTES</v>
      </c>
      <c r="K855" s="95" t="str">
        <f t="shared" si="24"/>
        <v>Posgrado</v>
      </c>
      <c r="L855" s="95" t="s">
        <v>392</v>
      </c>
    </row>
    <row r="856" spans="3:12" x14ac:dyDescent="0.25">
      <c r="C856" s="168" t="s">
        <v>58</v>
      </c>
      <c r="D856" s="160"/>
      <c r="E856" s="151">
        <v>0</v>
      </c>
      <c r="F856" s="97">
        <f>IF(E855=0,"",(G855/E855)/12*E855)</f>
        <v>0</v>
      </c>
      <c r="G856" s="94">
        <f>F856</f>
        <v>0</v>
      </c>
      <c r="H856" s="161"/>
      <c r="I856" s="113" t="s">
        <v>513</v>
      </c>
      <c r="J856" s="113" t="str">
        <f>VLOOKUP(I856,Presupuesto!$B$11:$C$565,2,0)</f>
        <v>AGUINALDO Y DECIMO CUARTO MES</v>
      </c>
      <c r="K856" s="95" t="str">
        <f t="shared" si="24"/>
        <v>Posgrado</v>
      </c>
      <c r="L856" s="95" t="s">
        <v>392</v>
      </c>
    </row>
    <row r="857" spans="3:12" ht="15.75" thickBot="1" x14ac:dyDescent="0.3">
      <c r="C857" s="169" t="s">
        <v>59</v>
      </c>
      <c r="D857" s="160"/>
      <c r="E857" s="151">
        <v>0</v>
      </c>
      <c r="F857" s="114">
        <f>IF(E855&lt;6,"",((E855-6)/12)*(G855/E855))</f>
        <v>0</v>
      </c>
      <c r="G857" s="94">
        <f>F857</f>
        <v>0</v>
      </c>
      <c r="H857" s="161"/>
      <c r="I857" s="98" t="s">
        <v>516</v>
      </c>
      <c r="J857" s="98" t="str">
        <f>VLOOKUP(I857,Presupuesto!$B$11:$C$565,2,0)</f>
        <v>DECIMOCUARTO MES</v>
      </c>
      <c r="K857" s="95" t="str">
        <f t="shared" si="24"/>
        <v>Posgrado</v>
      </c>
      <c r="L857" s="95" t="s">
        <v>392</v>
      </c>
    </row>
    <row r="858" spans="3:12" ht="15.75" thickBot="1" x14ac:dyDescent="0.3">
      <c r="C858" s="134" t="s">
        <v>486</v>
      </c>
      <c r="D858" s="196"/>
      <c r="E858" s="149">
        <v>12</v>
      </c>
      <c r="F858" s="285">
        <f>HLOOKUP($C858,$BZ$2:$CM$3,2,0)</f>
        <v>17866.8</v>
      </c>
      <c r="G858" s="110">
        <f>D858*E858*F858</f>
        <v>0</v>
      </c>
      <c r="H858" s="163"/>
      <c r="I858" s="111" t="s">
        <v>493</v>
      </c>
      <c r="J858" s="111" t="str">
        <f>VLOOKUP(I858,Presupuesto!$B$11:$C$565,2,0)</f>
        <v>SUELDOS Y SALARIOS PERMANENTES</v>
      </c>
      <c r="K858" s="95" t="str">
        <f t="shared" si="24"/>
        <v>Posgrado</v>
      </c>
      <c r="L858" s="95" t="s">
        <v>392</v>
      </c>
    </row>
    <row r="859" spans="3:12" x14ac:dyDescent="0.25">
      <c r="C859" s="168" t="s">
        <v>58</v>
      </c>
      <c r="D859" s="160"/>
      <c r="E859" s="151">
        <v>0</v>
      </c>
      <c r="F859" s="97">
        <f>IF(E858=0,"",(G858/E858)/12*E858)</f>
        <v>0</v>
      </c>
      <c r="G859" s="94">
        <f>F859</f>
        <v>0</v>
      </c>
      <c r="H859" s="161"/>
      <c r="I859" s="113" t="s">
        <v>513</v>
      </c>
      <c r="J859" s="113" t="str">
        <f>VLOOKUP(I859,Presupuesto!$B$11:$C$565,2,0)</f>
        <v>AGUINALDO Y DECIMO CUARTO MES</v>
      </c>
      <c r="K859" s="95" t="str">
        <f t="shared" si="24"/>
        <v>Posgrado</v>
      </c>
      <c r="L859" s="95" t="s">
        <v>392</v>
      </c>
    </row>
    <row r="860" spans="3:12" ht="15.75" thickBot="1" x14ac:dyDescent="0.3">
      <c r="C860" s="169" t="s">
        <v>59</v>
      </c>
      <c r="D860" s="160"/>
      <c r="E860" s="151">
        <v>0</v>
      </c>
      <c r="F860" s="114">
        <f>IF(E858&lt;6,"",((E858-6)/12)*(G858/E858))</f>
        <v>0</v>
      </c>
      <c r="G860" s="94">
        <f>F860</f>
        <v>0</v>
      </c>
      <c r="H860" s="161"/>
      <c r="I860" s="98" t="s">
        <v>516</v>
      </c>
      <c r="J860" s="98" t="str">
        <f>VLOOKUP(I860,Presupuesto!$B$11:$C$565,2,0)</f>
        <v>DECIMOCUARTO MES</v>
      </c>
      <c r="K860" s="95" t="str">
        <f t="shared" si="24"/>
        <v>Posgrado</v>
      </c>
      <c r="L860" s="95" t="s">
        <v>392</v>
      </c>
    </row>
    <row r="861" spans="3:12" ht="15.75" thickBot="1" x14ac:dyDescent="0.3">
      <c r="C861" s="134" t="s">
        <v>487</v>
      </c>
      <c r="D861" s="196"/>
      <c r="E861" s="149">
        <v>12</v>
      </c>
      <c r="F861" s="285">
        <f>HLOOKUP($C861,$BZ$2:$CM$3,2,0)</f>
        <v>13896.4</v>
      </c>
      <c r="G861" s="110">
        <f>D861*E861*F861</f>
        <v>0</v>
      </c>
      <c r="H861" s="163"/>
      <c r="I861" s="111" t="s">
        <v>493</v>
      </c>
      <c r="J861" s="111" t="str">
        <f>VLOOKUP(I861,Presupuesto!$B$11:$C$565,2,0)</f>
        <v>SUELDOS Y SALARIOS PERMANENTES</v>
      </c>
      <c r="K861" s="95" t="str">
        <f t="shared" si="24"/>
        <v>Posgrado</v>
      </c>
      <c r="L861" s="95" t="s">
        <v>392</v>
      </c>
    </row>
    <row r="862" spans="3:12" x14ac:dyDescent="0.25">
      <c r="C862" s="168" t="s">
        <v>58</v>
      </c>
      <c r="D862" s="160"/>
      <c r="E862" s="151">
        <v>0</v>
      </c>
      <c r="F862" s="97">
        <f>IF(E861=0,"",(G861/E861)/12*E861)</f>
        <v>0</v>
      </c>
      <c r="G862" s="94">
        <f>F862</f>
        <v>0</v>
      </c>
      <c r="H862" s="161"/>
      <c r="I862" s="113" t="s">
        <v>513</v>
      </c>
      <c r="J862" s="113" t="str">
        <f>VLOOKUP(I862,Presupuesto!$B$11:$C$565,2,0)</f>
        <v>AGUINALDO Y DECIMO CUARTO MES</v>
      </c>
      <c r="K862" s="95" t="str">
        <f t="shared" si="24"/>
        <v>Posgrado</v>
      </c>
      <c r="L862" s="95" t="s">
        <v>392</v>
      </c>
    </row>
    <row r="863" spans="3:12" ht="15.75" thickBot="1" x14ac:dyDescent="0.3">
      <c r="C863" s="169" t="s">
        <v>59</v>
      </c>
      <c r="D863" s="160"/>
      <c r="E863" s="151">
        <v>0</v>
      </c>
      <c r="F863" s="114">
        <f>IF(E861&lt;6,"",((E861-6)/12)*(G861/E861))</f>
        <v>0</v>
      </c>
      <c r="G863" s="94">
        <f>F863</f>
        <v>0</v>
      </c>
      <c r="H863" s="161"/>
      <c r="I863" s="98" t="s">
        <v>516</v>
      </c>
      <c r="J863" s="98" t="str">
        <f>VLOOKUP(I863,Presupuesto!$B$11:$C$565,2,0)</f>
        <v>DECIMOCUARTO MES</v>
      </c>
      <c r="K863" s="95" t="str">
        <f t="shared" si="24"/>
        <v>Posgrado</v>
      </c>
      <c r="L863" s="95" t="s">
        <v>392</v>
      </c>
    </row>
    <row r="864" spans="3:12" ht="15.75" thickBot="1" x14ac:dyDescent="0.3">
      <c r="C864" s="134" t="s">
        <v>488</v>
      </c>
      <c r="D864" s="196"/>
      <c r="E864" s="149">
        <v>12</v>
      </c>
      <c r="F864" s="285">
        <f>HLOOKUP($C864,$BZ$2:$CM$3,2,0)</f>
        <v>15004.09</v>
      </c>
      <c r="G864" s="110">
        <f>D864*E864*F864</f>
        <v>0</v>
      </c>
      <c r="H864" s="163"/>
      <c r="I864" s="111" t="s">
        <v>493</v>
      </c>
      <c r="J864" s="111" t="str">
        <f>VLOOKUP(I864,Presupuesto!$B$11:$C$565,2,0)</f>
        <v>SUELDOS Y SALARIOS PERMANENTES</v>
      </c>
      <c r="K864" s="95" t="str">
        <f t="shared" si="24"/>
        <v>Posgrado</v>
      </c>
      <c r="L864" s="95" t="s">
        <v>392</v>
      </c>
    </row>
    <row r="865" spans="3:12" x14ac:dyDescent="0.25">
      <c r="C865" s="168" t="s">
        <v>58</v>
      </c>
      <c r="D865" s="160"/>
      <c r="E865" s="151">
        <v>0</v>
      </c>
      <c r="F865" s="97">
        <f>IF(E864=0,"",(G864/E864)/12*E864)</f>
        <v>0</v>
      </c>
      <c r="G865" s="94">
        <f>F865</f>
        <v>0</v>
      </c>
      <c r="H865" s="161"/>
      <c r="I865" s="113" t="s">
        <v>513</v>
      </c>
      <c r="J865" s="113" t="str">
        <f>VLOOKUP(I865,Presupuesto!$B$11:$C$565,2,0)</f>
        <v>AGUINALDO Y DECIMO CUARTO MES</v>
      </c>
      <c r="K865" s="95" t="str">
        <f t="shared" si="24"/>
        <v>Posgrado</v>
      </c>
      <c r="L865" s="95" t="s">
        <v>392</v>
      </c>
    </row>
    <row r="866" spans="3:12" ht="15.75" thickBot="1" x14ac:dyDescent="0.3">
      <c r="C866" s="169" t="s">
        <v>59</v>
      </c>
      <c r="D866" s="160"/>
      <c r="E866" s="151">
        <v>0</v>
      </c>
      <c r="F866" s="114">
        <f>IF(E864&lt;6,"",((E864-6)/12)*(G864/E864))</f>
        <v>0</v>
      </c>
      <c r="G866" s="94">
        <f>F866</f>
        <v>0</v>
      </c>
      <c r="H866" s="161"/>
      <c r="I866" s="98" t="s">
        <v>516</v>
      </c>
      <c r="J866" s="98" t="str">
        <f>VLOOKUP(I866,Presupuesto!$B$11:$C$565,2,0)</f>
        <v>DECIMOCUARTO MES</v>
      </c>
      <c r="K866" s="95" t="str">
        <f t="shared" si="24"/>
        <v>Posgrado</v>
      </c>
      <c r="L866" s="95" t="s">
        <v>392</v>
      </c>
    </row>
    <row r="867" spans="3:12" ht="15.75" thickBot="1" x14ac:dyDescent="0.3">
      <c r="C867" s="134" t="s">
        <v>489</v>
      </c>
      <c r="D867" s="196"/>
      <c r="E867" s="149">
        <v>12</v>
      </c>
      <c r="F867" s="285">
        <f>HLOOKUP($C867,$BZ$2:$CM$3,2,0)</f>
        <v>13238.9</v>
      </c>
      <c r="G867" s="110">
        <f>D867*E867*F867</f>
        <v>0</v>
      </c>
      <c r="H867" s="163"/>
      <c r="I867" s="111" t="s">
        <v>493</v>
      </c>
      <c r="J867" s="111" t="str">
        <f>VLOOKUP(I867,Presupuesto!$B$11:$C$565,2,0)</f>
        <v>SUELDOS Y SALARIOS PERMANENTES</v>
      </c>
      <c r="K867" s="95" t="str">
        <f t="shared" si="24"/>
        <v>Posgrado</v>
      </c>
      <c r="L867" s="95" t="s">
        <v>392</v>
      </c>
    </row>
    <row r="868" spans="3:12" x14ac:dyDescent="0.25">
      <c r="C868" s="168" t="s">
        <v>58</v>
      </c>
      <c r="D868" s="160"/>
      <c r="E868" s="151">
        <v>0</v>
      </c>
      <c r="F868" s="97">
        <f>IF(E867=0,"",(G867/E867)/12*E867)</f>
        <v>0</v>
      </c>
      <c r="G868" s="94">
        <f>F868</f>
        <v>0</v>
      </c>
      <c r="H868" s="161"/>
      <c r="I868" s="113" t="s">
        <v>513</v>
      </c>
      <c r="J868" s="113" t="str">
        <f>VLOOKUP(I868,Presupuesto!$B$11:$C$565,2,0)</f>
        <v>AGUINALDO Y DECIMO CUARTO MES</v>
      </c>
      <c r="K868" s="95" t="str">
        <f t="shared" si="24"/>
        <v>Posgrado</v>
      </c>
      <c r="L868" s="95" t="s">
        <v>392</v>
      </c>
    </row>
    <row r="869" spans="3:12" ht="15.75" thickBot="1" x14ac:dyDescent="0.3">
      <c r="C869" s="169" t="s">
        <v>59</v>
      </c>
      <c r="D869" s="160"/>
      <c r="E869" s="151">
        <v>0</v>
      </c>
      <c r="F869" s="114">
        <f>IF(E867&lt;6,"",((E867-6)/12)*(G867/E867))</f>
        <v>0</v>
      </c>
      <c r="G869" s="94">
        <f>F869</f>
        <v>0</v>
      </c>
      <c r="H869" s="161"/>
      <c r="I869" s="98" t="s">
        <v>516</v>
      </c>
      <c r="J869" s="98" t="str">
        <f>VLOOKUP(I869,Presupuesto!$B$11:$C$565,2,0)</f>
        <v>DECIMOCUARTO MES</v>
      </c>
      <c r="K869" s="95" t="str">
        <f t="shared" si="24"/>
        <v>Posgrado</v>
      </c>
      <c r="L869" s="95" t="s">
        <v>392</v>
      </c>
    </row>
    <row r="870" spans="3:12" ht="15.75" thickBot="1" x14ac:dyDescent="0.3">
      <c r="C870" s="134" t="s">
        <v>490</v>
      </c>
      <c r="D870" s="196"/>
      <c r="E870" s="149">
        <v>12</v>
      </c>
      <c r="F870" s="285">
        <f>HLOOKUP($C870,$BZ$2:$CM$3,2,0)</f>
        <v>12356.31</v>
      </c>
      <c r="G870" s="110">
        <f>D870*E870*F870</f>
        <v>0</v>
      </c>
      <c r="H870" s="163"/>
      <c r="I870" s="111" t="s">
        <v>493</v>
      </c>
      <c r="J870" s="111" t="str">
        <f>VLOOKUP(I870,Presupuesto!$B$11:$C$565,2,0)</f>
        <v>SUELDOS Y SALARIOS PERMANENTES</v>
      </c>
      <c r="K870" s="95" t="str">
        <f t="shared" ref="K870:K887" si="25">$K$837</f>
        <v>Posgrado</v>
      </c>
      <c r="L870" s="95" t="s">
        <v>392</v>
      </c>
    </row>
    <row r="871" spans="3:12" x14ac:dyDescent="0.25">
      <c r="C871" s="168" t="s">
        <v>58</v>
      </c>
      <c r="D871" s="160"/>
      <c r="E871" s="151">
        <v>0</v>
      </c>
      <c r="F871" s="97">
        <f>IF(E870=0,"",(G870/E870)/12*E870)</f>
        <v>0</v>
      </c>
      <c r="G871" s="94">
        <f>F871</f>
        <v>0</v>
      </c>
      <c r="H871" s="161"/>
      <c r="I871" s="113" t="s">
        <v>513</v>
      </c>
      <c r="J871" s="113" t="str">
        <f>VLOOKUP(I871,Presupuesto!$B$11:$C$565,2,0)</f>
        <v>AGUINALDO Y DECIMO CUARTO MES</v>
      </c>
      <c r="K871" s="95" t="str">
        <f t="shared" si="25"/>
        <v>Posgrado</v>
      </c>
      <c r="L871" s="95" t="s">
        <v>392</v>
      </c>
    </row>
    <row r="872" spans="3:12" ht="15.75" thickBot="1" x14ac:dyDescent="0.3">
      <c r="C872" s="169" t="s">
        <v>59</v>
      </c>
      <c r="D872" s="160"/>
      <c r="E872" s="151">
        <v>0</v>
      </c>
      <c r="F872" s="114">
        <f>IF(E870&lt;6,"",((E870-6)/12)*(G870/E870))</f>
        <v>0</v>
      </c>
      <c r="G872" s="94">
        <f>F872</f>
        <v>0</v>
      </c>
      <c r="H872" s="161"/>
      <c r="I872" s="98" t="s">
        <v>516</v>
      </c>
      <c r="J872" s="98" t="str">
        <f>VLOOKUP(I872,Presupuesto!$B$11:$C$565,2,0)</f>
        <v>DECIMOCUARTO MES</v>
      </c>
      <c r="K872" s="95" t="str">
        <f t="shared" si="25"/>
        <v>Posgrado</v>
      </c>
      <c r="L872" s="95" t="s">
        <v>392</v>
      </c>
    </row>
    <row r="873" spans="3:12" ht="15.75" thickBot="1" x14ac:dyDescent="0.3">
      <c r="C873" s="134" t="s">
        <v>491</v>
      </c>
      <c r="D873" s="196"/>
      <c r="E873" s="149">
        <v>12</v>
      </c>
      <c r="F873" s="285">
        <f>HLOOKUP($C873,$BZ$2:$CM$3,2,0)</f>
        <v>463.22</v>
      </c>
      <c r="G873" s="110">
        <f>D873*E873*F873</f>
        <v>0</v>
      </c>
      <c r="H873" s="163"/>
      <c r="I873" s="111" t="s">
        <v>493</v>
      </c>
      <c r="J873" s="111" t="str">
        <f>VLOOKUP(I873,Presupuesto!$B$11:$C$565,2,0)</f>
        <v>SUELDOS Y SALARIOS PERMANENTES</v>
      </c>
      <c r="K873" s="95" t="str">
        <f t="shared" si="25"/>
        <v>Posgrado</v>
      </c>
      <c r="L873" s="95" t="s">
        <v>392</v>
      </c>
    </row>
    <row r="874" spans="3:12" x14ac:dyDescent="0.25">
      <c r="C874" s="168" t="s">
        <v>58</v>
      </c>
      <c r="D874" s="160"/>
      <c r="E874" s="151">
        <v>0</v>
      </c>
      <c r="F874" s="97">
        <f>IF(E873=0,"",(G873/E873)/12*E873)</f>
        <v>0</v>
      </c>
      <c r="G874" s="94">
        <f>F874</f>
        <v>0</v>
      </c>
      <c r="H874" s="161"/>
      <c r="I874" s="113" t="s">
        <v>513</v>
      </c>
      <c r="J874" s="113" t="str">
        <f>VLOOKUP(I874,Presupuesto!$B$11:$C$565,2,0)</f>
        <v>AGUINALDO Y DECIMO CUARTO MES</v>
      </c>
      <c r="K874" s="95" t="str">
        <f t="shared" si="25"/>
        <v>Posgrado</v>
      </c>
      <c r="L874" s="95" t="s">
        <v>392</v>
      </c>
    </row>
    <row r="875" spans="3:12" ht="15.75" thickBot="1" x14ac:dyDescent="0.3">
      <c r="C875" s="169" t="s">
        <v>59</v>
      </c>
      <c r="D875" s="160"/>
      <c r="E875" s="151">
        <v>0</v>
      </c>
      <c r="F875" s="114">
        <f>IF(E873&lt;6,"",((E873-6)/12)*(G873/E873))</f>
        <v>0</v>
      </c>
      <c r="G875" s="94">
        <f>F875</f>
        <v>0</v>
      </c>
      <c r="H875" s="161"/>
      <c r="I875" s="98" t="s">
        <v>516</v>
      </c>
      <c r="J875" s="98" t="str">
        <f>VLOOKUP(I875,Presupuesto!$B$11:$C$565,2,0)</f>
        <v>DECIMOCUARTO MES</v>
      </c>
      <c r="K875" s="95" t="str">
        <f t="shared" si="25"/>
        <v>Posgrado</v>
      </c>
      <c r="L875" s="95" t="s">
        <v>392</v>
      </c>
    </row>
    <row r="876" spans="3:12" ht="15.75" thickBot="1" x14ac:dyDescent="0.3">
      <c r="C876" s="134" t="s">
        <v>492</v>
      </c>
      <c r="D876" s="196"/>
      <c r="E876" s="149">
        <v>12</v>
      </c>
      <c r="F876" s="285">
        <f>HLOOKUP($C876,$BZ$2:$CM$3,2,0)</f>
        <v>2007.3</v>
      </c>
      <c r="G876" s="110">
        <f>D876*E876*F876</f>
        <v>0</v>
      </c>
      <c r="H876" s="163"/>
      <c r="I876" s="111" t="s">
        <v>493</v>
      </c>
      <c r="J876" s="111" t="str">
        <f>VLOOKUP(I876,Presupuesto!$B$11:$C$565,2,0)</f>
        <v>SUELDOS Y SALARIOS PERMANENTES</v>
      </c>
      <c r="K876" s="95" t="str">
        <f t="shared" si="25"/>
        <v>Posgrado</v>
      </c>
      <c r="L876" s="95" t="s">
        <v>392</v>
      </c>
    </row>
    <row r="877" spans="3:12" x14ac:dyDescent="0.25">
      <c r="C877" s="168" t="s">
        <v>58</v>
      </c>
      <c r="D877" s="160"/>
      <c r="E877" s="151">
        <v>0</v>
      </c>
      <c r="F877" s="97">
        <f>IF(E876=0,"",(G876/E876)/12*E876)</f>
        <v>0</v>
      </c>
      <c r="G877" s="94">
        <f>F877</f>
        <v>0</v>
      </c>
      <c r="H877" s="161"/>
      <c r="I877" s="113" t="s">
        <v>513</v>
      </c>
      <c r="J877" s="113" t="str">
        <f>VLOOKUP(I877,Presupuesto!$B$11:$C$565,2,0)</f>
        <v>AGUINALDO Y DECIMO CUARTO MES</v>
      </c>
      <c r="K877" s="95" t="str">
        <f t="shared" si="25"/>
        <v>Posgrado</v>
      </c>
      <c r="L877" s="95" t="s">
        <v>392</v>
      </c>
    </row>
    <row r="878" spans="3:12" ht="15.75" thickBot="1" x14ac:dyDescent="0.3">
      <c r="C878" s="169" t="s">
        <v>59</v>
      </c>
      <c r="D878" s="160"/>
      <c r="E878" s="151">
        <v>0</v>
      </c>
      <c r="F878" s="114">
        <f>IF(E876&lt;6,"",((E876-6)/12)*(G876/E876))</f>
        <v>0</v>
      </c>
      <c r="G878" s="94">
        <f>F878</f>
        <v>0</v>
      </c>
      <c r="H878" s="161"/>
      <c r="I878" s="98" t="s">
        <v>516</v>
      </c>
      <c r="J878" s="98" t="str">
        <f>VLOOKUP(I878,Presupuesto!$B$11:$C$565,2,0)</f>
        <v>DECIMOCUARTO MES</v>
      </c>
      <c r="K878" s="95" t="str">
        <f t="shared" si="25"/>
        <v>Posgrado</v>
      </c>
      <c r="L878" s="95" t="s">
        <v>392</v>
      </c>
    </row>
    <row r="879" spans="3:12" ht="15.75" thickBot="1" x14ac:dyDescent="0.3">
      <c r="C879" s="137" t="s">
        <v>83</v>
      </c>
      <c r="D879" s="196"/>
      <c r="E879" s="149">
        <v>12</v>
      </c>
      <c r="F879" s="136">
        <v>30000</v>
      </c>
      <c r="G879" s="110">
        <f>D879*E879*F879</f>
        <v>0</v>
      </c>
      <c r="H879" s="163"/>
      <c r="I879" s="111" t="s">
        <v>561</v>
      </c>
      <c r="J879" s="111" t="str">
        <f>VLOOKUP(I879,Presupuesto!$B$11:$C$565,2,0)</f>
        <v>CONTRATOS ESPECIALES</v>
      </c>
      <c r="K879" s="95" t="str">
        <f t="shared" si="25"/>
        <v>Posgrado</v>
      </c>
      <c r="L879" s="95" t="s">
        <v>392</v>
      </c>
    </row>
    <row r="880" spans="3:12" x14ac:dyDescent="0.25">
      <c r="C880" s="168" t="s">
        <v>58</v>
      </c>
      <c r="D880" s="160"/>
      <c r="E880" s="151">
        <v>0</v>
      </c>
      <c r="F880" s="114">
        <f>IF(E879=0,"",(G879/E879)/12*E879)</f>
        <v>0</v>
      </c>
      <c r="G880" s="94">
        <f>F880</f>
        <v>0</v>
      </c>
      <c r="H880" s="161"/>
      <c r="I880" s="98" t="s">
        <v>561</v>
      </c>
      <c r="J880" s="98" t="str">
        <f>VLOOKUP(I880,Presupuesto!$B$11:$C$565,2,0)</f>
        <v>CONTRATOS ESPECIALES</v>
      </c>
      <c r="K880" s="95" t="str">
        <f t="shared" si="25"/>
        <v>Posgrado</v>
      </c>
      <c r="L880" s="95" t="s">
        <v>391</v>
      </c>
    </row>
    <row r="881" spans="3:12" ht="15.75" thickBot="1" x14ac:dyDescent="0.3">
      <c r="C881" s="169" t="s">
        <v>59</v>
      </c>
      <c r="D881" s="160"/>
      <c r="E881" s="151">
        <v>0</v>
      </c>
      <c r="F881" s="97">
        <f>IF(E879&lt;6,"",((E879-6)/12)*(G879/E879))</f>
        <v>0</v>
      </c>
      <c r="G881" s="94">
        <f>F881</f>
        <v>0</v>
      </c>
      <c r="H881" s="161"/>
      <c r="I881" s="98" t="s">
        <v>561</v>
      </c>
      <c r="J881" s="98" t="str">
        <f>VLOOKUP(I881,Presupuesto!$B$11:$C$565,2,0)</f>
        <v>CONTRATOS ESPECIALES</v>
      </c>
      <c r="K881" s="95" t="str">
        <f t="shared" si="25"/>
        <v>Posgrado</v>
      </c>
      <c r="L881" s="95" t="s">
        <v>396</v>
      </c>
    </row>
    <row r="882" spans="3:12" ht="15.75" thickBot="1" x14ac:dyDescent="0.3">
      <c r="C882" s="137" t="s">
        <v>60</v>
      </c>
      <c r="D882" s="196"/>
      <c r="E882" s="149">
        <v>12</v>
      </c>
      <c r="F882" s="115">
        <v>30000</v>
      </c>
      <c r="G882" s="110">
        <f>D882*E882*F882</f>
        <v>0</v>
      </c>
      <c r="H882" s="163"/>
      <c r="I882" s="111" t="s">
        <v>702</v>
      </c>
      <c r="J882" s="111" t="str">
        <f>VLOOKUP(I882,Presupuesto!$B$11:$C$565,2,0)</f>
        <v>OTROS SERVICIOS TECNICOS Y PROFESIONALES</v>
      </c>
      <c r="K882" s="95" t="str">
        <f t="shared" si="25"/>
        <v>Posgrado</v>
      </c>
      <c r="L882" s="95" t="s">
        <v>391</v>
      </c>
    </row>
    <row r="883" spans="3:12" x14ac:dyDescent="0.25">
      <c r="C883" s="168" t="s">
        <v>58</v>
      </c>
      <c r="D883" s="160"/>
      <c r="E883" s="151">
        <v>0</v>
      </c>
      <c r="F883" s="97">
        <v>0</v>
      </c>
      <c r="G883" s="94">
        <f>F883</f>
        <v>0</v>
      </c>
      <c r="H883" s="161"/>
      <c r="I883" s="98" t="s">
        <v>702</v>
      </c>
      <c r="J883" s="98" t="str">
        <f>VLOOKUP(I883,Presupuesto!$B$11:$C$565,2,0)</f>
        <v>OTROS SERVICIOS TECNICOS Y PROFESIONALES</v>
      </c>
      <c r="K883" s="95" t="str">
        <f t="shared" si="25"/>
        <v>Posgrado</v>
      </c>
      <c r="L883" s="95" t="s">
        <v>391</v>
      </c>
    </row>
    <row r="884" spans="3:12" ht="15.75" thickBot="1" x14ac:dyDescent="0.3">
      <c r="C884" s="169" t="s">
        <v>59</v>
      </c>
      <c r="D884" s="160"/>
      <c r="E884" s="151">
        <v>0</v>
      </c>
      <c r="F884" s="97">
        <v>0</v>
      </c>
      <c r="G884" s="94">
        <f>F884</f>
        <v>0</v>
      </c>
      <c r="H884" s="161"/>
      <c r="I884" s="98" t="s">
        <v>702</v>
      </c>
      <c r="J884" s="98" t="str">
        <f>VLOOKUP(I884,Presupuesto!$B$11:$C$565,2,0)</f>
        <v>OTROS SERVICIOS TECNICOS Y PROFESIONALES</v>
      </c>
      <c r="K884" s="95" t="str">
        <f t="shared" si="25"/>
        <v>Posgrado</v>
      </c>
      <c r="L884" s="95" t="s">
        <v>391</v>
      </c>
    </row>
    <row r="885" spans="3:12" ht="15.75" thickBot="1" x14ac:dyDescent="0.3">
      <c r="C885" s="137" t="s">
        <v>61</v>
      </c>
      <c r="D885" s="196"/>
      <c r="E885" s="149">
        <v>12</v>
      </c>
      <c r="F885" s="115">
        <v>30000</v>
      </c>
      <c r="G885" s="110">
        <f>D885*E885*F885</f>
        <v>0</v>
      </c>
      <c r="H885" s="163"/>
      <c r="I885" s="111" t="s">
        <v>493</v>
      </c>
      <c r="J885" s="111" t="str">
        <f>VLOOKUP(I885,Presupuesto!$B$11:$C$565,2,0)</f>
        <v>SUELDOS Y SALARIOS PERMANENTES</v>
      </c>
      <c r="K885" s="95" t="str">
        <f t="shared" si="25"/>
        <v>Posgrado</v>
      </c>
      <c r="L885" s="95" t="s">
        <v>391</v>
      </c>
    </row>
    <row r="886" spans="3:12" x14ac:dyDescent="0.25">
      <c r="C886" s="168" t="s">
        <v>58</v>
      </c>
      <c r="D886" s="166"/>
      <c r="E886" s="128">
        <v>0</v>
      </c>
      <c r="F886" s="116">
        <f>IF(E885=0,"",(G885/E885)/12*E885)</f>
        <v>0</v>
      </c>
      <c r="G886" s="117">
        <f>F886</f>
        <v>0</v>
      </c>
      <c r="H886" s="161"/>
      <c r="I886" s="98" t="s">
        <v>513</v>
      </c>
      <c r="J886" s="98" t="str">
        <f>VLOOKUP(I886,Presupuesto!$B$11:$C$565,2,0)</f>
        <v>AGUINALDO Y DECIMO CUARTO MES</v>
      </c>
      <c r="K886" s="95" t="str">
        <f t="shared" si="25"/>
        <v>Posgrado</v>
      </c>
      <c r="L886" s="95" t="s">
        <v>391</v>
      </c>
    </row>
    <row r="887" spans="3:12" ht="15.75" thickBot="1" x14ac:dyDescent="0.3">
      <c r="C887" s="170" t="s">
        <v>59</v>
      </c>
      <c r="D887" s="159"/>
      <c r="E887" s="129">
        <v>0</v>
      </c>
      <c r="F887" s="102">
        <f>IF(E885&lt;6,"",((E885-6)/12)*(G885/E885))</f>
        <v>0</v>
      </c>
      <c r="G887" s="102">
        <f>F887</f>
        <v>0</v>
      </c>
      <c r="H887" s="159"/>
      <c r="I887" s="103" t="s">
        <v>516</v>
      </c>
      <c r="J887" s="121" t="str">
        <f>VLOOKUP(I887,Presupuesto!$B$11:$C$565,2,0)</f>
        <v>DECIMOCUARTO MES</v>
      </c>
      <c r="K887" s="103" t="str">
        <f t="shared" si="25"/>
        <v>Posgrado</v>
      </c>
      <c r="L887" s="121" t="s">
        <v>391</v>
      </c>
    </row>
    <row r="889" spans="3:12" ht="15.75" thickBot="1" x14ac:dyDescent="0.3"/>
    <row r="890" spans="3:12" ht="15.75" thickBot="1" x14ac:dyDescent="0.3">
      <c r="C890" s="69" t="s">
        <v>43</v>
      </c>
      <c r="D890" s="30">
        <f>SUM(G897:G947)</f>
        <v>0</v>
      </c>
      <c r="E890" s="90"/>
      <c r="F890" s="90"/>
      <c r="G890" s="90"/>
      <c r="H890" s="73"/>
      <c r="I890" s="73"/>
      <c r="J890" s="73"/>
    </row>
    <row r="891" spans="3:12" x14ac:dyDescent="0.25">
      <c r="D891" s="31"/>
      <c r="E891" s="90"/>
      <c r="F891" s="90"/>
      <c r="G891" s="90"/>
      <c r="H891" s="73"/>
      <c r="I891" s="73"/>
      <c r="J891" s="73"/>
    </row>
    <row r="892" spans="3:12" x14ac:dyDescent="0.25">
      <c r="D892" s="31"/>
      <c r="E892" s="90"/>
      <c r="F892" s="90"/>
      <c r="G892" s="90"/>
      <c r="H892" s="73"/>
      <c r="I892" s="73"/>
      <c r="J892" s="73"/>
    </row>
    <row r="893" spans="3:12" ht="15.75" x14ac:dyDescent="0.25">
      <c r="C893" s="199" t="s">
        <v>389</v>
      </c>
      <c r="D893" s="327"/>
      <c r="E893" s="90"/>
      <c r="F893" s="90"/>
      <c r="G893" s="90"/>
      <c r="H893" s="73"/>
      <c r="I893" s="73"/>
      <c r="J893" s="73"/>
    </row>
    <row r="894" spans="3:12" ht="18.75" x14ac:dyDescent="0.25">
      <c r="C894" s="204" t="e">
        <f>IFERROR(VLOOKUP(D893,'1. Desarrollo e Innov. Curricu.'!$E:$F,2,FALSE),IFERROR(VLOOKUP(D893,'2. Investigación Científica'!$E:$F,2,FALSE),IFERROR(VLOOKUP(D893,'3. Vinculación Univ. Sociedad'!$E:$F,2,FALSE),IFERROR(VLOOKUP(D893,'4. Docencia y Profesorado Univ.'!$E:$F,2,FALSE),IFERROR(VLOOKUP(D893,'5. Estudiantes y Graduados'!$E:$F,2,FALSE),IFERROR(VLOOKUP(D893,'11. Gestion Administrativa'!$E:$F,2,FALSE),IFERROR(VLOOKUP(D893,'13. Gestión Académica'!$E:$F,2,FALSE),IFERROR(VLOOKUP(D893,'8. Asegura. de la Calid. y M'!$E:$F,2,FALSE),IFERROR(VLOOKUP(D893,'6. Gestión del Conocimiento'!$E:$F,2,FALSE),IFERROR(VLOOKUP(D893,'15. Gobernabilidad y Proceso...'!$E:$F,2,FALSE),IFERROR(VLOOKUP(D893,'12. Gestión del Talento Humano'!$E:$F,2,FALSE),IFERROR(VLOOKUP(D893,'14. Internacional... de la E.S.'!$E:$F,2,FALSE),IFERROR(VLOOKUP(D893,'10. Posgrado'!$E:$F,2,FALSE),IFERROR(VLOOKUP(D893,'17. Gestión TIC'!$E:$F,2,FALSE),IFERROR(VLOOKUP(D893,'16. Desa. del Sistema Educ.Sup.'!$E:$F,2,FALSE),IFERROR(VLOOKUP(D893,'9. Cultura de Inno. Insti...'!$E:$F,2,FALSE),VLOOKUP(D893,'7. Lo Esencial de la Reforma U.'!$E:$F,2,0)))))))))))))))))</f>
        <v>#N/A</v>
      </c>
      <c r="D894" s="31"/>
      <c r="E894" s="90"/>
      <c r="F894" s="90"/>
      <c r="G894" s="90"/>
      <c r="H894" s="73"/>
      <c r="I894" s="73"/>
      <c r="J894" s="73"/>
    </row>
    <row r="895" spans="3:12" ht="15.75" thickBot="1" x14ac:dyDescent="0.3">
      <c r="C895" s="174"/>
      <c r="D895" s="31"/>
      <c r="E895" s="90"/>
      <c r="F895" s="90"/>
      <c r="G895" s="90"/>
      <c r="H895" s="73"/>
      <c r="I895" s="73"/>
      <c r="J895" s="73"/>
      <c r="K895" s="150"/>
    </row>
    <row r="896" spans="3:12" ht="30.75" thickBot="1" x14ac:dyDescent="0.3">
      <c r="C896" s="131" t="s">
        <v>44</v>
      </c>
      <c r="D896" s="135" t="s">
        <v>55</v>
      </c>
      <c r="E896" s="167" t="s">
        <v>56</v>
      </c>
      <c r="F896" s="135" t="s">
        <v>57</v>
      </c>
      <c r="G896" s="132" t="s">
        <v>27</v>
      </c>
      <c r="H896" s="130" t="s">
        <v>128</v>
      </c>
      <c r="I896" s="133" t="s">
        <v>46</v>
      </c>
      <c r="J896" s="133" t="s">
        <v>129</v>
      </c>
      <c r="K896" s="133" t="s">
        <v>407</v>
      </c>
      <c r="L896" s="133" t="s">
        <v>408</v>
      </c>
    </row>
    <row r="897" spans="3:12" ht="15.75" thickBot="1" x14ac:dyDescent="0.3">
      <c r="C897" s="134" t="s">
        <v>479</v>
      </c>
      <c r="D897" s="196"/>
      <c r="E897" s="149">
        <v>12</v>
      </c>
      <c r="F897" s="285">
        <f>HLOOKUP($C897,$BZ$2:$CM$3,2,0)</f>
        <v>43674.39</v>
      </c>
      <c r="G897" s="110">
        <f>D897*E897*F897</f>
        <v>0</v>
      </c>
      <c r="H897" s="163"/>
      <c r="I897" s="111" t="s">
        <v>493</v>
      </c>
      <c r="J897" s="111" t="str">
        <f>VLOOKUP(I897,Presupuesto!$B$11:$C$565,2,0)</f>
        <v>SUELDOS Y SALARIOS PERMANENTES</v>
      </c>
      <c r="K897" s="212" t="s">
        <v>1464</v>
      </c>
      <c r="L897" s="95" t="s">
        <v>391</v>
      </c>
    </row>
    <row r="898" spans="3:12" x14ac:dyDescent="0.25">
      <c r="C898" s="168" t="s">
        <v>58</v>
      </c>
      <c r="D898" s="160"/>
      <c r="E898" s="151">
        <v>0</v>
      </c>
      <c r="F898" s="97">
        <f>IF(E897=0,"",(G897/E897)/12*E897)</f>
        <v>0</v>
      </c>
      <c r="G898" s="94">
        <f>F898</f>
        <v>0</v>
      </c>
      <c r="H898" s="161"/>
      <c r="I898" s="113" t="s">
        <v>513</v>
      </c>
      <c r="J898" s="113" t="str">
        <f>VLOOKUP(I898,Presupuesto!$B$11:$C$565,2,0)</f>
        <v>AGUINALDO Y DECIMO CUARTO MES</v>
      </c>
      <c r="K898" s="95" t="str">
        <f t="shared" ref="K898:K929" si="26">$K$897</f>
        <v>Desarrollo del Sistema de Educación Superior</v>
      </c>
      <c r="L898" s="95" t="s">
        <v>409</v>
      </c>
    </row>
    <row r="899" spans="3:12" ht="15.75" thickBot="1" x14ac:dyDescent="0.3">
      <c r="C899" s="169" t="s">
        <v>59</v>
      </c>
      <c r="D899" s="160"/>
      <c r="E899" s="151">
        <v>0</v>
      </c>
      <c r="F899" s="114">
        <f>IF(E897&lt;6,"",((E897-6)/12)*(G897/E897))</f>
        <v>0</v>
      </c>
      <c r="G899" s="94">
        <f>F899</f>
        <v>0</v>
      </c>
      <c r="H899" s="161"/>
      <c r="I899" s="98" t="s">
        <v>516</v>
      </c>
      <c r="J899" s="98" t="str">
        <f>VLOOKUP(I899,Presupuesto!$B$11:$C$565,2,0)</f>
        <v>DECIMOCUARTO MES</v>
      </c>
      <c r="K899" s="95" t="str">
        <f t="shared" si="26"/>
        <v>Desarrollo del Sistema de Educación Superior</v>
      </c>
      <c r="L899" s="95" t="s">
        <v>392</v>
      </c>
    </row>
    <row r="900" spans="3:12" ht="15.75" thickBot="1" x14ac:dyDescent="0.3">
      <c r="C900" s="134" t="s">
        <v>480</v>
      </c>
      <c r="D900" s="196"/>
      <c r="E900" s="149">
        <v>12</v>
      </c>
      <c r="F900" s="285">
        <f>HLOOKUP($C900,$BZ$2:$CM$3,2,0)</f>
        <v>39703.99</v>
      </c>
      <c r="G900" s="110">
        <f>D900*E900*F900</f>
        <v>0</v>
      </c>
      <c r="H900" s="163"/>
      <c r="I900" s="111" t="s">
        <v>493</v>
      </c>
      <c r="J900" s="111" t="str">
        <f>VLOOKUP(I900,Presupuesto!$B$11:$C$565,2,0)</f>
        <v>SUELDOS Y SALARIOS PERMANENTES</v>
      </c>
      <c r="K900" s="95" t="str">
        <f t="shared" si="26"/>
        <v>Desarrollo del Sistema de Educación Superior</v>
      </c>
      <c r="L900" s="95" t="s">
        <v>392</v>
      </c>
    </row>
    <row r="901" spans="3:12" x14ac:dyDescent="0.25">
      <c r="C901" s="168" t="s">
        <v>58</v>
      </c>
      <c r="D901" s="160"/>
      <c r="E901" s="151">
        <v>0</v>
      </c>
      <c r="F901" s="97">
        <f>IF(E900=0,"",(G900/E900)/12*E900)</f>
        <v>0</v>
      </c>
      <c r="G901" s="94">
        <f>F901</f>
        <v>0</v>
      </c>
      <c r="H901" s="161"/>
      <c r="I901" s="113" t="s">
        <v>513</v>
      </c>
      <c r="J901" s="113" t="str">
        <f>VLOOKUP(I901,Presupuesto!$B$11:$C$565,2,0)</f>
        <v>AGUINALDO Y DECIMO CUARTO MES</v>
      </c>
      <c r="K901" s="95" t="str">
        <f t="shared" si="26"/>
        <v>Desarrollo del Sistema de Educación Superior</v>
      </c>
      <c r="L901" s="95" t="s">
        <v>392</v>
      </c>
    </row>
    <row r="902" spans="3:12" ht="15.75" thickBot="1" x14ac:dyDescent="0.3">
      <c r="C902" s="169" t="s">
        <v>59</v>
      </c>
      <c r="D902" s="160"/>
      <c r="E902" s="151">
        <v>0</v>
      </c>
      <c r="F902" s="114">
        <f>IF(E900&lt;6,"",((E900-6)/12)*(G900/E900))</f>
        <v>0</v>
      </c>
      <c r="G902" s="94">
        <f>F902</f>
        <v>0</v>
      </c>
      <c r="H902" s="161"/>
      <c r="I902" s="98" t="s">
        <v>516</v>
      </c>
      <c r="J902" s="98" t="str">
        <f>VLOOKUP(I902,Presupuesto!$B$11:$C$565,2,0)</f>
        <v>DECIMOCUARTO MES</v>
      </c>
      <c r="K902" s="95" t="str">
        <f t="shared" si="26"/>
        <v>Desarrollo del Sistema de Educación Superior</v>
      </c>
      <c r="L902" s="95" t="s">
        <v>392</v>
      </c>
    </row>
    <row r="903" spans="3:12" ht="15.75" thickBot="1" x14ac:dyDescent="0.3">
      <c r="C903" s="134" t="s">
        <v>481</v>
      </c>
      <c r="D903" s="196"/>
      <c r="E903" s="149">
        <v>12</v>
      </c>
      <c r="F903" s="285">
        <f>HLOOKUP($C903,$BZ$2:$CM$3,2,0)</f>
        <v>35733.589999999997</v>
      </c>
      <c r="G903" s="110">
        <f>D903*E903*F903</f>
        <v>0</v>
      </c>
      <c r="H903" s="163"/>
      <c r="I903" s="111" t="s">
        <v>493</v>
      </c>
      <c r="J903" s="111" t="str">
        <f>VLOOKUP(I903,Presupuesto!$B$11:$C$565,2,0)</f>
        <v>SUELDOS Y SALARIOS PERMANENTES</v>
      </c>
      <c r="K903" s="95" t="str">
        <f t="shared" si="26"/>
        <v>Desarrollo del Sistema de Educación Superior</v>
      </c>
      <c r="L903" s="95" t="s">
        <v>392</v>
      </c>
    </row>
    <row r="904" spans="3:12" x14ac:dyDescent="0.25">
      <c r="C904" s="168" t="s">
        <v>58</v>
      </c>
      <c r="D904" s="160"/>
      <c r="E904" s="151">
        <v>0</v>
      </c>
      <c r="F904" s="97">
        <f>IF(E903=0,"",(G903/E903)/12*E903)</f>
        <v>0</v>
      </c>
      <c r="G904" s="94">
        <f>F904</f>
        <v>0</v>
      </c>
      <c r="H904" s="161"/>
      <c r="I904" s="113" t="s">
        <v>513</v>
      </c>
      <c r="J904" s="113" t="str">
        <f>VLOOKUP(I904,Presupuesto!$B$11:$C$565,2,0)</f>
        <v>AGUINALDO Y DECIMO CUARTO MES</v>
      </c>
      <c r="K904" s="95" t="str">
        <f t="shared" si="26"/>
        <v>Desarrollo del Sistema de Educación Superior</v>
      </c>
      <c r="L904" s="95" t="s">
        <v>392</v>
      </c>
    </row>
    <row r="905" spans="3:12" ht="15.75" thickBot="1" x14ac:dyDescent="0.3">
      <c r="C905" s="169" t="s">
        <v>59</v>
      </c>
      <c r="D905" s="160"/>
      <c r="E905" s="151">
        <v>0</v>
      </c>
      <c r="F905" s="114">
        <f>IF(E903&lt;6,"",((E903-6)/12)*(G903/E903))</f>
        <v>0</v>
      </c>
      <c r="G905" s="94">
        <f>F905</f>
        <v>0</v>
      </c>
      <c r="H905" s="161"/>
      <c r="I905" s="98" t="s">
        <v>516</v>
      </c>
      <c r="J905" s="98" t="str">
        <f>VLOOKUP(I905,Presupuesto!$B$11:$C$565,2,0)</f>
        <v>DECIMOCUARTO MES</v>
      </c>
      <c r="K905" s="95" t="str">
        <f t="shared" si="26"/>
        <v>Desarrollo del Sistema de Educación Superior</v>
      </c>
      <c r="L905" s="95" t="s">
        <v>392</v>
      </c>
    </row>
    <row r="906" spans="3:12" ht="15.75" thickBot="1" x14ac:dyDescent="0.3">
      <c r="C906" s="134" t="s">
        <v>482</v>
      </c>
      <c r="D906" s="196"/>
      <c r="E906" s="149">
        <v>12</v>
      </c>
      <c r="F906" s="285">
        <f>HLOOKUP($C906,$BZ$2:$CM$3,2,0)</f>
        <v>31763.19</v>
      </c>
      <c r="G906" s="110">
        <f>D906*E906*F906</f>
        <v>0</v>
      </c>
      <c r="H906" s="163"/>
      <c r="I906" s="111" t="s">
        <v>493</v>
      </c>
      <c r="J906" s="111" t="str">
        <f>VLOOKUP(I906,Presupuesto!$B$11:$C$565,2,0)</f>
        <v>SUELDOS Y SALARIOS PERMANENTES</v>
      </c>
      <c r="K906" s="95" t="str">
        <f t="shared" si="26"/>
        <v>Desarrollo del Sistema de Educación Superior</v>
      </c>
      <c r="L906" s="95" t="s">
        <v>392</v>
      </c>
    </row>
    <row r="907" spans="3:12" x14ac:dyDescent="0.25">
      <c r="C907" s="168" t="s">
        <v>58</v>
      </c>
      <c r="D907" s="160"/>
      <c r="E907" s="151">
        <v>0</v>
      </c>
      <c r="F907" s="97">
        <f>IF(E906=0,"",(G906/E906)/12*E906)</f>
        <v>0</v>
      </c>
      <c r="G907" s="94">
        <f>F907</f>
        <v>0</v>
      </c>
      <c r="H907" s="161"/>
      <c r="I907" s="113" t="s">
        <v>513</v>
      </c>
      <c r="J907" s="113" t="str">
        <f>VLOOKUP(I907,Presupuesto!$B$11:$C$565,2,0)</f>
        <v>AGUINALDO Y DECIMO CUARTO MES</v>
      </c>
      <c r="K907" s="95" t="str">
        <f t="shared" si="26"/>
        <v>Desarrollo del Sistema de Educación Superior</v>
      </c>
      <c r="L907" s="95" t="s">
        <v>392</v>
      </c>
    </row>
    <row r="908" spans="3:12" ht="15.75" thickBot="1" x14ac:dyDescent="0.3">
      <c r="C908" s="169" t="s">
        <v>59</v>
      </c>
      <c r="D908" s="160"/>
      <c r="E908" s="151">
        <v>0</v>
      </c>
      <c r="F908" s="114">
        <f>IF(E906&lt;6,"",((E906-6)/12)*(G906/E906))</f>
        <v>0</v>
      </c>
      <c r="G908" s="94">
        <f>F908</f>
        <v>0</v>
      </c>
      <c r="H908" s="161"/>
      <c r="I908" s="98" t="s">
        <v>516</v>
      </c>
      <c r="J908" s="98" t="str">
        <f>VLOOKUP(I908,Presupuesto!$B$11:$C$565,2,0)</f>
        <v>DECIMOCUARTO MES</v>
      </c>
      <c r="K908" s="95" t="str">
        <f t="shared" si="26"/>
        <v>Desarrollo del Sistema de Educación Superior</v>
      </c>
      <c r="L908" s="95" t="s">
        <v>392</v>
      </c>
    </row>
    <row r="909" spans="3:12" ht="15.75" thickBot="1" x14ac:dyDescent="0.3">
      <c r="C909" s="134" t="s">
        <v>483</v>
      </c>
      <c r="D909" s="196"/>
      <c r="E909" s="149">
        <v>12</v>
      </c>
      <c r="F909" s="285">
        <f>HLOOKUP($C909,$BZ$2:$CM$3,2,0)</f>
        <v>29777.99</v>
      </c>
      <c r="G909" s="110">
        <f>D909*E909*F909</f>
        <v>0</v>
      </c>
      <c r="H909" s="163"/>
      <c r="I909" s="111" t="s">
        <v>493</v>
      </c>
      <c r="J909" s="111" t="str">
        <f>VLOOKUP(I909,Presupuesto!$B$11:$C$565,2,0)</f>
        <v>SUELDOS Y SALARIOS PERMANENTES</v>
      </c>
      <c r="K909" s="95" t="str">
        <f t="shared" si="26"/>
        <v>Desarrollo del Sistema de Educación Superior</v>
      </c>
      <c r="L909" s="95" t="s">
        <v>392</v>
      </c>
    </row>
    <row r="910" spans="3:12" x14ac:dyDescent="0.25">
      <c r="C910" s="168" t="s">
        <v>58</v>
      </c>
      <c r="D910" s="160"/>
      <c r="E910" s="151">
        <v>0</v>
      </c>
      <c r="F910" s="97">
        <f>IF(E909=0,"",(G909/E909)/12*E909)</f>
        <v>0</v>
      </c>
      <c r="G910" s="94">
        <f>F910</f>
        <v>0</v>
      </c>
      <c r="H910" s="161"/>
      <c r="I910" s="113" t="s">
        <v>513</v>
      </c>
      <c r="J910" s="113" t="str">
        <f>VLOOKUP(I910,Presupuesto!$B$11:$C$565,2,0)</f>
        <v>AGUINALDO Y DECIMO CUARTO MES</v>
      </c>
      <c r="K910" s="95" t="str">
        <f t="shared" si="26"/>
        <v>Desarrollo del Sistema de Educación Superior</v>
      </c>
      <c r="L910" s="95" t="s">
        <v>392</v>
      </c>
    </row>
    <row r="911" spans="3:12" ht="15.75" thickBot="1" x14ac:dyDescent="0.3">
      <c r="C911" s="169" t="s">
        <v>59</v>
      </c>
      <c r="D911" s="160"/>
      <c r="E911" s="151">
        <v>0</v>
      </c>
      <c r="F911" s="114">
        <f>IF(E909&lt;6,"",((E909-6)/12)*(G909/E909))</f>
        <v>0</v>
      </c>
      <c r="G911" s="94">
        <f>F911</f>
        <v>0</v>
      </c>
      <c r="H911" s="161"/>
      <c r="I911" s="98" t="s">
        <v>516</v>
      </c>
      <c r="J911" s="98" t="str">
        <f>VLOOKUP(I911,Presupuesto!$B$11:$C$565,2,0)</f>
        <v>DECIMOCUARTO MES</v>
      </c>
      <c r="K911" s="95" t="str">
        <f t="shared" si="26"/>
        <v>Desarrollo del Sistema de Educación Superior</v>
      </c>
      <c r="L911" s="95" t="s">
        <v>392</v>
      </c>
    </row>
    <row r="912" spans="3:12" ht="15.75" thickBot="1" x14ac:dyDescent="0.3">
      <c r="C912" s="134" t="s">
        <v>484</v>
      </c>
      <c r="D912" s="196"/>
      <c r="E912" s="149">
        <v>12</v>
      </c>
      <c r="F912" s="285">
        <f>HLOOKUP($C912,$BZ$2:$CM$3,2,0)</f>
        <v>27792.79</v>
      </c>
      <c r="G912" s="110">
        <f>D912*E912*F912</f>
        <v>0</v>
      </c>
      <c r="H912" s="163"/>
      <c r="I912" s="111" t="s">
        <v>493</v>
      </c>
      <c r="J912" s="111" t="str">
        <f>VLOOKUP(I912,Presupuesto!$B$11:$C$565,2,0)</f>
        <v>SUELDOS Y SALARIOS PERMANENTES</v>
      </c>
      <c r="K912" s="95" t="str">
        <f t="shared" si="26"/>
        <v>Desarrollo del Sistema de Educación Superior</v>
      </c>
      <c r="L912" s="95" t="s">
        <v>392</v>
      </c>
    </row>
    <row r="913" spans="3:12" x14ac:dyDescent="0.25">
      <c r="C913" s="168" t="s">
        <v>58</v>
      </c>
      <c r="D913" s="160"/>
      <c r="E913" s="151">
        <v>0</v>
      </c>
      <c r="F913" s="97">
        <f>IF(E912=0,"",(G912/E912)/12*E912)</f>
        <v>0</v>
      </c>
      <c r="G913" s="94">
        <f>F913</f>
        <v>0</v>
      </c>
      <c r="H913" s="161"/>
      <c r="I913" s="113" t="s">
        <v>513</v>
      </c>
      <c r="J913" s="113" t="str">
        <f>VLOOKUP(I913,Presupuesto!$B$11:$C$565,2,0)</f>
        <v>AGUINALDO Y DECIMO CUARTO MES</v>
      </c>
      <c r="K913" s="95" t="str">
        <f t="shared" si="26"/>
        <v>Desarrollo del Sistema de Educación Superior</v>
      </c>
      <c r="L913" s="95" t="s">
        <v>392</v>
      </c>
    </row>
    <row r="914" spans="3:12" ht="15.75" thickBot="1" x14ac:dyDescent="0.3">
      <c r="C914" s="169" t="s">
        <v>59</v>
      </c>
      <c r="D914" s="160"/>
      <c r="E914" s="151">
        <v>0</v>
      </c>
      <c r="F914" s="114">
        <f>IF(E912&lt;6,"",((E912-6)/12)*(G912/E912))</f>
        <v>0</v>
      </c>
      <c r="G914" s="94">
        <f>F914</f>
        <v>0</v>
      </c>
      <c r="H914" s="161"/>
      <c r="I914" s="98" t="s">
        <v>516</v>
      </c>
      <c r="J914" s="98" t="str">
        <f>VLOOKUP(I914,Presupuesto!$B$11:$C$565,2,0)</f>
        <v>DECIMOCUARTO MES</v>
      </c>
      <c r="K914" s="95" t="str">
        <f t="shared" si="26"/>
        <v>Desarrollo del Sistema de Educación Superior</v>
      </c>
      <c r="L914" s="95" t="s">
        <v>392</v>
      </c>
    </row>
    <row r="915" spans="3:12" ht="15.75" thickBot="1" x14ac:dyDescent="0.3">
      <c r="C915" s="134" t="s">
        <v>485</v>
      </c>
      <c r="D915" s="196"/>
      <c r="E915" s="149">
        <v>12</v>
      </c>
      <c r="F915" s="285">
        <f>HLOOKUP($C915,$BZ$2:$CM$3,2,0)</f>
        <v>18859.39</v>
      </c>
      <c r="G915" s="110">
        <f>D915*E915*F915</f>
        <v>0</v>
      </c>
      <c r="H915" s="163"/>
      <c r="I915" s="111" t="s">
        <v>493</v>
      </c>
      <c r="J915" s="111" t="str">
        <f>VLOOKUP(I915,Presupuesto!$B$11:$C$565,2,0)</f>
        <v>SUELDOS Y SALARIOS PERMANENTES</v>
      </c>
      <c r="K915" s="95" t="str">
        <f t="shared" si="26"/>
        <v>Desarrollo del Sistema de Educación Superior</v>
      </c>
      <c r="L915" s="95" t="s">
        <v>392</v>
      </c>
    </row>
    <row r="916" spans="3:12" x14ac:dyDescent="0.25">
      <c r="C916" s="168" t="s">
        <v>58</v>
      </c>
      <c r="D916" s="160"/>
      <c r="E916" s="151">
        <v>0</v>
      </c>
      <c r="F916" s="97">
        <f>IF(E915=0,"",(G915/E915)/12*E915)</f>
        <v>0</v>
      </c>
      <c r="G916" s="94">
        <f>F916</f>
        <v>0</v>
      </c>
      <c r="H916" s="161"/>
      <c r="I916" s="113" t="s">
        <v>513</v>
      </c>
      <c r="J916" s="113" t="str">
        <f>VLOOKUP(I916,Presupuesto!$B$11:$C$565,2,0)</f>
        <v>AGUINALDO Y DECIMO CUARTO MES</v>
      </c>
      <c r="K916" s="95" t="str">
        <f t="shared" si="26"/>
        <v>Desarrollo del Sistema de Educación Superior</v>
      </c>
      <c r="L916" s="95" t="s">
        <v>392</v>
      </c>
    </row>
    <row r="917" spans="3:12" ht="15.75" thickBot="1" x14ac:dyDescent="0.3">
      <c r="C917" s="169" t="s">
        <v>59</v>
      </c>
      <c r="D917" s="160"/>
      <c r="E917" s="151">
        <v>0</v>
      </c>
      <c r="F917" s="114">
        <f>IF(E915&lt;6,"",((E915-6)/12)*(G915/E915))</f>
        <v>0</v>
      </c>
      <c r="G917" s="94">
        <f>F917</f>
        <v>0</v>
      </c>
      <c r="H917" s="161"/>
      <c r="I917" s="98" t="s">
        <v>516</v>
      </c>
      <c r="J917" s="98" t="str">
        <f>VLOOKUP(I917,Presupuesto!$B$11:$C$565,2,0)</f>
        <v>DECIMOCUARTO MES</v>
      </c>
      <c r="K917" s="95" t="str">
        <f t="shared" si="26"/>
        <v>Desarrollo del Sistema de Educación Superior</v>
      </c>
      <c r="L917" s="95" t="s">
        <v>392</v>
      </c>
    </row>
    <row r="918" spans="3:12" ht="15.75" thickBot="1" x14ac:dyDescent="0.3">
      <c r="C918" s="134" t="s">
        <v>486</v>
      </c>
      <c r="D918" s="196"/>
      <c r="E918" s="149">
        <v>12</v>
      </c>
      <c r="F918" s="285">
        <f>HLOOKUP($C918,$BZ$2:$CM$3,2,0)</f>
        <v>17866.8</v>
      </c>
      <c r="G918" s="110">
        <f>D918*E918*F918</f>
        <v>0</v>
      </c>
      <c r="H918" s="163"/>
      <c r="I918" s="111" t="s">
        <v>493</v>
      </c>
      <c r="J918" s="111" t="str">
        <f>VLOOKUP(I918,Presupuesto!$B$11:$C$565,2,0)</f>
        <v>SUELDOS Y SALARIOS PERMANENTES</v>
      </c>
      <c r="K918" s="95" t="str">
        <f t="shared" si="26"/>
        <v>Desarrollo del Sistema de Educación Superior</v>
      </c>
      <c r="L918" s="95" t="s">
        <v>392</v>
      </c>
    </row>
    <row r="919" spans="3:12" x14ac:dyDescent="0.25">
      <c r="C919" s="168" t="s">
        <v>58</v>
      </c>
      <c r="D919" s="160"/>
      <c r="E919" s="151">
        <v>0</v>
      </c>
      <c r="F919" s="97">
        <f>IF(E918=0,"",(G918/E918)/12*E918)</f>
        <v>0</v>
      </c>
      <c r="G919" s="94">
        <f>F919</f>
        <v>0</v>
      </c>
      <c r="H919" s="161"/>
      <c r="I919" s="113" t="s">
        <v>513</v>
      </c>
      <c r="J919" s="113" t="str">
        <f>VLOOKUP(I919,Presupuesto!$B$11:$C$565,2,0)</f>
        <v>AGUINALDO Y DECIMO CUARTO MES</v>
      </c>
      <c r="K919" s="95" t="str">
        <f t="shared" si="26"/>
        <v>Desarrollo del Sistema de Educación Superior</v>
      </c>
      <c r="L919" s="95" t="s">
        <v>392</v>
      </c>
    </row>
    <row r="920" spans="3:12" ht="15.75" thickBot="1" x14ac:dyDescent="0.3">
      <c r="C920" s="169" t="s">
        <v>59</v>
      </c>
      <c r="D920" s="160"/>
      <c r="E920" s="151">
        <v>0</v>
      </c>
      <c r="F920" s="114">
        <f>IF(E918&lt;6,"",((E918-6)/12)*(G918/E918))</f>
        <v>0</v>
      </c>
      <c r="G920" s="94">
        <f>F920</f>
        <v>0</v>
      </c>
      <c r="H920" s="161"/>
      <c r="I920" s="98" t="s">
        <v>516</v>
      </c>
      <c r="J920" s="98" t="str">
        <f>VLOOKUP(I920,Presupuesto!$B$11:$C$565,2,0)</f>
        <v>DECIMOCUARTO MES</v>
      </c>
      <c r="K920" s="95" t="str">
        <f t="shared" si="26"/>
        <v>Desarrollo del Sistema de Educación Superior</v>
      </c>
      <c r="L920" s="95" t="s">
        <v>392</v>
      </c>
    </row>
    <row r="921" spans="3:12" ht="15.75" thickBot="1" x14ac:dyDescent="0.3">
      <c r="C921" s="134" t="s">
        <v>487</v>
      </c>
      <c r="D921" s="196"/>
      <c r="E921" s="149">
        <v>12</v>
      </c>
      <c r="F921" s="285">
        <f>HLOOKUP($C921,$BZ$2:$CM$3,2,0)</f>
        <v>13896.4</v>
      </c>
      <c r="G921" s="110">
        <f>D921*E921*F921</f>
        <v>0</v>
      </c>
      <c r="H921" s="163"/>
      <c r="I921" s="111" t="s">
        <v>493</v>
      </c>
      <c r="J921" s="111" t="str">
        <f>VLOOKUP(I921,Presupuesto!$B$11:$C$565,2,0)</f>
        <v>SUELDOS Y SALARIOS PERMANENTES</v>
      </c>
      <c r="K921" s="95" t="str">
        <f t="shared" si="26"/>
        <v>Desarrollo del Sistema de Educación Superior</v>
      </c>
      <c r="L921" s="95" t="s">
        <v>392</v>
      </c>
    </row>
    <row r="922" spans="3:12" x14ac:dyDescent="0.25">
      <c r="C922" s="168" t="s">
        <v>58</v>
      </c>
      <c r="D922" s="160"/>
      <c r="E922" s="151">
        <v>0</v>
      </c>
      <c r="F922" s="97">
        <f>IF(E921=0,"",(G921/E921)/12*E921)</f>
        <v>0</v>
      </c>
      <c r="G922" s="94">
        <f>F922</f>
        <v>0</v>
      </c>
      <c r="H922" s="161"/>
      <c r="I922" s="113" t="s">
        <v>513</v>
      </c>
      <c r="J922" s="113" t="str">
        <f>VLOOKUP(I922,Presupuesto!$B$11:$C$565,2,0)</f>
        <v>AGUINALDO Y DECIMO CUARTO MES</v>
      </c>
      <c r="K922" s="95" t="str">
        <f t="shared" si="26"/>
        <v>Desarrollo del Sistema de Educación Superior</v>
      </c>
      <c r="L922" s="95" t="s">
        <v>392</v>
      </c>
    </row>
    <row r="923" spans="3:12" ht="15.75" thickBot="1" x14ac:dyDescent="0.3">
      <c r="C923" s="169" t="s">
        <v>59</v>
      </c>
      <c r="D923" s="160"/>
      <c r="E923" s="151">
        <v>0</v>
      </c>
      <c r="F923" s="114">
        <f>IF(E921&lt;6,"",((E921-6)/12)*(G921/E921))</f>
        <v>0</v>
      </c>
      <c r="G923" s="94">
        <f>F923</f>
        <v>0</v>
      </c>
      <c r="H923" s="161"/>
      <c r="I923" s="98" t="s">
        <v>516</v>
      </c>
      <c r="J923" s="98" t="str">
        <f>VLOOKUP(I923,Presupuesto!$B$11:$C$565,2,0)</f>
        <v>DECIMOCUARTO MES</v>
      </c>
      <c r="K923" s="95" t="str">
        <f t="shared" si="26"/>
        <v>Desarrollo del Sistema de Educación Superior</v>
      </c>
      <c r="L923" s="95" t="s">
        <v>392</v>
      </c>
    </row>
    <row r="924" spans="3:12" ht="15.75" thickBot="1" x14ac:dyDescent="0.3">
      <c r="C924" s="134" t="s">
        <v>488</v>
      </c>
      <c r="D924" s="196"/>
      <c r="E924" s="149">
        <v>12</v>
      </c>
      <c r="F924" s="285">
        <f>HLOOKUP($C924,$BZ$2:$CM$3,2,0)</f>
        <v>15004.09</v>
      </c>
      <c r="G924" s="110">
        <f>D924*E924*F924</f>
        <v>0</v>
      </c>
      <c r="H924" s="163"/>
      <c r="I924" s="111" t="s">
        <v>493</v>
      </c>
      <c r="J924" s="111" t="str">
        <f>VLOOKUP(I924,Presupuesto!$B$11:$C$565,2,0)</f>
        <v>SUELDOS Y SALARIOS PERMANENTES</v>
      </c>
      <c r="K924" s="95" t="str">
        <f t="shared" si="26"/>
        <v>Desarrollo del Sistema de Educación Superior</v>
      </c>
      <c r="L924" s="95" t="s">
        <v>392</v>
      </c>
    </row>
    <row r="925" spans="3:12" x14ac:dyDescent="0.25">
      <c r="C925" s="168" t="s">
        <v>58</v>
      </c>
      <c r="D925" s="160"/>
      <c r="E925" s="151">
        <v>0</v>
      </c>
      <c r="F925" s="97">
        <f>IF(E924=0,"",(G924/E924)/12*E924)</f>
        <v>0</v>
      </c>
      <c r="G925" s="94">
        <f>F925</f>
        <v>0</v>
      </c>
      <c r="H925" s="161"/>
      <c r="I925" s="113" t="s">
        <v>513</v>
      </c>
      <c r="J925" s="113" t="str">
        <f>VLOOKUP(I925,Presupuesto!$B$11:$C$565,2,0)</f>
        <v>AGUINALDO Y DECIMO CUARTO MES</v>
      </c>
      <c r="K925" s="95" t="str">
        <f t="shared" si="26"/>
        <v>Desarrollo del Sistema de Educación Superior</v>
      </c>
      <c r="L925" s="95" t="s">
        <v>392</v>
      </c>
    </row>
    <row r="926" spans="3:12" ht="15.75" thickBot="1" x14ac:dyDescent="0.3">
      <c r="C926" s="169" t="s">
        <v>59</v>
      </c>
      <c r="D926" s="160"/>
      <c r="E926" s="151">
        <v>0</v>
      </c>
      <c r="F926" s="114">
        <f>IF(E924&lt;6,"",((E924-6)/12)*(G924/E924))</f>
        <v>0</v>
      </c>
      <c r="G926" s="94">
        <f>F926</f>
        <v>0</v>
      </c>
      <c r="H926" s="161"/>
      <c r="I926" s="98" t="s">
        <v>516</v>
      </c>
      <c r="J926" s="98" t="str">
        <f>VLOOKUP(I926,Presupuesto!$B$11:$C$565,2,0)</f>
        <v>DECIMOCUARTO MES</v>
      </c>
      <c r="K926" s="95" t="str">
        <f t="shared" si="26"/>
        <v>Desarrollo del Sistema de Educación Superior</v>
      </c>
      <c r="L926" s="95" t="s">
        <v>392</v>
      </c>
    </row>
    <row r="927" spans="3:12" ht="15.75" thickBot="1" x14ac:dyDescent="0.3">
      <c r="C927" s="134" t="s">
        <v>489</v>
      </c>
      <c r="D927" s="196"/>
      <c r="E927" s="149">
        <v>12</v>
      </c>
      <c r="F927" s="285">
        <f>HLOOKUP($C927,$BZ$2:$CM$3,2,0)</f>
        <v>13238.9</v>
      </c>
      <c r="G927" s="110">
        <f>D927*E927*F927</f>
        <v>0</v>
      </c>
      <c r="H927" s="163"/>
      <c r="I927" s="111" t="s">
        <v>493</v>
      </c>
      <c r="J927" s="111" t="str">
        <f>VLOOKUP(I927,Presupuesto!$B$11:$C$565,2,0)</f>
        <v>SUELDOS Y SALARIOS PERMANENTES</v>
      </c>
      <c r="K927" s="95" t="str">
        <f t="shared" si="26"/>
        <v>Desarrollo del Sistema de Educación Superior</v>
      </c>
      <c r="L927" s="95" t="s">
        <v>392</v>
      </c>
    </row>
    <row r="928" spans="3:12" x14ac:dyDescent="0.25">
      <c r="C928" s="168" t="s">
        <v>58</v>
      </c>
      <c r="D928" s="160"/>
      <c r="E928" s="151">
        <v>0</v>
      </c>
      <c r="F928" s="97">
        <f>IF(E927=0,"",(G927/E927)/12*E927)</f>
        <v>0</v>
      </c>
      <c r="G928" s="94">
        <f>F928</f>
        <v>0</v>
      </c>
      <c r="H928" s="161"/>
      <c r="I928" s="113" t="s">
        <v>513</v>
      </c>
      <c r="J928" s="113" t="str">
        <f>VLOOKUP(I928,Presupuesto!$B$11:$C$565,2,0)</f>
        <v>AGUINALDO Y DECIMO CUARTO MES</v>
      </c>
      <c r="K928" s="95" t="str">
        <f t="shared" si="26"/>
        <v>Desarrollo del Sistema de Educación Superior</v>
      </c>
      <c r="L928" s="95" t="s">
        <v>392</v>
      </c>
    </row>
    <row r="929" spans="3:12" ht="15.75" thickBot="1" x14ac:dyDescent="0.3">
      <c r="C929" s="169" t="s">
        <v>59</v>
      </c>
      <c r="D929" s="160"/>
      <c r="E929" s="151">
        <v>0</v>
      </c>
      <c r="F929" s="114">
        <f>IF(E927&lt;6,"",((E927-6)/12)*(G927/E927))</f>
        <v>0</v>
      </c>
      <c r="G929" s="94">
        <f>F929</f>
        <v>0</v>
      </c>
      <c r="H929" s="161"/>
      <c r="I929" s="98" t="s">
        <v>516</v>
      </c>
      <c r="J929" s="98" t="str">
        <f>VLOOKUP(I929,Presupuesto!$B$11:$C$565,2,0)</f>
        <v>DECIMOCUARTO MES</v>
      </c>
      <c r="K929" s="95" t="str">
        <f t="shared" si="26"/>
        <v>Desarrollo del Sistema de Educación Superior</v>
      </c>
      <c r="L929" s="95" t="s">
        <v>392</v>
      </c>
    </row>
    <row r="930" spans="3:12" ht="15.75" thickBot="1" x14ac:dyDescent="0.3">
      <c r="C930" s="134" t="s">
        <v>490</v>
      </c>
      <c r="D930" s="196"/>
      <c r="E930" s="149">
        <v>12</v>
      </c>
      <c r="F930" s="285">
        <f>HLOOKUP($C930,$BZ$2:$CM$3,2,0)</f>
        <v>12356.31</v>
      </c>
      <c r="G930" s="110">
        <f>D930*E930*F930</f>
        <v>0</v>
      </c>
      <c r="H930" s="163"/>
      <c r="I930" s="111" t="s">
        <v>493</v>
      </c>
      <c r="J930" s="111" t="str">
        <f>VLOOKUP(I930,Presupuesto!$B$11:$C$565,2,0)</f>
        <v>SUELDOS Y SALARIOS PERMANENTES</v>
      </c>
      <c r="K930" s="95" t="str">
        <f t="shared" ref="K930:K947" si="27">$K$897</f>
        <v>Desarrollo del Sistema de Educación Superior</v>
      </c>
      <c r="L930" s="95" t="s">
        <v>392</v>
      </c>
    </row>
    <row r="931" spans="3:12" x14ac:dyDescent="0.25">
      <c r="C931" s="168" t="s">
        <v>58</v>
      </c>
      <c r="D931" s="160"/>
      <c r="E931" s="151">
        <v>0</v>
      </c>
      <c r="F931" s="97">
        <f>IF(E930=0,"",(G930/E930)/12*E930)</f>
        <v>0</v>
      </c>
      <c r="G931" s="94">
        <f>F931</f>
        <v>0</v>
      </c>
      <c r="H931" s="161"/>
      <c r="I931" s="113" t="s">
        <v>513</v>
      </c>
      <c r="J931" s="113" t="str">
        <f>VLOOKUP(I931,Presupuesto!$B$11:$C$565,2,0)</f>
        <v>AGUINALDO Y DECIMO CUARTO MES</v>
      </c>
      <c r="K931" s="95" t="str">
        <f t="shared" si="27"/>
        <v>Desarrollo del Sistema de Educación Superior</v>
      </c>
      <c r="L931" s="95" t="s">
        <v>392</v>
      </c>
    </row>
    <row r="932" spans="3:12" ht="15.75" thickBot="1" x14ac:dyDescent="0.3">
      <c r="C932" s="169" t="s">
        <v>59</v>
      </c>
      <c r="D932" s="160"/>
      <c r="E932" s="151">
        <v>0</v>
      </c>
      <c r="F932" s="114">
        <f>IF(E930&lt;6,"",((E930-6)/12)*(G930/E930))</f>
        <v>0</v>
      </c>
      <c r="G932" s="94">
        <f>F932</f>
        <v>0</v>
      </c>
      <c r="H932" s="161"/>
      <c r="I932" s="98" t="s">
        <v>516</v>
      </c>
      <c r="J932" s="98" t="str">
        <f>VLOOKUP(I932,Presupuesto!$B$11:$C$565,2,0)</f>
        <v>DECIMOCUARTO MES</v>
      </c>
      <c r="K932" s="95" t="str">
        <f t="shared" si="27"/>
        <v>Desarrollo del Sistema de Educación Superior</v>
      </c>
      <c r="L932" s="95" t="s">
        <v>392</v>
      </c>
    </row>
    <row r="933" spans="3:12" ht="15.75" thickBot="1" x14ac:dyDescent="0.3">
      <c r="C933" s="134" t="s">
        <v>491</v>
      </c>
      <c r="D933" s="196"/>
      <c r="E933" s="149">
        <v>12</v>
      </c>
      <c r="F933" s="285">
        <f>HLOOKUP($C933,$BZ$2:$CM$3,2,0)</f>
        <v>463.22</v>
      </c>
      <c r="G933" s="110">
        <f>D933*E933*F933</f>
        <v>0</v>
      </c>
      <c r="H933" s="163"/>
      <c r="I933" s="111" t="s">
        <v>493</v>
      </c>
      <c r="J933" s="111" t="str">
        <f>VLOOKUP(I933,Presupuesto!$B$11:$C$565,2,0)</f>
        <v>SUELDOS Y SALARIOS PERMANENTES</v>
      </c>
      <c r="K933" s="95" t="str">
        <f t="shared" si="27"/>
        <v>Desarrollo del Sistema de Educación Superior</v>
      </c>
      <c r="L933" s="95" t="s">
        <v>392</v>
      </c>
    </row>
    <row r="934" spans="3:12" x14ac:dyDescent="0.25">
      <c r="C934" s="168" t="s">
        <v>58</v>
      </c>
      <c r="D934" s="160"/>
      <c r="E934" s="151">
        <v>0</v>
      </c>
      <c r="F934" s="97">
        <f>IF(E933=0,"",(G933/E933)/12*E933)</f>
        <v>0</v>
      </c>
      <c r="G934" s="94">
        <f>F934</f>
        <v>0</v>
      </c>
      <c r="H934" s="161"/>
      <c r="I934" s="113" t="s">
        <v>513</v>
      </c>
      <c r="J934" s="113" t="str">
        <f>VLOOKUP(I934,Presupuesto!$B$11:$C$565,2,0)</f>
        <v>AGUINALDO Y DECIMO CUARTO MES</v>
      </c>
      <c r="K934" s="95" t="str">
        <f t="shared" si="27"/>
        <v>Desarrollo del Sistema de Educación Superior</v>
      </c>
      <c r="L934" s="95" t="s">
        <v>392</v>
      </c>
    </row>
    <row r="935" spans="3:12" ht="15.75" thickBot="1" x14ac:dyDescent="0.3">
      <c r="C935" s="169" t="s">
        <v>59</v>
      </c>
      <c r="D935" s="160"/>
      <c r="E935" s="151">
        <v>0</v>
      </c>
      <c r="F935" s="114">
        <f>IF(E933&lt;6,"",((E933-6)/12)*(G933/E933))</f>
        <v>0</v>
      </c>
      <c r="G935" s="94">
        <f>F935</f>
        <v>0</v>
      </c>
      <c r="H935" s="161"/>
      <c r="I935" s="98" t="s">
        <v>516</v>
      </c>
      <c r="J935" s="98" t="str">
        <f>VLOOKUP(I935,Presupuesto!$B$11:$C$565,2,0)</f>
        <v>DECIMOCUARTO MES</v>
      </c>
      <c r="K935" s="95" t="str">
        <f t="shared" si="27"/>
        <v>Desarrollo del Sistema de Educación Superior</v>
      </c>
      <c r="L935" s="95" t="s">
        <v>392</v>
      </c>
    </row>
    <row r="936" spans="3:12" ht="15.75" thickBot="1" x14ac:dyDescent="0.3">
      <c r="C936" s="134" t="s">
        <v>492</v>
      </c>
      <c r="D936" s="196"/>
      <c r="E936" s="149">
        <v>12</v>
      </c>
      <c r="F936" s="285">
        <f>HLOOKUP($C936,$BZ$2:$CM$3,2,0)</f>
        <v>2007.3</v>
      </c>
      <c r="G936" s="110">
        <f>D936*E936*F936</f>
        <v>0</v>
      </c>
      <c r="H936" s="163"/>
      <c r="I936" s="111" t="s">
        <v>493</v>
      </c>
      <c r="J936" s="111" t="str">
        <f>VLOOKUP(I936,Presupuesto!$B$11:$C$565,2,0)</f>
        <v>SUELDOS Y SALARIOS PERMANENTES</v>
      </c>
      <c r="K936" s="95" t="str">
        <f t="shared" si="27"/>
        <v>Desarrollo del Sistema de Educación Superior</v>
      </c>
      <c r="L936" s="95" t="s">
        <v>392</v>
      </c>
    </row>
    <row r="937" spans="3:12" x14ac:dyDescent="0.25">
      <c r="C937" s="168" t="s">
        <v>58</v>
      </c>
      <c r="D937" s="160"/>
      <c r="E937" s="151">
        <v>0</v>
      </c>
      <c r="F937" s="97">
        <f>IF(E936=0,"",(G936/E936)/12*E936)</f>
        <v>0</v>
      </c>
      <c r="G937" s="94">
        <f>F937</f>
        <v>0</v>
      </c>
      <c r="H937" s="161"/>
      <c r="I937" s="113" t="s">
        <v>513</v>
      </c>
      <c r="J937" s="113" t="str">
        <f>VLOOKUP(I937,Presupuesto!$B$11:$C$565,2,0)</f>
        <v>AGUINALDO Y DECIMO CUARTO MES</v>
      </c>
      <c r="K937" s="95" t="str">
        <f t="shared" si="27"/>
        <v>Desarrollo del Sistema de Educación Superior</v>
      </c>
      <c r="L937" s="95" t="s">
        <v>392</v>
      </c>
    </row>
    <row r="938" spans="3:12" ht="15.75" thickBot="1" x14ac:dyDescent="0.3">
      <c r="C938" s="169" t="s">
        <v>59</v>
      </c>
      <c r="D938" s="160"/>
      <c r="E938" s="151">
        <v>0</v>
      </c>
      <c r="F938" s="114">
        <f>IF(E936&lt;6,"",((E936-6)/12)*(G936/E936))</f>
        <v>0</v>
      </c>
      <c r="G938" s="94">
        <f>F938</f>
        <v>0</v>
      </c>
      <c r="H938" s="161"/>
      <c r="I938" s="98" t="s">
        <v>516</v>
      </c>
      <c r="J938" s="98" t="str">
        <f>VLOOKUP(I938,Presupuesto!$B$11:$C$565,2,0)</f>
        <v>DECIMOCUARTO MES</v>
      </c>
      <c r="K938" s="95" t="str">
        <f t="shared" si="27"/>
        <v>Desarrollo del Sistema de Educación Superior</v>
      </c>
      <c r="L938" s="95" t="s">
        <v>392</v>
      </c>
    </row>
    <row r="939" spans="3:12" ht="15.75" thickBot="1" x14ac:dyDescent="0.3">
      <c r="C939" s="137" t="s">
        <v>83</v>
      </c>
      <c r="D939" s="196"/>
      <c r="E939" s="149">
        <v>12</v>
      </c>
      <c r="F939" s="136">
        <v>30000</v>
      </c>
      <c r="G939" s="110">
        <f>D939*E939*F939</f>
        <v>0</v>
      </c>
      <c r="H939" s="163"/>
      <c r="I939" s="111" t="s">
        <v>561</v>
      </c>
      <c r="J939" s="111" t="str">
        <f>VLOOKUP(I939,Presupuesto!$B$11:$C$565,2,0)</f>
        <v>CONTRATOS ESPECIALES</v>
      </c>
      <c r="K939" s="95" t="str">
        <f t="shared" si="27"/>
        <v>Desarrollo del Sistema de Educación Superior</v>
      </c>
      <c r="L939" s="95" t="s">
        <v>392</v>
      </c>
    </row>
    <row r="940" spans="3:12" x14ac:dyDescent="0.25">
      <c r="C940" s="168" t="s">
        <v>58</v>
      </c>
      <c r="D940" s="160"/>
      <c r="E940" s="151">
        <v>0</v>
      </c>
      <c r="F940" s="114">
        <f>IF(E939=0,"",(G939/E939)/12*E939)</f>
        <v>0</v>
      </c>
      <c r="G940" s="94">
        <f>F940</f>
        <v>0</v>
      </c>
      <c r="H940" s="161"/>
      <c r="I940" s="98" t="s">
        <v>561</v>
      </c>
      <c r="J940" s="98" t="str">
        <f>VLOOKUP(I940,Presupuesto!$B$11:$C$565,2,0)</f>
        <v>CONTRATOS ESPECIALES</v>
      </c>
      <c r="K940" s="95" t="str">
        <f t="shared" si="27"/>
        <v>Desarrollo del Sistema de Educación Superior</v>
      </c>
      <c r="L940" s="95" t="s">
        <v>391</v>
      </c>
    </row>
    <row r="941" spans="3:12" ht="15.75" thickBot="1" x14ac:dyDescent="0.3">
      <c r="C941" s="169" t="s">
        <v>59</v>
      </c>
      <c r="D941" s="160"/>
      <c r="E941" s="151">
        <v>0</v>
      </c>
      <c r="F941" s="97">
        <f>IF(E939&lt;6,"",((E939-6)/12)*(G939/E939))</f>
        <v>0</v>
      </c>
      <c r="G941" s="94">
        <f>F941</f>
        <v>0</v>
      </c>
      <c r="H941" s="161"/>
      <c r="I941" s="98" t="s">
        <v>561</v>
      </c>
      <c r="J941" s="98" t="str">
        <f>VLOOKUP(I941,Presupuesto!$B$11:$C$565,2,0)</f>
        <v>CONTRATOS ESPECIALES</v>
      </c>
      <c r="K941" s="95" t="str">
        <f t="shared" si="27"/>
        <v>Desarrollo del Sistema de Educación Superior</v>
      </c>
      <c r="L941" s="95" t="s">
        <v>396</v>
      </c>
    </row>
    <row r="942" spans="3:12" ht="15.75" thickBot="1" x14ac:dyDescent="0.3">
      <c r="C942" s="137" t="s">
        <v>60</v>
      </c>
      <c r="D942" s="196"/>
      <c r="E942" s="149">
        <v>12</v>
      </c>
      <c r="F942" s="115">
        <v>30000</v>
      </c>
      <c r="G942" s="110">
        <f>D942*E942*F942</f>
        <v>0</v>
      </c>
      <c r="H942" s="163"/>
      <c r="I942" s="111" t="s">
        <v>702</v>
      </c>
      <c r="J942" s="111" t="str">
        <f>VLOOKUP(I942,Presupuesto!$B$11:$C$565,2,0)</f>
        <v>OTROS SERVICIOS TECNICOS Y PROFESIONALES</v>
      </c>
      <c r="K942" s="95" t="str">
        <f t="shared" si="27"/>
        <v>Desarrollo del Sistema de Educación Superior</v>
      </c>
      <c r="L942" s="95" t="s">
        <v>391</v>
      </c>
    </row>
    <row r="943" spans="3:12" x14ac:dyDescent="0.25">
      <c r="C943" s="168" t="s">
        <v>58</v>
      </c>
      <c r="D943" s="160"/>
      <c r="E943" s="151">
        <v>0</v>
      </c>
      <c r="F943" s="97">
        <v>0</v>
      </c>
      <c r="G943" s="94">
        <f>F943</f>
        <v>0</v>
      </c>
      <c r="H943" s="161"/>
      <c r="I943" s="98" t="s">
        <v>702</v>
      </c>
      <c r="J943" s="98" t="str">
        <f>VLOOKUP(I943,Presupuesto!$B$11:$C$565,2,0)</f>
        <v>OTROS SERVICIOS TECNICOS Y PROFESIONALES</v>
      </c>
      <c r="K943" s="95" t="str">
        <f t="shared" si="27"/>
        <v>Desarrollo del Sistema de Educación Superior</v>
      </c>
      <c r="L943" s="95" t="s">
        <v>391</v>
      </c>
    </row>
    <row r="944" spans="3:12" ht="15.75" thickBot="1" x14ac:dyDescent="0.3">
      <c r="C944" s="169" t="s">
        <v>59</v>
      </c>
      <c r="D944" s="160"/>
      <c r="E944" s="151">
        <v>0</v>
      </c>
      <c r="F944" s="97">
        <v>0</v>
      </c>
      <c r="G944" s="94">
        <f>F944</f>
        <v>0</v>
      </c>
      <c r="H944" s="161"/>
      <c r="I944" s="98" t="s">
        <v>702</v>
      </c>
      <c r="J944" s="98" t="str">
        <f>VLOOKUP(I944,Presupuesto!$B$11:$C$565,2,0)</f>
        <v>OTROS SERVICIOS TECNICOS Y PROFESIONALES</v>
      </c>
      <c r="K944" s="95" t="str">
        <f t="shared" si="27"/>
        <v>Desarrollo del Sistema de Educación Superior</v>
      </c>
      <c r="L944" s="95" t="s">
        <v>391</v>
      </c>
    </row>
    <row r="945" spans="3:12" ht="15.75" thickBot="1" x14ac:dyDescent="0.3">
      <c r="C945" s="137" t="s">
        <v>61</v>
      </c>
      <c r="D945" s="196"/>
      <c r="E945" s="149">
        <v>12</v>
      </c>
      <c r="F945" s="115">
        <v>30000</v>
      </c>
      <c r="G945" s="110">
        <f>D945*E945*F945</f>
        <v>0</v>
      </c>
      <c r="H945" s="163"/>
      <c r="I945" s="111" t="s">
        <v>493</v>
      </c>
      <c r="J945" s="111" t="str">
        <f>VLOOKUP(I945,Presupuesto!$B$11:$C$565,2,0)</f>
        <v>SUELDOS Y SALARIOS PERMANENTES</v>
      </c>
      <c r="K945" s="95" t="str">
        <f t="shared" si="27"/>
        <v>Desarrollo del Sistema de Educación Superior</v>
      </c>
      <c r="L945" s="95" t="s">
        <v>391</v>
      </c>
    </row>
    <row r="946" spans="3:12" x14ac:dyDescent="0.25">
      <c r="C946" s="168" t="s">
        <v>58</v>
      </c>
      <c r="D946" s="166"/>
      <c r="E946" s="128">
        <v>0</v>
      </c>
      <c r="F946" s="116">
        <f>IF(E945=0,"",(G945/E945)/12*E945)</f>
        <v>0</v>
      </c>
      <c r="G946" s="117">
        <f>F946</f>
        <v>0</v>
      </c>
      <c r="H946" s="161"/>
      <c r="I946" s="98" t="s">
        <v>513</v>
      </c>
      <c r="J946" s="98" t="str">
        <f>VLOOKUP(I946,Presupuesto!$B$11:$C$565,2,0)</f>
        <v>AGUINALDO Y DECIMO CUARTO MES</v>
      </c>
      <c r="K946" s="95" t="str">
        <f t="shared" si="27"/>
        <v>Desarrollo del Sistema de Educación Superior</v>
      </c>
      <c r="L946" s="95" t="s">
        <v>391</v>
      </c>
    </row>
    <row r="947" spans="3:12" ht="15.75" thickBot="1" x14ac:dyDescent="0.3">
      <c r="C947" s="170" t="s">
        <v>59</v>
      </c>
      <c r="D947" s="159"/>
      <c r="E947" s="129">
        <v>0</v>
      </c>
      <c r="F947" s="102">
        <f>IF(E945&lt;6,"",((E945-6)/12)*(G945/E945))</f>
        <v>0</v>
      </c>
      <c r="G947" s="102">
        <f>F947</f>
        <v>0</v>
      </c>
      <c r="H947" s="159"/>
      <c r="I947" s="103" t="s">
        <v>516</v>
      </c>
      <c r="J947" s="121" t="str">
        <f>VLOOKUP(I947,Presupuesto!$B$11:$C$565,2,0)</f>
        <v>DECIMOCUARTO MES</v>
      </c>
      <c r="K947" s="103" t="str">
        <f t="shared" si="27"/>
        <v>Desarrollo del Sistema de Educación Superior</v>
      </c>
      <c r="L947" s="121" t="s">
        <v>391</v>
      </c>
    </row>
  </sheetData>
  <conditionalFormatting sqref="E503 E367 E438 E56 E116 E179 E245 E305">
    <cfRule type="cellIs" dxfId="10" priority="17" operator="greaterThan">
      <formula>12</formula>
    </cfRule>
  </conditionalFormatting>
  <conditionalFormatting sqref="E936">
    <cfRule type="cellIs" dxfId="9" priority="1" operator="greaterThan">
      <formula>12</formula>
    </cfRule>
  </conditionalFormatting>
  <conditionalFormatting sqref="E570">
    <cfRule type="cellIs" dxfId="8" priority="6" operator="greaterThan">
      <formula>12</formula>
    </cfRule>
  </conditionalFormatting>
  <conditionalFormatting sqref="E650">
    <cfRule type="cellIs" dxfId="7" priority="5" operator="greaterThan">
      <formula>12</formula>
    </cfRule>
  </conditionalFormatting>
  <conditionalFormatting sqref="E710">
    <cfRule type="cellIs" dxfId="6" priority="4" operator="greaterThan">
      <formula>12</formula>
    </cfRule>
  </conditionalFormatting>
  <conditionalFormatting sqref="E770">
    <cfRule type="cellIs" dxfId="5" priority="3" operator="greaterThan">
      <formula>12</formula>
    </cfRule>
  </conditionalFormatting>
  <conditionalFormatting sqref="E876">
    <cfRule type="cellIs" dxfId="4" priority="2" operator="greaterThan">
      <formula>12</formula>
    </cfRule>
  </conditionalFormatting>
  <dataValidations xWindow="891" yWindow="445" count="6">
    <dataValidation type="list" allowBlank="1" showInputMessage="1" showErrorMessage="1" errorTitle="¡Ingreso no Válido!" error="Por favor seleccione una opción de la lista" promptTitle="Tipo de Presupuesto" prompt="Seleccione una opción de la lista." sqref="H897:H947 H464:H521 H611:H661 H671:H721 H77:H130 H837:H887 H531:H601 H399:H452 H328:H389 H17:H67 H206:H256 H266:H316 H140:H196 H731:H827">
      <formula1>$R$2:$S$2</formula1>
    </dataValidation>
    <dataValidation type="list" allowBlank="1" showInputMessage="1" showErrorMessage="1" errorTitle="¡Ingreso Inválido!" error="Seleccione una opción de la lista" promptTitle="Mes Requerido" prompt="Seleccione el mes en el que requiere el recurso." sqref="L897:L947 L611:L661 L671:L721 L17:L67 L837:L887 L464:L521 L531:L601 L328:L389 L399:L452 L77:L130 L206:L256 L266:L316 L140:L196 L731:L827">
      <formula1>$U$2:$AF$2</formula1>
    </dataValidation>
    <dataValidation type="list" allowBlank="1" showInputMessage="1" showErrorMessage="1" sqref="C531 C534 C537 C540 C543 C546 C549 C552 C555 C558 C561 C564 C567 C570 C611 C614 C617 C620 C623 C626 C629 C632 C635 C638 C641 C644 C647 C650 C671 C674 C677 C680 C683 C686 C689 C692 C695 C698 C701 C704 C707 C710 C731 C734 C737 C740 C743 C746 C749 C752 C755 C758 C761 C764 C767 C770 C837 C840 C843 C846 C849 C852 C855 C858 C861 C864 C867 C870 C873 C876 C897 C900 C903 C906 C909 C912 C915 C918 C921 C924 C927 C930 C933 C936 C503 C500 C497 C494 C491 C488 C485 C482 C479 C476 C473 C470 C467 C464 C438 C435 C432 C429 C426 C423 C420 C417 C414 C411 C408 C405 C402 C399 C367 C364 C361 C358 C355 C352 C349 C346 C343 C340 C337 C334 C331 C328 C17 C20 C23 C26 C29 C32 C35 C38 C41 C44 C47 C50 C53 C56 C77 C80 C83 C86 C89 C92 C95 C98 C101 C104 C107 C110 C113 C116 C140 C143 C146 C149 C152 C155 C158 C161 C164 C167 C170 C173 C176 C179 C206 C209 C212 C215 C218 C221 C224 C227 C230 C233 C236 C239 C242 C245 C266 C269 C272 C275 C278 C281 C284 C287 C290 C293 C296 C299 C302 C305">
      <formula1>$BZ$2:$CM$2</formula1>
    </dataValidation>
    <dataValidation type="list" allowBlank="1" showInputMessage="1" showErrorMessage="1" errorTitle="¡Ingreso Inválido!" error="Verifique el valor ingresado." sqref="I897:I947 I611:I661 I671:I721 I17:I67 I837:I887 I464:I521 I531:I601 I328:I389 I399:I452 I77:I130 I206:I256 I266:I316 I140:I196 I731:I827">
      <formula1>$A$1:$UI$1</formula1>
    </dataValidation>
    <dataValidation type="list" allowBlank="1" showInputMessage="1" showErrorMessage="1" errorTitle="¡Ingreso Inválido!" error="Seleccione una opción de la lista." promptTitle="Dimensión Estratégica" prompt="Seleccione una opción de la lista." sqref="K612:K661 K672:K721 K18:K67 K838:K887 K898:K947 K465:K521 K532:K601 K329:K389 K400:K452 K78:K130 K141:K196 K267:K316 K207:K256 K732:K827">
      <formula1>$A$2:$P$2</formula1>
    </dataValidation>
    <dataValidation type="list" allowBlank="1" showInputMessage="1" showErrorMessage="1" errorTitle="¡Ingreso Inválido!" error="Seleccione una opción de la lista." promptTitle="Dimensión Estratégica" prompt="Seleccione una opción de la lista." sqref="K531 K611 K671 K731 K837 K897 K464 K399 K328 K17 K77 K140 K206 K266">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43"/>
  <sheetViews>
    <sheetView showGridLines="0" topLeftCell="A196" zoomScale="84" zoomScaleNormal="84" workbookViewId="0">
      <selection activeCell="F123" sqref="F123"/>
    </sheetView>
  </sheetViews>
  <sheetFormatPr baseColWidth="10" defaultColWidth="11.5703125" defaultRowHeight="15" x14ac:dyDescent="0.25"/>
  <cols>
    <col min="1" max="1" width="1.85546875" style="83" customWidth="1"/>
    <col min="2" max="2" width="6.7109375" style="83" customWidth="1"/>
    <col min="3" max="3" width="41.7109375" style="83" customWidth="1"/>
    <col min="4" max="4" width="26.42578125" style="83" bestFit="1" customWidth="1"/>
    <col min="5" max="6" width="13.85546875" style="83" customWidth="1"/>
    <col min="7" max="7" width="13.85546875" style="74" customWidth="1"/>
    <col min="8" max="8" width="12.7109375" style="83" bestFit="1" customWidth="1"/>
    <col min="9" max="9" width="35.42578125" style="83" bestFit="1" customWidth="1"/>
    <col min="10" max="10" width="22.28515625" style="83" bestFit="1" customWidth="1"/>
    <col min="11" max="11" width="13.42578125" style="83" bestFit="1" customWidth="1"/>
    <col min="12" max="16384" width="11.5703125" style="83"/>
  </cols>
  <sheetData>
    <row r="1" spans="1:555" ht="26.25" hidden="1" x14ac:dyDescent="0.25">
      <c r="A1" s="184" t="s">
        <v>248</v>
      </c>
      <c r="B1" s="187" t="s">
        <v>249</v>
      </c>
      <c r="C1" s="178" t="s">
        <v>250</v>
      </c>
      <c r="D1" s="178" t="s">
        <v>493</v>
      </c>
      <c r="E1" s="178" t="s">
        <v>495</v>
      </c>
      <c r="F1" s="178" t="s">
        <v>497</v>
      </c>
      <c r="G1" s="178" t="s">
        <v>499</v>
      </c>
      <c r="H1" s="178" t="s">
        <v>501</v>
      </c>
      <c r="I1" s="178" t="s">
        <v>503</v>
      </c>
      <c r="J1" s="178" t="s">
        <v>251</v>
      </c>
      <c r="K1" s="178" t="s">
        <v>506</v>
      </c>
      <c r="L1" s="178" t="s">
        <v>252</v>
      </c>
      <c r="M1" s="178" t="s">
        <v>508</v>
      </c>
      <c r="N1" s="178" t="s">
        <v>510</v>
      </c>
      <c r="O1" s="178" t="s">
        <v>512</v>
      </c>
      <c r="P1" s="178" t="s">
        <v>253</v>
      </c>
      <c r="Q1" s="178" t="s">
        <v>513</v>
      </c>
      <c r="R1" s="178" t="s">
        <v>516</v>
      </c>
      <c r="S1" s="178" t="s">
        <v>254</v>
      </c>
      <c r="T1" s="178" t="s">
        <v>518</v>
      </c>
      <c r="U1" s="178" t="s">
        <v>255</v>
      </c>
      <c r="V1" s="178" t="s">
        <v>519</v>
      </c>
      <c r="W1" s="178" t="s">
        <v>520</v>
      </c>
      <c r="X1" s="178" t="s">
        <v>524</v>
      </c>
      <c r="Y1" s="178" t="s">
        <v>271</v>
      </c>
      <c r="Z1" s="178" t="s">
        <v>525</v>
      </c>
      <c r="AA1" s="178" t="s">
        <v>527</v>
      </c>
      <c r="AB1" s="178" t="s">
        <v>529</v>
      </c>
      <c r="AC1" s="178" t="s">
        <v>272</v>
      </c>
      <c r="AD1" s="178" t="s">
        <v>531</v>
      </c>
      <c r="AE1" s="178" t="s">
        <v>533</v>
      </c>
      <c r="AF1" s="178" t="s">
        <v>535</v>
      </c>
      <c r="AG1" s="178" t="s">
        <v>537</v>
      </c>
      <c r="AH1" s="178" t="s">
        <v>247</v>
      </c>
      <c r="AI1" s="178" t="s">
        <v>539</v>
      </c>
      <c r="AJ1" s="187" t="s">
        <v>256</v>
      </c>
      <c r="AK1" s="178" t="s">
        <v>541</v>
      </c>
      <c r="AL1" s="178" t="s">
        <v>257</v>
      </c>
      <c r="AM1" s="178" t="s">
        <v>543</v>
      </c>
      <c r="AN1" s="178" t="s">
        <v>545</v>
      </c>
      <c r="AO1" s="178" t="s">
        <v>258</v>
      </c>
      <c r="AP1" s="178" t="s">
        <v>547</v>
      </c>
      <c r="AQ1" s="178" t="s">
        <v>549</v>
      </c>
      <c r="AR1" s="178" t="s">
        <v>259</v>
      </c>
      <c r="AS1" s="178" t="s">
        <v>550</v>
      </c>
      <c r="AT1" s="178" t="s">
        <v>552</v>
      </c>
      <c r="AU1" s="178" t="s">
        <v>553</v>
      </c>
      <c r="AV1" s="178" t="s">
        <v>554</v>
      </c>
      <c r="AW1" s="178" t="s">
        <v>556</v>
      </c>
      <c r="AX1" s="178" t="s">
        <v>558</v>
      </c>
      <c r="AY1" s="178" t="s">
        <v>559</v>
      </c>
      <c r="AZ1" s="178" t="s">
        <v>260</v>
      </c>
      <c r="BA1" s="178" t="s">
        <v>561</v>
      </c>
      <c r="BB1" s="178" t="s">
        <v>563</v>
      </c>
      <c r="BC1" s="178" t="s">
        <v>565</v>
      </c>
      <c r="BD1" s="178" t="s">
        <v>567</v>
      </c>
      <c r="BE1" s="178" t="s">
        <v>569</v>
      </c>
      <c r="BF1" s="178" t="s">
        <v>571</v>
      </c>
      <c r="BG1" s="178" t="s">
        <v>573</v>
      </c>
      <c r="BH1" s="178" t="s">
        <v>575</v>
      </c>
      <c r="BI1" s="178" t="s">
        <v>273</v>
      </c>
      <c r="BJ1" s="178" t="s">
        <v>577</v>
      </c>
      <c r="BK1" s="178" t="s">
        <v>579</v>
      </c>
      <c r="BL1" s="178" t="s">
        <v>581</v>
      </c>
      <c r="BM1" s="178" t="s">
        <v>583</v>
      </c>
      <c r="BN1" s="178" t="s">
        <v>585</v>
      </c>
      <c r="BO1" s="178" t="s">
        <v>587</v>
      </c>
      <c r="BP1" s="178" t="s">
        <v>589</v>
      </c>
      <c r="BQ1" s="178" t="s">
        <v>591</v>
      </c>
      <c r="BR1" s="178" t="s">
        <v>593</v>
      </c>
      <c r="BS1" s="178" t="s">
        <v>595</v>
      </c>
      <c r="BT1" s="187" t="s">
        <v>261</v>
      </c>
      <c r="BU1" s="178" t="s">
        <v>262</v>
      </c>
      <c r="BV1" s="178" t="s">
        <v>597</v>
      </c>
      <c r="BW1" s="178" t="s">
        <v>263</v>
      </c>
      <c r="BX1" s="178" t="s">
        <v>599</v>
      </c>
      <c r="BY1" s="178" t="s">
        <v>601</v>
      </c>
      <c r="BZ1" s="187" t="s">
        <v>264</v>
      </c>
      <c r="CA1" s="178" t="s">
        <v>265</v>
      </c>
      <c r="CB1" s="178" t="s">
        <v>603</v>
      </c>
      <c r="CC1" s="178" t="s">
        <v>266</v>
      </c>
      <c r="CD1" s="178" t="s">
        <v>605</v>
      </c>
      <c r="CE1" s="178" t="s">
        <v>607</v>
      </c>
      <c r="CF1" s="178" t="s">
        <v>609</v>
      </c>
      <c r="CG1" s="187" t="s">
        <v>267</v>
      </c>
      <c r="CH1" s="178" t="s">
        <v>615</v>
      </c>
      <c r="CI1" s="178" t="s">
        <v>617</v>
      </c>
      <c r="CJ1" s="178" t="s">
        <v>268</v>
      </c>
      <c r="CK1" s="178" t="s">
        <v>611</v>
      </c>
      <c r="CL1" s="178" t="s">
        <v>613</v>
      </c>
      <c r="CM1" s="178" t="s">
        <v>269</v>
      </c>
      <c r="CN1" s="178" t="s">
        <v>619</v>
      </c>
      <c r="CO1" s="178" t="s">
        <v>270</v>
      </c>
      <c r="CP1" s="178" t="s">
        <v>620</v>
      </c>
      <c r="CQ1" s="175" t="s">
        <v>274</v>
      </c>
      <c r="CR1" s="187" t="s">
        <v>275</v>
      </c>
      <c r="CS1" s="178" t="s">
        <v>621</v>
      </c>
      <c r="CT1" s="178" t="s">
        <v>622</v>
      </c>
      <c r="CU1" s="178" t="s">
        <v>624</v>
      </c>
      <c r="CV1" s="178" t="s">
        <v>276</v>
      </c>
      <c r="CW1" s="178" t="s">
        <v>626</v>
      </c>
      <c r="CX1" s="178" t="s">
        <v>628</v>
      </c>
      <c r="CY1" s="178" t="s">
        <v>630</v>
      </c>
      <c r="CZ1" s="178" t="s">
        <v>632</v>
      </c>
      <c r="DA1" s="178" t="s">
        <v>634</v>
      </c>
      <c r="DB1" s="178" t="s">
        <v>636</v>
      </c>
      <c r="DC1" s="187" t="s">
        <v>277</v>
      </c>
      <c r="DD1" s="178" t="s">
        <v>278</v>
      </c>
      <c r="DE1" s="178" t="s">
        <v>638</v>
      </c>
      <c r="DF1" s="178" t="s">
        <v>279</v>
      </c>
      <c r="DG1" s="178" t="s">
        <v>640</v>
      </c>
      <c r="DH1" s="178" t="s">
        <v>642</v>
      </c>
      <c r="DI1" s="178" t="s">
        <v>644</v>
      </c>
      <c r="DJ1" s="178" t="s">
        <v>646</v>
      </c>
      <c r="DK1" s="178" t="s">
        <v>648</v>
      </c>
      <c r="DL1" s="178" t="s">
        <v>650</v>
      </c>
      <c r="DM1" s="178" t="s">
        <v>652</v>
      </c>
      <c r="DN1" s="178" t="s">
        <v>280</v>
      </c>
      <c r="DO1" s="178" t="s">
        <v>654</v>
      </c>
      <c r="DP1" s="178" t="s">
        <v>656</v>
      </c>
      <c r="DQ1" s="178" t="s">
        <v>658</v>
      </c>
      <c r="DR1" s="187" t="s">
        <v>281</v>
      </c>
      <c r="DS1" s="178" t="s">
        <v>660</v>
      </c>
      <c r="DT1" s="178" t="s">
        <v>282</v>
      </c>
      <c r="DU1" s="178" t="s">
        <v>662</v>
      </c>
      <c r="DV1" s="178" t="s">
        <v>283</v>
      </c>
      <c r="DW1" s="178" t="s">
        <v>664</v>
      </c>
      <c r="DX1" s="178" t="s">
        <v>666</v>
      </c>
      <c r="DY1" s="178" t="s">
        <v>668</v>
      </c>
      <c r="DZ1" s="178" t="s">
        <v>670</v>
      </c>
      <c r="EA1" s="178" t="s">
        <v>672</v>
      </c>
      <c r="EB1" s="178" t="s">
        <v>674</v>
      </c>
      <c r="EC1" s="178" t="s">
        <v>676</v>
      </c>
      <c r="ED1" s="178" t="s">
        <v>678</v>
      </c>
      <c r="EE1" s="178" t="s">
        <v>680</v>
      </c>
      <c r="EF1" s="178" t="s">
        <v>682</v>
      </c>
      <c r="EG1" s="178" t="s">
        <v>684</v>
      </c>
      <c r="EH1" s="187" t="s">
        <v>284</v>
      </c>
      <c r="EI1" s="178" t="s">
        <v>686</v>
      </c>
      <c r="EJ1" s="178" t="s">
        <v>285</v>
      </c>
      <c r="EK1" s="178" t="s">
        <v>688</v>
      </c>
      <c r="EL1" s="178" t="s">
        <v>690</v>
      </c>
      <c r="EM1" s="178" t="s">
        <v>286</v>
      </c>
      <c r="EN1" s="178" t="s">
        <v>692</v>
      </c>
      <c r="EO1" s="178" t="s">
        <v>694</v>
      </c>
      <c r="EP1" s="178" t="s">
        <v>287</v>
      </c>
      <c r="EQ1" s="178" t="s">
        <v>696</v>
      </c>
      <c r="ER1" s="178" t="s">
        <v>698</v>
      </c>
      <c r="ES1" s="178" t="s">
        <v>700</v>
      </c>
      <c r="ET1" s="178" t="s">
        <v>288</v>
      </c>
      <c r="EU1" s="178" t="s">
        <v>702</v>
      </c>
      <c r="EV1" s="178" t="s">
        <v>704</v>
      </c>
      <c r="EW1" s="187" t="s">
        <v>289</v>
      </c>
      <c r="EX1" s="178" t="s">
        <v>290</v>
      </c>
      <c r="EY1" s="178" t="s">
        <v>706</v>
      </c>
      <c r="EZ1" s="178" t="s">
        <v>708</v>
      </c>
      <c r="FA1" s="178" t="s">
        <v>710</v>
      </c>
      <c r="FB1" s="178" t="s">
        <v>712</v>
      </c>
      <c r="FC1" s="178" t="s">
        <v>291</v>
      </c>
      <c r="FD1" s="178" t="s">
        <v>714</v>
      </c>
      <c r="FE1" s="178" t="s">
        <v>716</v>
      </c>
      <c r="FF1" s="178" t="s">
        <v>718</v>
      </c>
      <c r="FG1" s="178" t="s">
        <v>720</v>
      </c>
      <c r="FH1" s="178" t="s">
        <v>722</v>
      </c>
      <c r="FI1" s="178" t="s">
        <v>292</v>
      </c>
      <c r="FJ1" s="178" t="s">
        <v>725</v>
      </c>
      <c r="FK1" s="178" t="s">
        <v>293</v>
      </c>
      <c r="FL1" s="178" t="s">
        <v>728</v>
      </c>
      <c r="FM1" s="178" t="s">
        <v>729</v>
      </c>
      <c r="FN1" s="178" t="s">
        <v>731</v>
      </c>
      <c r="FO1" s="178" t="s">
        <v>294</v>
      </c>
      <c r="FP1" s="178" t="s">
        <v>734</v>
      </c>
      <c r="FQ1" s="178" t="s">
        <v>735</v>
      </c>
      <c r="FR1" s="178" t="s">
        <v>737</v>
      </c>
      <c r="FS1" s="178" t="s">
        <v>295</v>
      </c>
      <c r="FT1" s="178" t="s">
        <v>740</v>
      </c>
      <c r="FU1" s="178" t="s">
        <v>742</v>
      </c>
      <c r="FV1" s="178" t="s">
        <v>744</v>
      </c>
      <c r="FW1" s="187" t="s">
        <v>296</v>
      </c>
      <c r="FX1" s="187" t="s">
        <v>297</v>
      </c>
      <c r="FY1" s="178" t="s">
        <v>303</v>
      </c>
      <c r="FZ1" s="178" t="s">
        <v>746</v>
      </c>
      <c r="GA1" s="178" t="s">
        <v>748</v>
      </c>
      <c r="GB1" s="178" t="s">
        <v>750</v>
      </c>
      <c r="GC1" s="178" t="s">
        <v>752</v>
      </c>
      <c r="GD1" s="178" t="s">
        <v>754</v>
      </c>
      <c r="GE1" s="178" t="s">
        <v>756</v>
      </c>
      <c r="GF1" s="187" t="s">
        <v>298</v>
      </c>
      <c r="GG1" s="178" t="s">
        <v>304</v>
      </c>
      <c r="GH1" s="178" t="s">
        <v>758</v>
      </c>
      <c r="GI1" s="178" t="s">
        <v>760</v>
      </c>
      <c r="GJ1" s="178" t="s">
        <v>761</v>
      </c>
      <c r="GK1" s="178" t="s">
        <v>305</v>
      </c>
      <c r="GL1" s="178" t="s">
        <v>764</v>
      </c>
      <c r="GM1" s="178" t="s">
        <v>765</v>
      </c>
      <c r="GN1" s="187" t="s">
        <v>299</v>
      </c>
      <c r="GO1" s="178" t="s">
        <v>300</v>
      </c>
      <c r="GP1" s="178" t="s">
        <v>767</v>
      </c>
      <c r="GQ1" s="178" t="s">
        <v>769</v>
      </c>
      <c r="GR1" s="178" t="s">
        <v>771</v>
      </c>
      <c r="GS1" s="178" t="s">
        <v>773</v>
      </c>
      <c r="GT1" s="178" t="s">
        <v>775</v>
      </c>
      <c r="GU1" s="187" t="s">
        <v>301</v>
      </c>
      <c r="GV1" s="178" t="s">
        <v>302</v>
      </c>
      <c r="GW1" s="178" t="s">
        <v>777</v>
      </c>
      <c r="GX1" s="178" t="s">
        <v>779</v>
      </c>
      <c r="GY1" s="178" t="s">
        <v>781</v>
      </c>
      <c r="GZ1" s="178" t="s">
        <v>783</v>
      </c>
      <c r="HA1" s="178" t="s">
        <v>785</v>
      </c>
      <c r="HB1" s="178" t="s">
        <v>787</v>
      </c>
      <c r="HC1" s="175" t="s">
        <v>306</v>
      </c>
      <c r="HD1" s="187" t="s">
        <v>307</v>
      </c>
      <c r="HE1" s="178" t="s">
        <v>308</v>
      </c>
      <c r="HF1" s="178" t="s">
        <v>789</v>
      </c>
      <c r="HG1" s="178" t="s">
        <v>791</v>
      </c>
      <c r="HH1" s="178" t="s">
        <v>793</v>
      </c>
      <c r="HI1" s="178" t="s">
        <v>795</v>
      </c>
      <c r="HJ1" s="178" t="s">
        <v>309</v>
      </c>
      <c r="HK1" s="178" t="s">
        <v>798</v>
      </c>
      <c r="HL1" s="178" t="s">
        <v>326</v>
      </c>
      <c r="HM1" s="178" t="s">
        <v>836</v>
      </c>
      <c r="HN1" s="178" t="s">
        <v>838</v>
      </c>
      <c r="HO1" s="178" t="s">
        <v>840</v>
      </c>
      <c r="HP1" s="187" t="s">
        <v>310</v>
      </c>
      <c r="HQ1" s="178" t="s">
        <v>800</v>
      </c>
      <c r="HR1" s="178" t="s">
        <v>802</v>
      </c>
      <c r="HS1" s="178" t="s">
        <v>311</v>
      </c>
      <c r="HT1" s="178" t="s">
        <v>805</v>
      </c>
      <c r="HU1" s="178" t="s">
        <v>807</v>
      </c>
      <c r="HV1" s="178" t="s">
        <v>808</v>
      </c>
      <c r="HW1" s="178" t="s">
        <v>810</v>
      </c>
      <c r="HX1" s="187" t="s">
        <v>312</v>
      </c>
      <c r="HY1" s="178" t="s">
        <v>812</v>
      </c>
      <c r="HZ1" s="178" t="s">
        <v>814</v>
      </c>
      <c r="IA1" s="178" t="s">
        <v>816</v>
      </c>
      <c r="IB1" s="178" t="s">
        <v>313</v>
      </c>
      <c r="IC1" s="178" t="s">
        <v>818</v>
      </c>
      <c r="ID1" s="178" t="s">
        <v>820</v>
      </c>
      <c r="IE1" s="178" t="s">
        <v>314</v>
      </c>
      <c r="IF1" s="178" t="s">
        <v>822</v>
      </c>
      <c r="IG1" s="178" t="s">
        <v>824</v>
      </c>
      <c r="IH1" s="178" t="s">
        <v>315</v>
      </c>
      <c r="II1" s="178" t="s">
        <v>826</v>
      </c>
      <c r="IJ1" s="178" t="s">
        <v>828</v>
      </c>
      <c r="IK1" s="178" t="s">
        <v>830</v>
      </c>
      <c r="IL1" s="178" t="s">
        <v>832</v>
      </c>
      <c r="IM1" s="178" t="s">
        <v>316</v>
      </c>
      <c r="IN1" s="178" t="s">
        <v>834</v>
      </c>
      <c r="IO1" s="187" t="s">
        <v>317</v>
      </c>
      <c r="IP1" s="178" t="s">
        <v>842</v>
      </c>
      <c r="IQ1" s="178" t="s">
        <v>844</v>
      </c>
      <c r="IR1" s="178" t="s">
        <v>318</v>
      </c>
      <c r="IS1" s="178" t="s">
        <v>846</v>
      </c>
      <c r="IT1" s="178" t="s">
        <v>848</v>
      </c>
      <c r="IU1" s="178" t="s">
        <v>850</v>
      </c>
      <c r="IV1" s="187" t="s">
        <v>319</v>
      </c>
      <c r="IW1" s="178" t="s">
        <v>852</v>
      </c>
      <c r="IX1" s="178" t="s">
        <v>320</v>
      </c>
      <c r="IY1" s="178" t="s">
        <v>855</v>
      </c>
      <c r="IZ1" s="178" t="s">
        <v>857</v>
      </c>
      <c r="JA1" s="178" t="s">
        <v>859</v>
      </c>
      <c r="JB1" s="178" t="s">
        <v>861</v>
      </c>
      <c r="JC1" s="178" t="s">
        <v>863</v>
      </c>
      <c r="JD1" s="178" t="s">
        <v>865</v>
      </c>
      <c r="JE1" s="178" t="s">
        <v>321</v>
      </c>
      <c r="JF1" s="178" t="s">
        <v>868</v>
      </c>
      <c r="JG1" s="178" t="s">
        <v>870</v>
      </c>
      <c r="JH1" s="178" t="s">
        <v>872</v>
      </c>
      <c r="JI1" s="178" t="s">
        <v>874</v>
      </c>
      <c r="JJ1" s="178" t="s">
        <v>876</v>
      </c>
      <c r="JK1" s="178" t="s">
        <v>878</v>
      </c>
      <c r="JL1" s="178" t="s">
        <v>880</v>
      </c>
      <c r="JM1" s="178" t="s">
        <v>882</v>
      </c>
      <c r="JN1" s="178" t="s">
        <v>322</v>
      </c>
      <c r="JO1" s="178" t="s">
        <v>885</v>
      </c>
      <c r="JP1" s="178" t="s">
        <v>887</v>
      </c>
      <c r="JQ1" s="178" t="s">
        <v>889</v>
      </c>
      <c r="JR1" s="178" t="s">
        <v>891</v>
      </c>
      <c r="JS1" s="178" t="s">
        <v>892</v>
      </c>
      <c r="JT1" s="178" t="s">
        <v>894</v>
      </c>
      <c r="JU1" s="178" t="s">
        <v>896</v>
      </c>
      <c r="JV1" s="178" t="s">
        <v>898</v>
      </c>
      <c r="JW1" s="178" t="s">
        <v>900</v>
      </c>
      <c r="JX1" s="178" t="s">
        <v>902</v>
      </c>
      <c r="JY1" s="178" t="s">
        <v>904</v>
      </c>
      <c r="JZ1" s="178" t="s">
        <v>906</v>
      </c>
      <c r="KA1" s="178" t="s">
        <v>908</v>
      </c>
      <c r="KB1" s="178" t="s">
        <v>910</v>
      </c>
      <c r="KC1" s="178" t="s">
        <v>912</v>
      </c>
      <c r="KD1" s="178" t="s">
        <v>914</v>
      </c>
      <c r="KE1" s="178" t="s">
        <v>916</v>
      </c>
      <c r="KF1" s="178" t="s">
        <v>918</v>
      </c>
      <c r="KG1" s="178" t="s">
        <v>920</v>
      </c>
      <c r="KH1" s="178" t="s">
        <v>922</v>
      </c>
      <c r="KI1" s="178" t="s">
        <v>924</v>
      </c>
      <c r="KJ1" s="178" t="s">
        <v>926</v>
      </c>
      <c r="KK1" s="178" t="s">
        <v>928</v>
      </c>
      <c r="KL1" s="178" t="s">
        <v>930</v>
      </c>
      <c r="KM1" s="178" t="s">
        <v>932</v>
      </c>
      <c r="KN1" s="178" t="s">
        <v>934</v>
      </c>
      <c r="KO1" s="187" t="s">
        <v>323</v>
      </c>
      <c r="KP1" s="178" t="s">
        <v>936</v>
      </c>
      <c r="KQ1" s="178" t="s">
        <v>324</v>
      </c>
      <c r="KR1" s="178" t="s">
        <v>939</v>
      </c>
      <c r="KS1" s="178" t="s">
        <v>941</v>
      </c>
      <c r="KT1" s="178" t="s">
        <v>943</v>
      </c>
      <c r="KU1" s="178" t="s">
        <v>945</v>
      </c>
      <c r="KV1" s="178" t="s">
        <v>325</v>
      </c>
      <c r="KW1" s="178" t="s">
        <v>948</v>
      </c>
      <c r="KX1" s="178" t="s">
        <v>950</v>
      </c>
      <c r="KY1" s="178" t="s">
        <v>952</v>
      </c>
      <c r="KZ1" s="178" t="s">
        <v>954</v>
      </c>
      <c r="LA1" s="178" t="s">
        <v>956</v>
      </c>
      <c r="LB1" s="178" t="s">
        <v>958</v>
      </c>
      <c r="LC1" s="178" t="s">
        <v>960</v>
      </c>
      <c r="LD1" s="175" t="s">
        <v>327</v>
      </c>
      <c r="LE1" s="187" t="s">
        <v>328</v>
      </c>
      <c r="LF1" s="178" t="s">
        <v>329</v>
      </c>
      <c r="LG1" s="178" t="s">
        <v>343</v>
      </c>
      <c r="LH1" s="178" t="s">
        <v>962</v>
      </c>
      <c r="LI1" s="178" t="s">
        <v>964</v>
      </c>
      <c r="LJ1" s="178" t="s">
        <v>966</v>
      </c>
      <c r="LK1" s="178" t="s">
        <v>968</v>
      </c>
      <c r="LL1" s="178" t="s">
        <v>344</v>
      </c>
      <c r="LM1" s="178" t="s">
        <v>970</v>
      </c>
      <c r="LN1" s="178" t="s">
        <v>345</v>
      </c>
      <c r="LO1" s="178" t="s">
        <v>972</v>
      </c>
      <c r="LP1" s="178" t="s">
        <v>330</v>
      </c>
      <c r="LQ1" s="178" t="s">
        <v>974</v>
      </c>
      <c r="LR1" s="178" t="s">
        <v>346</v>
      </c>
      <c r="LS1" s="178" t="s">
        <v>976</v>
      </c>
      <c r="LT1" s="178" t="s">
        <v>978</v>
      </c>
      <c r="LU1" s="178" t="s">
        <v>347</v>
      </c>
      <c r="LV1" s="187" t="s">
        <v>331</v>
      </c>
      <c r="LW1" s="178" t="s">
        <v>332</v>
      </c>
      <c r="LX1" s="178" t="s">
        <v>980</v>
      </c>
      <c r="LY1" s="178" t="s">
        <v>982</v>
      </c>
      <c r="LZ1" s="178" t="s">
        <v>983</v>
      </c>
      <c r="MA1" s="178" t="s">
        <v>985</v>
      </c>
      <c r="MB1" s="178" t="s">
        <v>986</v>
      </c>
      <c r="MC1" s="178" t="s">
        <v>988</v>
      </c>
      <c r="MD1" s="178" t="s">
        <v>990</v>
      </c>
      <c r="ME1" s="178" t="s">
        <v>992</v>
      </c>
      <c r="MF1" s="178" t="s">
        <v>994</v>
      </c>
      <c r="MG1" s="178" t="s">
        <v>333</v>
      </c>
      <c r="MH1" s="178" t="s">
        <v>997</v>
      </c>
      <c r="MI1" s="178" t="s">
        <v>998</v>
      </c>
      <c r="MJ1" s="178" t="s">
        <v>1000</v>
      </c>
      <c r="MK1" s="178" t="s">
        <v>334</v>
      </c>
      <c r="ML1" s="178" t="s">
        <v>1003</v>
      </c>
      <c r="MM1" s="178" t="s">
        <v>1004</v>
      </c>
      <c r="MN1" s="178" t="s">
        <v>1006</v>
      </c>
      <c r="MO1" s="178" t="s">
        <v>1008</v>
      </c>
      <c r="MP1" s="178" t="s">
        <v>335</v>
      </c>
      <c r="MQ1" s="178" t="s">
        <v>1011</v>
      </c>
      <c r="MR1" s="178" t="s">
        <v>1013</v>
      </c>
      <c r="MS1" s="178" t="s">
        <v>1015</v>
      </c>
      <c r="MT1" s="178" t="s">
        <v>1017</v>
      </c>
      <c r="MU1" s="178" t="s">
        <v>336</v>
      </c>
      <c r="MV1" s="178" t="s">
        <v>1020</v>
      </c>
      <c r="MW1" s="178" t="s">
        <v>1022</v>
      </c>
      <c r="MX1" s="178" t="s">
        <v>1024</v>
      </c>
      <c r="MY1" s="178" t="s">
        <v>1026</v>
      </c>
      <c r="MZ1" s="178" t="s">
        <v>1028</v>
      </c>
      <c r="NA1" s="178" t="s">
        <v>1030</v>
      </c>
      <c r="NB1" s="178" t="s">
        <v>1032</v>
      </c>
      <c r="NC1" s="178" t="s">
        <v>1034</v>
      </c>
      <c r="ND1" s="178" t="s">
        <v>1036</v>
      </c>
      <c r="NE1" s="178" t="s">
        <v>1038</v>
      </c>
      <c r="NF1" s="178" t="s">
        <v>1040</v>
      </c>
      <c r="NG1" s="178" t="s">
        <v>1041</v>
      </c>
      <c r="NH1" s="187" t="s">
        <v>337</v>
      </c>
      <c r="NI1" s="178" t="s">
        <v>338</v>
      </c>
      <c r="NJ1" s="178" t="s">
        <v>1043</v>
      </c>
      <c r="NK1" s="178" t="s">
        <v>1045</v>
      </c>
      <c r="NL1" s="178" t="s">
        <v>1047</v>
      </c>
      <c r="NM1" s="178" t="s">
        <v>1049</v>
      </c>
      <c r="NN1" s="187" t="s">
        <v>339</v>
      </c>
      <c r="NO1" s="178" t="s">
        <v>340</v>
      </c>
      <c r="NP1" s="178" t="s">
        <v>1050</v>
      </c>
      <c r="NQ1" s="178" t="s">
        <v>341</v>
      </c>
      <c r="NR1" s="178" t="s">
        <v>1052</v>
      </c>
      <c r="NS1" s="178" t="s">
        <v>1054</v>
      </c>
      <c r="NT1" s="178" t="s">
        <v>342</v>
      </c>
      <c r="NU1" s="178" t="s">
        <v>1056</v>
      </c>
      <c r="NV1" s="175" t="s">
        <v>348</v>
      </c>
      <c r="NW1" s="187" t="s">
        <v>349</v>
      </c>
      <c r="NX1" s="178" t="s">
        <v>350</v>
      </c>
      <c r="NY1" s="178" t="s">
        <v>1059</v>
      </c>
      <c r="NZ1" s="178" t="s">
        <v>1061</v>
      </c>
      <c r="OA1" s="178" t="s">
        <v>351</v>
      </c>
      <c r="OB1" s="178" t="s">
        <v>361</v>
      </c>
      <c r="OC1" s="178" t="s">
        <v>1063</v>
      </c>
      <c r="OD1" s="178" t="s">
        <v>1065</v>
      </c>
      <c r="OE1" s="178" t="s">
        <v>1067</v>
      </c>
      <c r="OF1" s="178" t="s">
        <v>1069</v>
      </c>
      <c r="OG1" s="178" t="s">
        <v>1071</v>
      </c>
      <c r="OH1" s="178" t="s">
        <v>1073</v>
      </c>
      <c r="OI1" s="178" t="s">
        <v>1075</v>
      </c>
      <c r="OJ1" s="178" t="s">
        <v>1077</v>
      </c>
      <c r="OK1" s="178" t="s">
        <v>1079</v>
      </c>
      <c r="OL1" s="178" t="s">
        <v>1081</v>
      </c>
      <c r="OM1" s="178" t="s">
        <v>1083</v>
      </c>
      <c r="ON1" s="178" t="s">
        <v>1085</v>
      </c>
      <c r="OO1" s="178" t="s">
        <v>1087</v>
      </c>
      <c r="OP1" s="178" t="s">
        <v>1089</v>
      </c>
      <c r="OQ1" s="178" t="s">
        <v>1091</v>
      </c>
      <c r="OR1" s="178" t="s">
        <v>1093</v>
      </c>
      <c r="OS1" s="178" t="s">
        <v>1095</v>
      </c>
      <c r="OT1" s="178" t="s">
        <v>1097</v>
      </c>
      <c r="OU1" s="178" t="s">
        <v>1099</v>
      </c>
      <c r="OV1" s="178" t="s">
        <v>1101</v>
      </c>
      <c r="OW1" s="178" t="s">
        <v>1103</v>
      </c>
      <c r="OX1" s="178" t="s">
        <v>1105</v>
      </c>
      <c r="OY1" s="178" t="s">
        <v>362</v>
      </c>
      <c r="OZ1" s="178" t="s">
        <v>1108</v>
      </c>
      <c r="PA1" s="178" t="s">
        <v>1110</v>
      </c>
      <c r="PB1" s="178" t="s">
        <v>1111</v>
      </c>
      <c r="PC1" s="178" t="s">
        <v>1113</v>
      </c>
      <c r="PD1" s="178" t="s">
        <v>1115</v>
      </c>
      <c r="PE1" s="178" t="s">
        <v>1117</v>
      </c>
      <c r="PF1" s="178" t="s">
        <v>1119</v>
      </c>
      <c r="PG1" s="178" t="s">
        <v>1121</v>
      </c>
      <c r="PH1" s="178" t="s">
        <v>1123</v>
      </c>
      <c r="PI1" s="178" t="s">
        <v>1125</v>
      </c>
      <c r="PJ1" s="178" t="s">
        <v>1127</v>
      </c>
      <c r="PK1" s="178" t="s">
        <v>1129</v>
      </c>
      <c r="PL1" s="178" t="s">
        <v>1131</v>
      </c>
      <c r="PM1" s="178" t="s">
        <v>1133</v>
      </c>
      <c r="PN1" s="178" t="s">
        <v>1135</v>
      </c>
      <c r="PO1" s="178" t="s">
        <v>1137</v>
      </c>
      <c r="PP1" s="178" t="s">
        <v>1139</v>
      </c>
      <c r="PQ1" s="178" t="s">
        <v>1141</v>
      </c>
      <c r="PR1" s="178" t="s">
        <v>1143</v>
      </c>
      <c r="PS1" s="178" t="s">
        <v>1145</v>
      </c>
      <c r="PT1" s="178" t="s">
        <v>1147</v>
      </c>
      <c r="PU1" s="178" t="s">
        <v>1149</v>
      </c>
      <c r="PV1" s="178" t="s">
        <v>1151</v>
      </c>
      <c r="PW1" s="178" t="s">
        <v>1153</v>
      </c>
      <c r="PX1" s="178" t="s">
        <v>1155</v>
      </c>
      <c r="PY1" s="178" t="s">
        <v>1157</v>
      </c>
      <c r="PZ1" s="178" t="s">
        <v>352</v>
      </c>
      <c r="QA1" s="178" t="s">
        <v>1159</v>
      </c>
      <c r="QB1" s="178" t="s">
        <v>1161</v>
      </c>
      <c r="QC1" s="178" t="s">
        <v>1163</v>
      </c>
      <c r="QD1" s="178" t="s">
        <v>1165</v>
      </c>
      <c r="QE1" s="178" t="s">
        <v>1167</v>
      </c>
      <c r="QF1" s="187" t="s">
        <v>353</v>
      </c>
      <c r="QG1" s="178" t="s">
        <v>354</v>
      </c>
      <c r="QH1" s="178" t="s">
        <v>1169</v>
      </c>
      <c r="QI1" s="178" t="s">
        <v>1171</v>
      </c>
      <c r="QJ1" s="178" t="s">
        <v>1173</v>
      </c>
      <c r="QK1" s="178" t="s">
        <v>1175</v>
      </c>
      <c r="QL1" s="178" t="s">
        <v>1177</v>
      </c>
      <c r="QM1" s="178" t="s">
        <v>1179</v>
      </c>
      <c r="QN1" s="187" t="s">
        <v>355</v>
      </c>
      <c r="QO1" s="178" t="s">
        <v>1181</v>
      </c>
      <c r="QP1" s="178" t="s">
        <v>356</v>
      </c>
      <c r="QQ1" s="178" t="s">
        <v>363</v>
      </c>
      <c r="QR1" s="178" t="s">
        <v>1183</v>
      </c>
      <c r="QS1" s="178" t="s">
        <v>1185</v>
      </c>
      <c r="QT1" s="178" t="s">
        <v>1187</v>
      </c>
      <c r="QU1" s="178" t="s">
        <v>1189</v>
      </c>
      <c r="QV1" s="178" t="s">
        <v>1191</v>
      </c>
      <c r="QW1" s="178" t="s">
        <v>1193</v>
      </c>
      <c r="QX1" s="178" t="s">
        <v>1195</v>
      </c>
      <c r="QY1" s="178" t="s">
        <v>1197</v>
      </c>
      <c r="QZ1" s="178" t="s">
        <v>1199</v>
      </c>
      <c r="RA1" s="178" t="s">
        <v>1201</v>
      </c>
      <c r="RB1" s="178" t="s">
        <v>1203</v>
      </c>
      <c r="RC1" s="178" t="s">
        <v>1205</v>
      </c>
      <c r="RD1" s="178" t="s">
        <v>1207</v>
      </c>
      <c r="RE1" s="178" t="s">
        <v>1209</v>
      </c>
      <c r="RF1" s="187" t="s">
        <v>357</v>
      </c>
      <c r="RG1" s="178" t="s">
        <v>358</v>
      </c>
      <c r="RH1" s="178" t="s">
        <v>1211</v>
      </c>
      <c r="RI1" s="178" t="s">
        <v>1213</v>
      </c>
      <c r="RJ1" s="187" t="s">
        <v>359</v>
      </c>
      <c r="RK1" s="178" t="s">
        <v>360</v>
      </c>
      <c r="RL1" s="178" t="s">
        <v>1215</v>
      </c>
      <c r="RM1" s="178" t="s">
        <v>1216</v>
      </c>
      <c r="RN1" s="178" t="s">
        <v>1217</v>
      </c>
      <c r="RO1" s="178" t="s">
        <v>1218</v>
      </c>
      <c r="RP1" s="178" t="s">
        <v>1220</v>
      </c>
      <c r="RQ1" s="178" t="s">
        <v>1221</v>
      </c>
      <c r="RR1" s="178" t="s">
        <v>1223</v>
      </c>
      <c r="RS1" s="178" t="s">
        <v>1224</v>
      </c>
      <c r="RT1" s="175" t="s">
        <v>364</v>
      </c>
      <c r="RU1" s="187" t="s">
        <v>365</v>
      </c>
      <c r="RV1" s="178" t="s">
        <v>366</v>
      </c>
      <c r="RW1" s="178" t="s">
        <v>1226</v>
      </c>
      <c r="RX1" s="178" t="s">
        <v>1228</v>
      </c>
      <c r="RY1" s="178" t="s">
        <v>367</v>
      </c>
      <c r="RZ1" s="178" t="s">
        <v>1230</v>
      </c>
      <c r="SA1" s="178" t="s">
        <v>1232</v>
      </c>
      <c r="SB1" s="178" t="s">
        <v>1234</v>
      </c>
      <c r="SC1" s="178" t="s">
        <v>1236</v>
      </c>
      <c r="SD1" s="187" t="s">
        <v>368</v>
      </c>
      <c r="SE1" s="178" t="s">
        <v>369</v>
      </c>
      <c r="SF1" s="178" t="s">
        <v>1238</v>
      </c>
      <c r="SG1" s="178" t="s">
        <v>1240</v>
      </c>
      <c r="SH1" s="178" t="s">
        <v>1242</v>
      </c>
      <c r="SI1" s="178" t="s">
        <v>1244</v>
      </c>
      <c r="SJ1" s="178" t="s">
        <v>1246</v>
      </c>
      <c r="SK1" s="178" t="s">
        <v>1248</v>
      </c>
      <c r="SL1" s="178" t="s">
        <v>1250</v>
      </c>
      <c r="SM1" s="178" t="s">
        <v>1252</v>
      </c>
      <c r="SN1" s="178" t="s">
        <v>1254</v>
      </c>
      <c r="SO1" s="178" t="s">
        <v>1256</v>
      </c>
      <c r="SP1" s="178" t="s">
        <v>1258</v>
      </c>
      <c r="SQ1" s="178" t="s">
        <v>1260</v>
      </c>
      <c r="SR1" s="178" t="s">
        <v>1262</v>
      </c>
      <c r="SS1" s="178" t="s">
        <v>1264</v>
      </c>
      <c r="ST1" s="178" t="s">
        <v>1266</v>
      </c>
      <c r="SU1" s="175" t="s">
        <v>370</v>
      </c>
      <c r="SV1" s="187" t="s">
        <v>371</v>
      </c>
      <c r="SW1" s="178" t="s">
        <v>372</v>
      </c>
      <c r="SX1" s="178" t="s">
        <v>1268</v>
      </c>
      <c r="SY1" s="178" t="s">
        <v>1270</v>
      </c>
      <c r="SZ1" s="178" t="s">
        <v>1272</v>
      </c>
      <c r="TA1" s="178" t="s">
        <v>1274</v>
      </c>
      <c r="TB1" s="178" t="s">
        <v>1276</v>
      </c>
      <c r="TC1" s="178" t="s">
        <v>373</v>
      </c>
      <c r="TD1" s="178" t="s">
        <v>1278</v>
      </c>
      <c r="TE1" s="178" t="s">
        <v>1280</v>
      </c>
      <c r="TF1" s="178" t="s">
        <v>1282</v>
      </c>
      <c r="TG1" s="178" t="s">
        <v>1284</v>
      </c>
      <c r="TH1" s="178" t="s">
        <v>1286</v>
      </c>
      <c r="TI1" s="178" t="s">
        <v>1288</v>
      </c>
      <c r="TJ1" s="187" t="s">
        <v>374</v>
      </c>
      <c r="TK1" s="178" t="s">
        <v>375</v>
      </c>
      <c r="TL1" s="178" t="s">
        <v>376</v>
      </c>
      <c r="TM1" s="178" t="s">
        <v>1290</v>
      </c>
      <c r="TN1" s="178" t="s">
        <v>1292</v>
      </c>
      <c r="TO1" s="178" t="s">
        <v>1293</v>
      </c>
      <c r="TP1" s="178" t="s">
        <v>1295</v>
      </c>
      <c r="TQ1" s="178" t="s">
        <v>1297</v>
      </c>
      <c r="TR1" s="178" t="s">
        <v>1299</v>
      </c>
      <c r="TS1" s="178" t="s">
        <v>1301</v>
      </c>
      <c r="TT1" s="178" t="s">
        <v>1303</v>
      </c>
      <c r="TU1" s="178" t="s">
        <v>1305</v>
      </c>
      <c r="TV1" s="178" t="s">
        <v>1307</v>
      </c>
      <c r="TW1" s="178" t="s">
        <v>1309</v>
      </c>
      <c r="TX1" s="178" t="s">
        <v>1311</v>
      </c>
      <c r="TY1" s="178" t="s">
        <v>1313</v>
      </c>
      <c r="TZ1" s="178" t="s">
        <v>1315</v>
      </c>
      <c r="UA1" s="178" t="s">
        <v>1317</v>
      </c>
      <c r="UB1" s="178" t="s">
        <v>1319</v>
      </c>
      <c r="UC1" s="175" t="s">
        <v>1321</v>
      </c>
      <c r="UD1" s="178" t="s">
        <v>1323</v>
      </c>
      <c r="UE1" s="178" t="s">
        <v>1325</v>
      </c>
      <c r="UF1" s="178" t="s">
        <v>1327</v>
      </c>
      <c r="UG1" s="178" t="s">
        <v>1329</v>
      </c>
      <c r="UH1" s="178" t="s">
        <v>1331</v>
      </c>
      <c r="UI1" s="181"/>
    </row>
    <row r="2" spans="1:555" s="119" customFormat="1" hidden="1" x14ac:dyDescent="0.25">
      <c r="A2" s="119" t="s">
        <v>1354</v>
      </c>
      <c r="B2" s="119" t="s">
        <v>1356</v>
      </c>
      <c r="C2" s="119" t="s">
        <v>468</v>
      </c>
      <c r="D2" s="119" t="s">
        <v>1355</v>
      </c>
      <c r="E2" s="119" t="s">
        <v>1357</v>
      </c>
      <c r="F2" s="119" t="s">
        <v>469</v>
      </c>
      <c r="G2" s="157" t="s">
        <v>1358</v>
      </c>
      <c r="H2" s="119" t="s">
        <v>1359</v>
      </c>
      <c r="I2" s="119" t="s">
        <v>1360</v>
      </c>
      <c r="J2" s="119" t="s">
        <v>1444</v>
      </c>
      <c r="K2" s="119" t="s">
        <v>1361</v>
      </c>
      <c r="L2" s="119" t="s">
        <v>1362</v>
      </c>
      <c r="M2" s="119" t="s">
        <v>1363</v>
      </c>
      <c r="N2" s="119" t="s">
        <v>1364</v>
      </c>
      <c r="O2" s="119" t="s">
        <v>1365</v>
      </c>
      <c r="P2" s="119" t="s">
        <v>1464</v>
      </c>
      <c r="Q2" s="119" t="s">
        <v>1506</v>
      </c>
      <c r="R2" s="400" t="str">
        <f>+Presupuesto!D11</f>
        <v>Recurrente</v>
      </c>
      <c r="S2" s="400" t="str">
        <f>+Presupuesto!E11</f>
        <v>Programa / Proyecto 2016</v>
      </c>
      <c r="U2" s="119" t="s">
        <v>391</v>
      </c>
      <c r="V2" s="119" t="s">
        <v>409</v>
      </c>
      <c r="W2" s="119" t="s">
        <v>392</v>
      </c>
      <c r="X2" s="119" t="s">
        <v>393</v>
      </c>
      <c r="Y2" s="119" t="s">
        <v>394</v>
      </c>
      <c r="Z2" s="119" t="s">
        <v>395</v>
      </c>
      <c r="AA2" s="119" t="s">
        <v>396</v>
      </c>
      <c r="AB2" s="119" t="s">
        <v>397</v>
      </c>
      <c r="AC2" s="119" t="s">
        <v>398</v>
      </c>
      <c r="AD2" s="119" t="s">
        <v>399</v>
      </c>
      <c r="AE2" s="119" t="s">
        <v>400</v>
      </c>
      <c r="AF2" s="119" t="s">
        <v>401</v>
      </c>
      <c r="AH2" s="207" t="s">
        <v>417</v>
      </c>
      <c r="AI2" s="207" t="s">
        <v>418</v>
      </c>
      <c r="AJ2" s="207" t="s">
        <v>419</v>
      </c>
      <c r="AK2" s="207" t="s">
        <v>420</v>
      </c>
      <c r="AL2" s="207" t="s">
        <v>421</v>
      </c>
      <c r="AM2" s="207" t="s">
        <v>424</v>
      </c>
      <c r="AN2" s="207" t="s">
        <v>422</v>
      </c>
      <c r="AO2" s="207" t="s">
        <v>423</v>
      </c>
      <c r="AP2" s="207" t="s">
        <v>425</v>
      </c>
      <c r="AQ2" s="207" t="s">
        <v>426</v>
      </c>
      <c r="AR2" s="207" t="s">
        <v>427</v>
      </c>
      <c r="AS2" s="207" t="s">
        <v>428</v>
      </c>
      <c r="AT2" s="207" t="s">
        <v>429</v>
      </c>
      <c r="AU2" s="207" t="s">
        <v>430</v>
      </c>
      <c r="AV2" s="207" t="s">
        <v>431</v>
      </c>
      <c r="AW2" s="207" t="s">
        <v>432</v>
      </c>
      <c r="AX2" s="207" t="s">
        <v>433</v>
      </c>
      <c r="AY2" s="207" t="s">
        <v>434</v>
      </c>
      <c r="AZ2" s="207" t="s">
        <v>435</v>
      </c>
      <c r="BA2" s="207" t="s">
        <v>436</v>
      </c>
      <c r="BB2" s="207" t="s">
        <v>437</v>
      </c>
      <c r="BC2" s="207" t="s">
        <v>438</v>
      </c>
      <c r="BD2" s="207" t="s">
        <v>439</v>
      </c>
      <c r="BE2" s="207" t="s">
        <v>440</v>
      </c>
      <c r="BF2" s="207" t="s">
        <v>441</v>
      </c>
      <c r="BG2" s="207" t="s">
        <v>442</v>
      </c>
      <c r="BH2" s="207" t="s">
        <v>443</v>
      </c>
      <c r="BI2" s="207" t="s">
        <v>444</v>
      </c>
      <c r="BJ2" s="207" t="s">
        <v>445</v>
      </c>
      <c r="BK2" s="207" t="s">
        <v>446</v>
      </c>
      <c r="BL2" s="207" t="s">
        <v>447</v>
      </c>
      <c r="BM2" s="207" t="s">
        <v>448</v>
      </c>
      <c r="BN2" s="207" t="s">
        <v>449</v>
      </c>
      <c r="BO2" s="207" t="s">
        <v>450</v>
      </c>
      <c r="BP2" s="207" t="s">
        <v>451</v>
      </c>
      <c r="BQ2" s="207" t="s">
        <v>452</v>
      </c>
      <c r="BR2" s="207" t="s">
        <v>453</v>
      </c>
      <c r="BS2" s="207" t="s">
        <v>454</v>
      </c>
      <c r="BT2" s="207" t="s">
        <v>455</v>
      </c>
      <c r="BU2" s="207" t="s">
        <v>456</v>
      </c>
    </row>
    <row r="3" spans="1:555" hidden="1" x14ac:dyDescent="0.25">
      <c r="AH3" s="208">
        <v>2500</v>
      </c>
      <c r="AI3" s="208">
        <v>1900</v>
      </c>
      <c r="AJ3" s="208">
        <v>1650</v>
      </c>
      <c r="AK3" s="208">
        <v>1580</v>
      </c>
      <c r="AL3" s="208">
        <v>2250</v>
      </c>
      <c r="AM3" s="208">
        <v>1650</v>
      </c>
      <c r="AN3" s="208">
        <v>1400</v>
      </c>
      <c r="AO3" s="209">
        <v>1340</v>
      </c>
      <c r="AP3" s="209">
        <v>2000</v>
      </c>
      <c r="AQ3" s="209">
        <v>1400</v>
      </c>
      <c r="AR3" s="209">
        <v>1150</v>
      </c>
      <c r="AS3" s="209">
        <v>1100</v>
      </c>
      <c r="AT3" s="209">
        <v>1750</v>
      </c>
      <c r="AU3" s="209">
        <v>1150</v>
      </c>
      <c r="AV3" s="209">
        <v>900</v>
      </c>
      <c r="AW3" s="209">
        <v>860</v>
      </c>
      <c r="AX3" s="209">
        <v>1200</v>
      </c>
      <c r="AY3" s="119">
        <v>900</v>
      </c>
      <c r="AZ3" s="119">
        <v>650</v>
      </c>
      <c r="BA3" s="119">
        <v>620</v>
      </c>
      <c r="BB3" s="208">
        <f>+'Cuadro Resumen'!C213</f>
        <v>5605.2314999999999</v>
      </c>
      <c r="BC3" s="208">
        <f>+'Cuadro Resumen'!D213</f>
        <v>5165.6055000000006</v>
      </c>
      <c r="BD3" s="208">
        <f>+'Cuadro Resumen'!E213</f>
        <v>6594.39</v>
      </c>
      <c r="BE3" s="208">
        <f>+'Cuadro Resumen'!F213</f>
        <v>6154.7640000000001</v>
      </c>
      <c r="BF3" s="208">
        <f>+'Cuadro Resumen'!C214</f>
        <v>4945.7925000000005</v>
      </c>
      <c r="BG3" s="208">
        <f>+'Cuadro Resumen'!D214</f>
        <v>4506.1665000000003</v>
      </c>
      <c r="BH3" s="208">
        <f>+'Cuadro Resumen'!E214</f>
        <v>5934.951</v>
      </c>
      <c r="BI3" s="208">
        <f>+'Cuadro Resumen'!F214</f>
        <v>5495.3249999999998</v>
      </c>
      <c r="BJ3" s="209">
        <f>+'Cuadro Resumen'!C215</f>
        <v>4286.3535000000002</v>
      </c>
      <c r="BK3" s="209">
        <f>+'Cuadro Resumen'!D215</f>
        <v>3956.634</v>
      </c>
      <c r="BL3" s="209">
        <f>+'Cuadro Resumen'!E215</f>
        <v>5275.5120000000006</v>
      </c>
      <c r="BM3" s="209">
        <f>+'Cuadro Resumen'!F215</f>
        <v>4835.8860000000004</v>
      </c>
      <c r="BN3" s="209">
        <f>+'Cuadro Resumen'!C216</f>
        <v>3626.9145000000003</v>
      </c>
      <c r="BO3" s="209">
        <f>+'Cuadro Resumen'!D216</f>
        <v>3297.1950000000002</v>
      </c>
      <c r="BP3" s="209">
        <f>+'Cuadro Resumen'!E216</f>
        <v>4616.0730000000003</v>
      </c>
      <c r="BQ3" s="209">
        <f>+'Cuadro Resumen'!F216</f>
        <v>4286.3535000000002</v>
      </c>
      <c r="BR3" s="209">
        <f>+'Cuadro Resumen'!C217</f>
        <v>3187.2885000000001</v>
      </c>
      <c r="BS3" s="209">
        <f>+'Cuadro Resumen'!D217</f>
        <v>2967.4755</v>
      </c>
      <c r="BT3" s="209">
        <f>+'Cuadro Resumen'!E217</f>
        <v>4066.5405000000001</v>
      </c>
      <c r="BU3" s="209">
        <f>+'Cuadro Resumen'!F217</f>
        <v>3736.8210000000004</v>
      </c>
    </row>
    <row r="5" spans="1:555" ht="52.5" x14ac:dyDescent="0.25">
      <c r="C5" s="84" t="s">
        <v>381</v>
      </c>
      <c r="D5" s="399">
        <f>SUMIF($C:$C,$C$10,D:D)</f>
        <v>3265800</v>
      </c>
    </row>
    <row r="8" spans="1:555" x14ac:dyDescent="0.25">
      <c r="C8" s="70" t="s">
        <v>62</v>
      </c>
      <c r="D8" s="70"/>
      <c r="E8" s="70"/>
      <c r="F8" s="70"/>
      <c r="G8" s="76"/>
      <c r="H8" s="70"/>
      <c r="I8" s="70"/>
    </row>
    <row r="9" spans="1:555" ht="15.75" thickBot="1" x14ac:dyDescent="0.3">
      <c r="C9" s="70"/>
      <c r="D9" s="70"/>
      <c r="E9" s="70"/>
      <c r="F9" s="70"/>
      <c r="G9" s="76"/>
      <c r="H9" s="70"/>
      <c r="I9" s="70"/>
    </row>
    <row r="10" spans="1:555" ht="15.75" thickBot="1" x14ac:dyDescent="0.3">
      <c r="C10" s="29" t="s">
        <v>43</v>
      </c>
      <c r="D10" s="30">
        <f>SUM(F17:F26)</f>
        <v>199600</v>
      </c>
      <c r="E10" s="91"/>
      <c r="F10" s="91"/>
      <c r="G10" s="76"/>
      <c r="H10" s="91"/>
      <c r="I10" s="118"/>
    </row>
    <row r="11" spans="1:555" x14ac:dyDescent="0.25">
      <c r="B11" s="90"/>
      <c r="C11" s="70"/>
      <c r="D11" s="31"/>
      <c r="E11" s="90"/>
      <c r="F11" s="90"/>
      <c r="G11" s="90"/>
      <c r="H11" s="73"/>
      <c r="I11" s="73"/>
      <c r="J11" s="73"/>
      <c r="K11" s="109"/>
    </row>
    <row r="12" spans="1:555" x14ac:dyDescent="0.25">
      <c r="B12" s="90"/>
      <c r="C12" s="70"/>
      <c r="D12" s="31"/>
      <c r="E12" s="90"/>
      <c r="F12" s="90"/>
      <c r="G12" s="90"/>
      <c r="H12" s="73"/>
      <c r="I12" s="73"/>
      <c r="J12" s="73"/>
      <c r="K12" s="109"/>
    </row>
    <row r="13" spans="1:555" ht="15.75" x14ac:dyDescent="0.25">
      <c r="B13" s="90"/>
      <c r="C13" s="199" t="s">
        <v>389</v>
      </c>
      <c r="D13" s="327" t="s">
        <v>1580</v>
      </c>
      <c r="E13" s="90"/>
      <c r="F13" s="90"/>
      <c r="G13" s="90"/>
      <c r="H13" s="73"/>
      <c r="I13" s="73"/>
      <c r="J13" s="73"/>
      <c r="K13" s="109"/>
    </row>
    <row r="14" spans="1:555" ht="18.75" x14ac:dyDescent="0.25">
      <c r="B14" s="90"/>
      <c r="C14" s="204"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GESTIONAR LAS CAPACITACIONES 1. hacer un diagnostico de las necesidades de capacitación 2. hacer plan de trabajo de la unidad. </v>
      </c>
      <c r="D14" s="31"/>
      <c r="E14" s="90"/>
      <c r="F14" s="90"/>
      <c r="G14" s="90"/>
      <c r="H14" s="73"/>
      <c r="I14" s="73"/>
      <c r="J14" s="73"/>
      <c r="K14" s="109"/>
    </row>
    <row r="15" spans="1:555" ht="15.75" thickBot="1" x14ac:dyDescent="0.3">
      <c r="B15" s="90"/>
      <c r="C15" s="70"/>
      <c r="D15" s="31"/>
      <c r="E15" s="90"/>
      <c r="F15" s="90"/>
      <c r="G15" s="90"/>
      <c r="H15" s="73"/>
      <c r="I15" s="73"/>
      <c r="J15" s="73"/>
      <c r="K15" s="109"/>
    </row>
    <row r="16" spans="1:555" ht="30.75" thickBot="1" x14ac:dyDescent="0.3">
      <c r="B16" s="90"/>
      <c r="C16" s="123" t="s">
        <v>44</v>
      </c>
      <c r="D16" s="125" t="s">
        <v>55</v>
      </c>
      <c r="E16" s="125" t="s">
        <v>57</v>
      </c>
      <c r="F16" s="124" t="s">
        <v>27</v>
      </c>
      <c r="G16" s="130" t="s">
        <v>128</v>
      </c>
      <c r="H16" s="125" t="s">
        <v>46</v>
      </c>
      <c r="I16" s="125" t="s">
        <v>129</v>
      </c>
      <c r="J16" s="125" t="s">
        <v>407</v>
      </c>
      <c r="K16" s="125" t="s">
        <v>408</v>
      </c>
    </row>
    <row r="17" spans="2:11" x14ac:dyDescent="0.25">
      <c r="B17" s="90"/>
      <c r="C17" s="92" t="s">
        <v>63</v>
      </c>
      <c r="D17" s="155">
        <v>6</v>
      </c>
      <c r="E17" s="93">
        <v>2800</v>
      </c>
      <c r="F17" s="897">
        <f>D17*E17</f>
        <v>16800</v>
      </c>
      <c r="G17" s="158" t="s">
        <v>1494</v>
      </c>
      <c r="H17" s="95" t="s">
        <v>982</v>
      </c>
      <c r="I17" s="95" t="str">
        <f>VLOOKUP(H17,Presupuesto!$B$11:$C$565,2,0)</f>
        <v>MUEBLES VARIOS DE OFICINA</v>
      </c>
      <c r="J17" s="212" t="s">
        <v>1355</v>
      </c>
      <c r="K17" s="95" t="s">
        <v>401</v>
      </c>
    </row>
    <row r="18" spans="2:11" ht="32.25" customHeight="1" x14ac:dyDescent="0.25">
      <c r="B18" s="90"/>
      <c r="C18" s="96" t="s">
        <v>64</v>
      </c>
      <c r="D18" s="148">
        <v>2</v>
      </c>
      <c r="E18" s="97">
        <v>2400</v>
      </c>
      <c r="F18" s="897">
        <f>D18*E18</f>
        <v>4800</v>
      </c>
      <c r="G18" s="158" t="s">
        <v>1494</v>
      </c>
      <c r="H18" s="98" t="s">
        <v>982</v>
      </c>
      <c r="I18" s="95" t="str">
        <f>VLOOKUP(H18,Presupuesto!$B$11:$C$565,2,0)</f>
        <v>MUEBLES VARIOS DE OFICINA</v>
      </c>
      <c r="J18" s="95" t="str">
        <f t="shared" ref="J18:J26" si="0">$J$17</f>
        <v>Docencia y Profesorado Universitario</v>
      </c>
      <c r="K18" s="95" t="s">
        <v>409</v>
      </c>
    </row>
    <row r="19" spans="2:11" x14ac:dyDescent="0.25">
      <c r="B19" s="90"/>
      <c r="C19" s="96" t="s">
        <v>65</v>
      </c>
      <c r="D19" s="148">
        <v>2</v>
      </c>
      <c r="E19" s="97">
        <v>1000</v>
      </c>
      <c r="F19" s="897">
        <f t="shared" ref="F19:F26" si="1">D19*E19</f>
        <v>2000</v>
      </c>
      <c r="G19" s="158" t="s">
        <v>1494</v>
      </c>
      <c r="H19" s="98" t="s">
        <v>982</v>
      </c>
      <c r="I19" s="95" t="str">
        <f>VLOOKUP(H19,Presupuesto!$B$11:$C$565,2,0)</f>
        <v>MUEBLES VARIOS DE OFICINA</v>
      </c>
      <c r="J19" s="95" t="str">
        <f t="shared" si="0"/>
        <v>Docencia y Profesorado Universitario</v>
      </c>
      <c r="K19" s="95" t="s">
        <v>392</v>
      </c>
    </row>
    <row r="20" spans="2:11" x14ac:dyDescent="0.25">
      <c r="B20" s="90"/>
      <c r="C20" s="96" t="s">
        <v>66</v>
      </c>
      <c r="D20" s="148">
        <v>6</v>
      </c>
      <c r="E20" s="97">
        <v>6000</v>
      </c>
      <c r="F20" s="897">
        <f t="shared" si="1"/>
        <v>36000</v>
      </c>
      <c r="G20" s="158" t="s">
        <v>1494</v>
      </c>
      <c r="H20" s="98" t="s">
        <v>982</v>
      </c>
      <c r="I20" s="95" t="str">
        <f>VLOOKUP(H20,Presupuesto!$B$11:$C$565,2,0)</f>
        <v>MUEBLES VARIOS DE OFICINA</v>
      </c>
      <c r="J20" s="95" t="str">
        <f t="shared" si="0"/>
        <v>Docencia y Profesorado Universitario</v>
      </c>
      <c r="K20" s="95" t="s">
        <v>392</v>
      </c>
    </row>
    <row r="21" spans="2:11" x14ac:dyDescent="0.25">
      <c r="B21" s="90"/>
      <c r="C21" s="96" t="s">
        <v>67</v>
      </c>
      <c r="D21" s="148">
        <v>2</v>
      </c>
      <c r="E21" s="97">
        <v>3000</v>
      </c>
      <c r="F21" s="897">
        <f t="shared" si="1"/>
        <v>6000</v>
      </c>
      <c r="G21" s="158" t="s">
        <v>1494</v>
      </c>
      <c r="H21" s="98" t="s">
        <v>982</v>
      </c>
      <c r="I21" s="95" t="str">
        <f>VLOOKUP(H21,Presupuesto!$B$11:$C$565,2,0)</f>
        <v>MUEBLES VARIOS DE OFICINA</v>
      </c>
      <c r="J21" s="95" t="str">
        <f t="shared" si="0"/>
        <v>Docencia y Profesorado Universitario</v>
      </c>
      <c r="K21" s="95" t="s">
        <v>392</v>
      </c>
    </row>
    <row r="22" spans="2:11" x14ac:dyDescent="0.25">
      <c r="B22" s="90"/>
      <c r="C22" s="96" t="s">
        <v>68</v>
      </c>
      <c r="D22" s="148">
        <v>1</v>
      </c>
      <c r="E22" s="97">
        <v>10000</v>
      </c>
      <c r="F22" s="897">
        <f t="shared" si="1"/>
        <v>10000</v>
      </c>
      <c r="G22" s="158" t="s">
        <v>1494</v>
      </c>
      <c r="H22" s="98" t="s">
        <v>982</v>
      </c>
      <c r="I22" s="95" t="str">
        <f>VLOOKUP(H22,Presupuesto!$B$11:$C$565,2,0)</f>
        <v>MUEBLES VARIOS DE OFICINA</v>
      </c>
      <c r="J22" s="95" t="str">
        <f t="shared" si="0"/>
        <v>Docencia y Profesorado Universitario</v>
      </c>
      <c r="K22" s="95" t="s">
        <v>392</v>
      </c>
    </row>
    <row r="23" spans="2:11" x14ac:dyDescent="0.25">
      <c r="B23" s="90"/>
      <c r="C23" s="96" t="s">
        <v>69</v>
      </c>
      <c r="D23" s="148">
        <v>3</v>
      </c>
      <c r="E23" s="97">
        <v>8000</v>
      </c>
      <c r="F23" s="897">
        <f t="shared" si="1"/>
        <v>24000</v>
      </c>
      <c r="G23" s="158" t="s">
        <v>1494</v>
      </c>
      <c r="H23" s="98" t="s">
        <v>985</v>
      </c>
      <c r="I23" s="95" t="str">
        <f>VLOOKUP(H23,Presupuesto!$B$11:$C$565,2,0)</f>
        <v>EQUIPOS VARIOS DE OFICINA</v>
      </c>
      <c r="J23" s="95" t="str">
        <f t="shared" si="0"/>
        <v>Docencia y Profesorado Universitario</v>
      </c>
      <c r="K23" s="95" t="s">
        <v>392</v>
      </c>
    </row>
    <row r="24" spans="2:11" x14ac:dyDescent="0.25">
      <c r="B24" s="90"/>
      <c r="C24" s="96" t="s">
        <v>70</v>
      </c>
      <c r="D24" s="148">
        <v>0</v>
      </c>
      <c r="E24" s="97">
        <v>2000</v>
      </c>
      <c r="F24" s="94">
        <f t="shared" si="1"/>
        <v>0</v>
      </c>
      <c r="G24" s="158" t="s">
        <v>1494</v>
      </c>
      <c r="H24" s="98" t="s">
        <v>985</v>
      </c>
      <c r="I24" s="95" t="str">
        <f>VLOOKUP(H24,Presupuesto!$B$11:$C$565,2,0)</f>
        <v>EQUIPOS VARIOS DE OFICINA</v>
      </c>
      <c r="J24" s="95" t="str">
        <f t="shared" si="0"/>
        <v>Docencia y Profesorado Universitario</v>
      </c>
      <c r="K24" s="95" t="s">
        <v>400</v>
      </c>
    </row>
    <row r="25" spans="2:11" x14ac:dyDescent="0.25">
      <c r="B25" s="90"/>
      <c r="C25" s="96" t="s">
        <v>71</v>
      </c>
      <c r="D25" s="148">
        <v>0</v>
      </c>
      <c r="E25" s="97">
        <v>5000</v>
      </c>
      <c r="F25" s="94">
        <f t="shared" si="1"/>
        <v>0</v>
      </c>
      <c r="G25" s="158" t="s">
        <v>1494</v>
      </c>
      <c r="H25" s="98" t="s">
        <v>985</v>
      </c>
      <c r="I25" s="95" t="str">
        <f>VLOOKUP(H25,Presupuesto!$B$11:$C$565,2,0)</f>
        <v>EQUIPOS VARIOS DE OFICINA</v>
      </c>
      <c r="J25" s="95" t="str">
        <f t="shared" si="0"/>
        <v>Docencia y Profesorado Universitario</v>
      </c>
      <c r="K25" s="95" t="s">
        <v>396</v>
      </c>
    </row>
    <row r="26" spans="2:11" ht="15.75" thickBot="1" x14ac:dyDescent="0.3">
      <c r="B26" s="90"/>
      <c r="C26" s="99" t="s">
        <v>72</v>
      </c>
      <c r="D26" s="156">
        <v>1</v>
      </c>
      <c r="E26" s="101">
        <v>100000</v>
      </c>
      <c r="F26" s="898">
        <f t="shared" si="1"/>
        <v>100000</v>
      </c>
      <c r="G26" s="158" t="s">
        <v>1494</v>
      </c>
      <c r="H26" s="103" t="s">
        <v>985</v>
      </c>
      <c r="I26" s="103" t="str">
        <f>VLOOKUP(H26,Presupuesto!$B$11:$C$565,2,0)</f>
        <v>EQUIPOS VARIOS DE OFICINA</v>
      </c>
      <c r="J26" s="103" t="str">
        <f t="shared" si="0"/>
        <v>Docencia y Profesorado Universitario</v>
      </c>
      <c r="K26" s="121" t="s">
        <v>391</v>
      </c>
    </row>
    <row r="27" spans="2:11" x14ac:dyDescent="0.25">
      <c r="B27" s="90"/>
    </row>
    <row r="28" spans="2:11" ht="15.75" thickBot="1" x14ac:dyDescent="0.3">
      <c r="B28" s="90"/>
      <c r="C28" s="312"/>
      <c r="D28" s="313"/>
      <c r="E28" s="314"/>
      <c r="F28" s="314"/>
      <c r="G28" s="315"/>
      <c r="H28" s="314"/>
      <c r="I28" s="314"/>
      <c r="J28" s="152"/>
      <c r="K28" s="152"/>
    </row>
    <row r="29" spans="2:11" ht="15.75" thickBot="1" x14ac:dyDescent="0.3">
      <c r="B29" s="90"/>
      <c r="C29" s="29" t="s">
        <v>43</v>
      </c>
      <c r="D29" s="30">
        <f>SUM(F36:F45)</f>
        <v>227000</v>
      </c>
      <c r="E29" s="174"/>
      <c r="F29" s="174"/>
      <c r="G29" s="76"/>
      <c r="H29" s="174"/>
      <c r="I29" s="174"/>
    </row>
    <row r="30" spans="2:11" x14ac:dyDescent="0.25">
      <c r="C30" s="70"/>
      <c r="D30" s="31"/>
      <c r="E30" s="90"/>
      <c r="F30" s="90"/>
      <c r="G30" s="90"/>
      <c r="H30" s="73"/>
      <c r="I30" s="73"/>
      <c r="J30" s="73"/>
      <c r="K30" s="109"/>
    </row>
    <row r="31" spans="2:11" x14ac:dyDescent="0.25">
      <c r="C31" s="70"/>
      <c r="D31" s="31"/>
      <c r="E31" s="90"/>
      <c r="F31" s="90"/>
      <c r="G31" s="90"/>
      <c r="H31" s="73"/>
      <c r="I31" s="73"/>
      <c r="J31" s="73"/>
      <c r="K31" s="109"/>
    </row>
    <row r="32" spans="2:11" ht="15.75" x14ac:dyDescent="0.25">
      <c r="C32" s="199" t="s">
        <v>389</v>
      </c>
      <c r="D32" s="327" t="s">
        <v>1994</v>
      </c>
      <c r="E32" s="90"/>
      <c r="F32" s="90"/>
      <c r="G32" s="90"/>
      <c r="H32" s="73"/>
      <c r="I32" s="73"/>
      <c r="J32" s="73"/>
      <c r="K32" s="109"/>
    </row>
    <row r="33" spans="3:11" ht="18.75" x14ac:dyDescent="0.25">
      <c r="C33" s="204"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 xml:space="preserve">GESTIONAR EL FUNCIONAMIENTO DE TELECENTROS 1. Asignar responsable de seguimiento a las propuestas            2. Solicitar informes de avances.          3. Realizar Gestiones ante las Autoridades Superiores. </v>
      </c>
      <c r="D33" s="31"/>
      <c r="E33" s="90"/>
      <c r="F33" s="90"/>
      <c r="G33" s="90"/>
      <c r="H33" s="73"/>
      <c r="I33" s="73"/>
      <c r="J33" s="73"/>
      <c r="K33" s="109"/>
    </row>
    <row r="34" spans="3:11" ht="15.75" thickBot="1" x14ac:dyDescent="0.3">
      <c r="C34" s="70"/>
      <c r="D34" s="31"/>
      <c r="E34" s="90"/>
      <c r="F34" s="90"/>
      <c r="G34" s="90"/>
      <c r="H34" s="73"/>
      <c r="I34" s="73"/>
      <c r="J34" s="73"/>
      <c r="K34" s="109"/>
    </row>
    <row r="35" spans="3:11" ht="30.75" thickBot="1" x14ac:dyDescent="0.3">
      <c r="C35" s="123" t="s">
        <v>44</v>
      </c>
      <c r="D35" s="125" t="s">
        <v>55</v>
      </c>
      <c r="E35" s="125" t="s">
        <v>57</v>
      </c>
      <c r="F35" s="124" t="s">
        <v>27</v>
      </c>
      <c r="G35" s="130" t="s">
        <v>128</v>
      </c>
      <c r="H35" s="125" t="s">
        <v>46</v>
      </c>
      <c r="I35" s="125" t="s">
        <v>129</v>
      </c>
      <c r="J35" s="125" t="s">
        <v>407</v>
      </c>
      <c r="K35" s="125" t="s">
        <v>408</v>
      </c>
    </row>
    <row r="36" spans="3:11" x14ac:dyDescent="0.25">
      <c r="C36" s="92" t="s">
        <v>63</v>
      </c>
      <c r="D36" s="155"/>
      <c r="E36" s="93">
        <v>2800</v>
      </c>
      <c r="F36" s="94">
        <f>D36*E36</f>
        <v>0</v>
      </c>
      <c r="G36" s="158" t="s">
        <v>1494</v>
      </c>
      <c r="H36" s="95" t="s">
        <v>982</v>
      </c>
      <c r="I36" s="95" t="str">
        <f>VLOOKUP(H36,Presupuesto!$B$11:$C$565,2,0)</f>
        <v>MUEBLES VARIOS DE OFICINA</v>
      </c>
      <c r="J36" s="212" t="s">
        <v>469</v>
      </c>
      <c r="K36" s="95" t="s">
        <v>401</v>
      </c>
    </row>
    <row r="37" spans="3:11" x14ac:dyDescent="0.25">
      <c r="C37" s="96" t="s">
        <v>64</v>
      </c>
      <c r="D37" s="148">
        <v>60</v>
      </c>
      <c r="E37" s="97">
        <v>2400</v>
      </c>
      <c r="F37" s="94">
        <f>D37*E37</f>
        <v>144000</v>
      </c>
      <c r="G37" s="158" t="s">
        <v>1494</v>
      </c>
      <c r="H37" s="98" t="s">
        <v>982</v>
      </c>
      <c r="I37" s="95" t="str">
        <f>VLOOKUP(H37,Presupuesto!$B$11:$C$565,2,0)</f>
        <v>MUEBLES VARIOS DE OFICINA</v>
      </c>
      <c r="J37" s="95" t="str">
        <f>$J$36</f>
        <v>Gestión del Conocimiento</v>
      </c>
      <c r="K37" s="95" t="s">
        <v>409</v>
      </c>
    </row>
    <row r="38" spans="3:11" x14ac:dyDescent="0.25">
      <c r="C38" s="96" t="s">
        <v>65</v>
      </c>
      <c r="D38" s="148">
        <v>4</v>
      </c>
      <c r="E38" s="97">
        <v>1000</v>
      </c>
      <c r="F38" s="94">
        <f t="shared" ref="F38:F45" si="2">D38*E38</f>
        <v>4000</v>
      </c>
      <c r="G38" s="158" t="s">
        <v>1494</v>
      </c>
      <c r="H38" s="98" t="s">
        <v>982</v>
      </c>
      <c r="I38" s="95" t="str">
        <f>VLOOKUP(H38,Presupuesto!$B$11:$C$565,2,0)</f>
        <v>MUEBLES VARIOS DE OFICINA</v>
      </c>
      <c r="J38" s="95" t="str">
        <f t="shared" ref="J38:J45" si="3">$J$36</f>
        <v>Gestión del Conocimiento</v>
      </c>
      <c r="K38" s="95" t="s">
        <v>392</v>
      </c>
    </row>
    <row r="39" spans="3:11" x14ac:dyDescent="0.25">
      <c r="C39" s="96" t="s">
        <v>66</v>
      </c>
      <c r="D39" s="148">
        <v>2</v>
      </c>
      <c r="E39" s="97">
        <v>6000</v>
      </c>
      <c r="F39" s="94">
        <f t="shared" si="2"/>
        <v>12000</v>
      </c>
      <c r="G39" s="158" t="s">
        <v>1494</v>
      </c>
      <c r="H39" s="98" t="s">
        <v>982</v>
      </c>
      <c r="I39" s="95" t="str">
        <f>VLOOKUP(H39,Presupuesto!$B$11:$C$565,2,0)</f>
        <v>MUEBLES VARIOS DE OFICINA</v>
      </c>
      <c r="J39" s="95" t="str">
        <f t="shared" si="3"/>
        <v>Gestión del Conocimiento</v>
      </c>
      <c r="K39" s="95" t="s">
        <v>392</v>
      </c>
    </row>
    <row r="40" spans="3:11" x14ac:dyDescent="0.25">
      <c r="C40" s="96" t="s">
        <v>67</v>
      </c>
      <c r="D40" s="148">
        <v>3</v>
      </c>
      <c r="E40" s="97">
        <v>3000</v>
      </c>
      <c r="F40" s="94">
        <f t="shared" si="2"/>
        <v>9000</v>
      </c>
      <c r="G40" s="158" t="s">
        <v>1494</v>
      </c>
      <c r="H40" s="98" t="s">
        <v>982</v>
      </c>
      <c r="I40" s="95" t="str">
        <f>VLOOKUP(H40,Presupuesto!$B$11:$C$565,2,0)</f>
        <v>MUEBLES VARIOS DE OFICINA</v>
      </c>
      <c r="J40" s="95" t="str">
        <f t="shared" si="3"/>
        <v>Gestión del Conocimiento</v>
      </c>
      <c r="K40" s="95" t="s">
        <v>392</v>
      </c>
    </row>
    <row r="41" spans="3:11" x14ac:dyDescent="0.25">
      <c r="C41" s="96" t="s">
        <v>68</v>
      </c>
      <c r="D41" s="148">
        <v>5</v>
      </c>
      <c r="E41" s="97">
        <v>10000</v>
      </c>
      <c r="F41" s="94">
        <f t="shared" si="2"/>
        <v>50000</v>
      </c>
      <c r="G41" s="158" t="s">
        <v>1494</v>
      </c>
      <c r="H41" s="98" t="s">
        <v>982</v>
      </c>
      <c r="I41" s="95" t="str">
        <f>VLOOKUP(H41,Presupuesto!$B$11:$C$565,2,0)</f>
        <v>MUEBLES VARIOS DE OFICINA</v>
      </c>
      <c r="J41" s="95" t="str">
        <f t="shared" si="3"/>
        <v>Gestión del Conocimiento</v>
      </c>
      <c r="K41" s="95" t="s">
        <v>392</v>
      </c>
    </row>
    <row r="42" spans="3:11" x14ac:dyDescent="0.25">
      <c r="C42" s="96" t="s">
        <v>69</v>
      </c>
      <c r="D42" s="148">
        <v>1</v>
      </c>
      <c r="E42" s="97">
        <v>8000</v>
      </c>
      <c r="F42" s="94">
        <f t="shared" si="2"/>
        <v>8000</v>
      </c>
      <c r="G42" s="158" t="s">
        <v>1494</v>
      </c>
      <c r="H42" s="98" t="s">
        <v>985</v>
      </c>
      <c r="I42" s="95" t="str">
        <f>VLOOKUP(H42,Presupuesto!$B$11:$C$565,2,0)</f>
        <v>EQUIPOS VARIOS DE OFICINA</v>
      </c>
      <c r="J42" s="95" t="str">
        <f t="shared" si="3"/>
        <v>Gestión del Conocimiento</v>
      </c>
      <c r="K42" s="95" t="s">
        <v>392</v>
      </c>
    </row>
    <row r="43" spans="3:11" x14ac:dyDescent="0.25">
      <c r="C43" s="96" t="s">
        <v>70</v>
      </c>
      <c r="D43" s="148"/>
      <c r="E43" s="97">
        <v>2000</v>
      </c>
      <c r="F43" s="94">
        <f t="shared" si="2"/>
        <v>0</v>
      </c>
      <c r="G43" s="158" t="s">
        <v>1494</v>
      </c>
      <c r="H43" s="98" t="s">
        <v>985</v>
      </c>
      <c r="I43" s="95" t="str">
        <f>VLOOKUP(H43,Presupuesto!$B$11:$C$565,2,0)</f>
        <v>EQUIPOS VARIOS DE OFICINA</v>
      </c>
      <c r="J43" s="95" t="str">
        <f t="shared" si="3"/>
        <v>Gestión del Conocimiento</v>
      </c>
      <c r="K43" s="95" t="s">
        <v>400</v>
      </c>
    </row>
    <row r="44" spans="3:11" x14ac:dyDescent="0.25">
      <c r="C44" s="96" t="s">
        <v>71</v>
      </c>
      <c r="D44" s="148"/>
      <c r="E44" s="97">
        <v>5000</v>
      </c>
      <c r="F44" s="94">
        <f t="shared" si="2"/>
        <v>0</v>
      </c>
      <c r="G44" s="158" t="s">
        <v>1494</v>
      </c>
      <c r="H44" s="98" t="s">
        <v>985</v>
      </c>
      <c r="I44" s="95" t="str">
        <f>VLOOKUP(H44,Presupuesto!$B$11:$C$565,2,0)</f>
        <v>EQUIPOS VARIOS DE OFICINA</v>
      </c>
      <c r="J44" s="95" t="str">
        <f t="shared" si="3"/>
        <v>Gestión del Conocimiento</v>
      </c>
      <c r="K44" s="95" t="s">
        <v>396</v>
      </c>
    </row>
    <row r="45" spans="3:11" ht="15.75" thickBot="1" x14ac:dyDescent="0.3">
      <c r="C45" s="99" t="s">
        <v>72</v>
      </c>
      <c r="D45" s="156"/>
      <c r="E45" s="101">
        <v>100000</v>
      </c>
      <c r="F45" s="102">
        <f t="shared" si="2"/>
        <v>0</v>
      </c>
      <c r="G45" s="158" t="s">
        <v>1494</v>
      </c>
      <c r="H45" s="103" t="s">
        <v>985</v>
      </c>
      <c r="I45" s="103" t="str">
        <f>VLOOKUP(H45,Presupuesto!$B$11:$C$565,2,0)</f>
        <v>EQUIPOS VARIOS DE OFICINA</v>
      </c>
      <c r="J45" s="103" t="str">
        <f t="shared" si="3"/>
        <v>Gestión del Conocimiento</v>
      </c>
      <c r="K45" s="121" t="s">
        <v>391</v>
      </c>
    </row>
    <row r="47" spans="3:11" ht="15.75" thickBot="1" x14ac:dyDescent="0.3"/>
    <row r="48" spans="3:11" ht="15.75" thickBot="1" x14ac:dyDescent="0.3">
      <c r="C48" s="29" t="s">
        <v>43</v>
      </c>
      <c r="D48" s="30">
        <f>SUM(F55:F64)</f>
        <v>155000</v>
      </c>
      <c r="E48" s="174"/>
      <c r="F48" s="174"/>
      <c r="G48" s="76"/>
      <c r="H48" s="174"/>
      <c r="I48" s="174"/>
    </row>
    <row r="49" spans="3:11" x14ac:dyDescent="0.25">
      <c r="C49" s="70"/>
      <c r="D49" s="31"/>
      <c r="E49" s="90"/>
      <c r="F49" s="90"/>
      <c r="G49" s="90"/>
      <c r="H49" s="73"/>
      <c r="I49" s="73"/>
      <c r="J49" s="73"/>
      <c r="K49" s="109"/>
    </row>
    <row r="50" spans="3:11" x14ac:dyDescent="0.25">
      <c r="C50" s="70"/>
      <c r="D50" s="31"/>
      <c r="E50" s="90"/>
      <c r="F50" s="90"/>
      <c r="G50" s="90"/>
      <c r="H50" s="73"/>
      <c r="I50" s="73"/>
      <c r="J50" s="73"/>
      <c r="K50" s="109"/>
    </row>
    <row r="51" spans="3:11" ht="15.75" x14ac:dyDescent="0.25">
      <c r="C51" s="199" t="s">
        <v>389</v>
      </c>
      <c r="D51" s="327" t="s">
        <v>1773</v>
      </c>
      <c r="E51" s="90"/>
      <c r="F51" s="90"/>
      <c r="G51" s="90"/>
      <c r="H51" s="73"/>
      <c r="I51" s="73"/>
      <c r="J51" s="73"/>
      <c r="K51" s="109"/>
    </row>
    <row r="52" spans="3:11" ht="18.75" x14ac:dyDescent="0.25">
      <c r="C52" s="204" t="str">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 xml:space="preserve">1. Gestion para nuevo laboratorio. 2. Gestion construccion anexo a la sala de innovacion y tecnología </v>
      </c>
      <c r="D52" s="31"/>
      <c r="E52" s="90"/>
      <c r="F52" s="90"/>
      <c r="G52" s="90"/>
      <c r="H52" s="73"/>
      <c r="I52" s="73"/>
      <c r="J52" s="73"/>
      <c r="K52" s="109"/>
    </row>
    <row r="53" spans="3:11" ht="15.75" thickBot="1" x14ac:dyDescent="0.3">
      <c r="C53" s="70"/>
      <c r="D53" s="31"/>
      <c r="E53" s="90"/>
      <c r="F53" s="90"/>
      <c r="G53" s="90"/>
      <c r="H53" s="73"/>
      <c r="I53" s="73"/>
      <c r="J53" s="73"/>
      <c r="K53" s="109"/>
    </row>
    <row r="54" spans="3:11" ht="30.75" thickBot="1" x14ac:dyDescent="0.3">
      <c r="C54" s="123" t="s">
        <v>44</v>
      </c>
      <c r="D54" s="125" t="s">
        <v>55</v>
      </c>
      <c r="E54" s="125" t="s">
        <v>57</v>
      </c>
      <c r="F54" s="124" t="s">
        <v>27</v>
      </c>
      <c r="G54" s="130" t="s">
        <v>128</v>
      </c>
      <c r="H54" s="125" t="s">
        <v>46</v>
      </c>
      <c r="I54" s="125" t="s">
        <v>129</v>
      </c>
      <c r="J54" s="125" t="s">
        <v>407</v>
      </c>
      <c r="K54" s="125" t="s">
        <v>408</v>
      </c>
    </row>
    <row r="55" spans="3:11" x14ac:dyDescent="0.25">
      <c r="C55" s="92" t="s">
        <v>63</v>
      </c>
      <c r="D55" s="155"/>
      <c r="E55" s="93">
        <v>2800</v>
      </c>
      <c r="F55" s="94">
        <f>D55*E55</f>
        <v>0</v>
      </c>
      <c r="G55" s="158" t="s">
        <v>1494</v>
      </c>
      <c r="H55" s="95" t="s">
        <v>982</v>
      </c>
      <c r="I55" s="95" t="str">
        <f>VLOOKUP(H55,Presupuesto!$B$11:$C$565,2,0)</f>
        <v>MUEBLES VARIOS DE OFICINA</v>
      </c>
      <c r="J55" s="212" t="s">
        <v>1360</v>
      </c>
      <c r="K55" s="95" t="s">
        <v>401</v>
      </c>
    </row>
    <row r="56" spans="3:11" x14ac:dyDescent="0.25">
      <c r="C56" s="96" t="s">
        <v>64</v>
      </c>
      <c r="D56" s="148">
        <v>30</v>
      </c>
      <c r="E56" s="97">
        <v>2400</v>
      </c>
      <c r="F56" s="94">
        <f>D56*E56</f>
        <v>72000</v>
      </c>
      <c r="G56" s="158" t="s">
        <v>1494</v>
      </c>
      <c r="H56" s="98" t="s">
        <v>982</v>
      </c>
      <c r="I56" s="95" t="str">
        <f>VLOOKUP(H56,Presupuesto!$B$11:$C$565,2,0)</f>
        <v>MUEBLES VARIOS DE OFICINA</v>
      </c>
      <c r="J56" s="95" t="str">
        <f>$J$55</f>
        <v>Cultura de Innovación Institucional y Educativa</v>
      </c>
      <c r="K56" s="95" t="s">
        <v>409</v>
      </c>
    </row>
    <row r="57" spans="3:11" x14ac:dyDescent="0.25">
      <c r="C57" s="96" t="s">
        <v>65</v>
      </c>
      <c r="D57" s="148">
        <v>4</v>
      </c>
      <c r="E57" s="97">
        <v>1000</v>
      </c>
      <c r="F57" s="94">
        <f t="shared" ref="F57:F64" si="4">D57*E57</f>
        <v>4000</v>
      </c>
      <c r="G57" s="158" t="s">
        <v>1494</v>
      </c>
      <c r="H57" s="98" t="s">
        <v>982</v>
      </c>
      <c r="I57" s="95" t="str">
        <f>VLOOKUP(H57,Presupuesto!$B$11:$C$565,2,0)</f>
        <v>MUEBLES VARIOS DE OFICINA</v>
      </c>
      <c r="J57" s="95" t="str">
        <f t="shared" ref="J57:J64" si="5">$J$55</f>
        <v>Cultura de Innovación Institucional y Educativa</v>
      </c>
      <c r="K57" s="95" t="s">
        <v>392</v>
      </c>
    </row>
    <row r="58" spans="3:11" x14ac:dyDescent="0.25">
      <c r="C58" s="96" t="s">
        <v>66</v>
      </c>
      <c r="D58" s="148">
        <v>2</v>
      </c>
      <c r="E58" s="97">
        <v>6000</v>
      </c>
      <c r="F58" s="94">
        <f t="shared" si="4"/>
        <v>12000</v>
      </c>
      <c r="G58" s="158" t="s">
        <v>1494</v>
      </c>
      <c r="H58" s="98" t="s">
        <v>982</v>
      </c>
      <c r="I58" s="95" t="str">
        <f>VLOOKUP(H58,Presupuesto!$B$11:$C$565,2,0)</f>
        <v>MUEBLES VARIOS DE OFICINA</v>
      </c>
      <c r="J58" s="95" t="str">
        <f t="shared" si="5"/>
        <v>Cultura de Innovación Institucional y Educativa</v>
      </c>
      <c r="K58" s="95" t="s">
        <v>392</v>
      </c>
    </row>
    <row r="59" spans="3:11" x14ac:dyDescent="0.25">
      <c r="C59" s="96" t="s">
        <v>67</v>
      </c>
      <c r="D59" s="148">
        <v>3</v>
      </c>
      <c r="E59" s="97">
        <v>3000</v>
      </c>
      <c r="F59" s="94">
        <f t="shared" si="4"/>
        <v>9000</v>
      </c>
      <c r="G59" s="158" t="s">
        <v>1494</v>
      </c>
      <c r="H59" s="98" t="s">
        <v>982</v>
      </c>
      <c r="I59" s="95" t="str">
        <f>VLOOKUP(H59,Presupuesto!$B$11:$C$565,2,0)</f>
        <v>MUEBLES VARIOS DE OFICINA</v>
      </c>
      <c r="J59" s="95" t="str">
        <f t="shared" si="5"/>
        <v>Cultura de Innovación Institucional y Educativa</v>
      </c>
      <c r="K59" s="95" t="s">
        <v>392</v>
      </c>
    </row>
    <row r="60" spans="3:11" x14ac:dyDescent="0.25">
      <c r="C60" s="96" t="s">
        <v>68</v>
      </c>
      <c r="D60" s="148">
        <v>5</v>
      </c>
      <c r="E60" s="97">
        <v>10000</v>
      </c>
      <c r="F60" s="94">
        <f t="shared" si="4"/>
        <v>50000</v>
      </c>
      <c r="G60" s="158" t="s">
        <v>1494</v>
      </c>
      <c r="H60" s="98" t="s">
        <v>982</v>
      </c>
      <c r="I60" s="95" t="str">
        <f>VLOOKUP(H60,Presupuesto!$B$11:$C$565,2,0)</f>
        <v>MUEBLES VARIOS DE OFICINA</v>
      </c>
      <c r="J60" s="95" t="str">
        <f t="shared" si="5"/>
        <v>Cultura de Innovación Institucional y Educativa</v>
      </c>
      <c r="K60" s="95" t="s">
        <v>392</v>
      </c>
    </row>
    <row r="61" spans="3:11" x14ac:dyDescent="0.25">
      <c r="C61" s="96" t="s">
        <v>69</v>
      </c>
      <c r="D61" s="148">
        <v>1</v>
      </c>
      <c r="E61" s="97">
        <v>8000</v>
      </c>
      <c r="F61" s="94">
        <f t="shared" si="4"/>
        <v>8000</v>
      </c>
      <c r="G61" s="158" t="s">
        <v>1494</v>
      </c>
      <c r="H61" s="98" t="s">
        <v>985</v>
      </c>
      <c r="I61" s="95" t="str">
        <f>VLOOKUP(H61,Presupuesto!$B$11:$C$565,2,0)</f>
        <v>EQUIPOS VARIOS DE OFICINA</v>
      </c>
      <c r="J61" s="95" t="str">
        <f t="shared" si="5"/>
        <v>Cultura de Innovación Institucional y Educativa</v>
      </c>
      <c r="K61" s="95" t="s">
        <v>392</v>
      </c>
    </row>
    <row r="62" spans="3:11" x14ac:dyDescent="0.25">
      <c r="C62" s="96" t="s">
        <v>70</v>
      </c>
      <c r="D62" s="148"/>
      <c r="E62" s="97">
        <v>2000</v>
      </c>
      <c r="F62" s="94">
        <f t="shared" si="4"/>
        <v>0</v>
      </c>
      <c r="G62" s="158" t="s">
        <v>1494</v>
      </c>
      <c r="H62" s="98" t="s">
        <v>985</v>
      </c>
      <c r="I62" s="95" t="str">
        <f>VLOOKUP(H62,Presupuesto!$B$11:$C$565,2,0)</f>
        <v>EQUIPOS VARIOS DE OFICINA</v>
      </c>
      <c r="J62" s="95" t="str">
        <f t="shared" si="5"/>
        <v>Cultura de Innovación Institucional y Educativa</v>
      </c>
      <c r="K62" s="95" t="s">
        <v>400</v>
      </c>
    </row>
    <row r="63" spans="3:11" x14ac:dyDescent="0.25">
      <c r="C63" s="96" t="s">
        <v>71</v>
      </c>
      <c r="D63" s="148"/>
      <c r="E63" s="97">
        <v>5000</v>
      </c>
      <c r="F63" s="94">
        <f t="shared" si="4"/>
        <v>0</v>
      </c>
      <c r="G63" s="158" t="s">
        <v>1494</v>
      </c>
      <c r="H63" s="98" t="s">
        <v>985</v>
      </c>
      <c r="I63" s="95" t="str">
        <f>VLOOKUP(H63,Presupuesto!$B$11:$C$565,2,0)</f>
        <v>EQUIPOS VARIOS DE OFICINA</v>
      </c>
      <c r="J63" s="95" t="str">
        <f t="shared" si="5"/>
        <v>Cultura de Innovación Institucional y Educativa</v>
      </c>
      <c r="K63" s="95" t="s">
        <v>396</v>
      </c>
    </row>
    <row r="64" spans="3:11" ht="15.75" thickBot="1" x14ac:dyDescent="0.3">
      <c r="C64" s="99" t="s">
        <v>72</v>
      </c>
      <c r="D64" s="156"/>
      <c r="E64" s="101">
        <v>100000</v>
      </c>
      <c r="F64" s="102">
        <f t="shared" si="4"/>
        <v>0</v>
      </c>
      <c r="G64" s="158" t="s">
        <v>1494</v>
      </c>
      <c r="H64" s="103" t="s">
        <v>985</v>
      </c>
      <c r="I64" s="103" t="str">
        <f>VLOOKUP(H64,Presupuesto!$B$11:$C$565,2,0)</f>
        <v>EQUIPOS VARIOS DE OFICINA</v>
      </c>
      <c r="J64" s="95" t="str">
        <f t="shared" si="5"/>
        <v>Cultura de Innovación Institucional y Educativa</v>
      </c>
      <c r="K64" s="121" t="s">
        <v>391</v>
      </c>
    </row>
    <row r="66" spans="3:11" ht="15.75" thickBot="1" x14ac:dyDescent="0.3">
      <c r="C66" s="312"/>
      <c r="D66" s="313"/>
      <c r="E66" s="314"/>
      <c r="F66" s="314"/>
      <c r="G66" s="315"/>
      <c r="H66" s="314"/>
      <c r="I66" s="314"/>
      <c r="J66" s="152"/>
      <c r="K66" s="152"/>
    </row>
    <row r="67" spans="3:11" ht="15.75" thickBot="1" x14ac:dyDescent="0.3">
      <c r="C67" s="29" t="s">
        <v>43</v>
      </c>
      <c r="D67" s="30">
        <f>SUM(F74:F83)</f>
        <v>54400</v>
      </c>
      <c r="E67" s="174"/>
      <c r="F67" s="174"/>
      <c r="G67" s="76"/>
      <c r="H67" s="174"/>
      <c r="I67" s="174"/>
    </row>
    <row r="68" spans="3:11" x14ac:dyDescent="0.25">
      <c r="C68" s="70"/>
      <c r="D68" s="31"/>
      <c r="E68" s="90"/>
      <c r="F68" s="90"/>
      <c r="G68" s="90"/>
      <c r="H68" s="73"/>
      <c r="I68" s="73"/>
      <c r="J68" s="73"/>
      <c r="K68" s="109"/>
    </row>
    <row r="69" spans="3:11" x14ac:dyDescent="0.25">
      <c r="C69" s="70"/>
      <c r="D69" s="31"/>
      <c r="E69" s="90"/>
      <c r="F69" s="90"/>
      <c r="G69" s="90"/>
      <c r="H69" s="73"/>
      <c r="I69" s="73"/>
      <c r="J69" s="73"/>
      <c r="K69" s="109"/>
    </row>
    <row r="70" spans="3:11" ht="15.75" x14ac:dyDescent="0.25">
      <c r="C70" s="199" t="s">
        <v>389</v>
      </c>
      <c r="D70" s="327" t="s">
        <v>1793</v>
      </c>
      <c r="E70" s="90"/>
      <c r="F70" s="90"/>
      <c r="G70" s="90"/>
      <c r="H70" s="73"/>
      <c r="I70" s="73"/>
      <c r="J70" s="73"/>
      <c r="K70" s="109"/>
    </row>
    <row r="71" spans="3:11" ht="18.75" x14ac:dyDescent="0.25">
      <c r="C71" s="204" t="str">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 xml:space="preserve">GESTION PARA LA CREACION DE LA UNIDAD 1. Nombrar Comisión para elaborar la propuesta.                                         2. Solicitar Plan de Trabajo a la Comisión Nombrada. 3. Hacer seguimiento del plan de trabajo.4 Contratacion de Jefe de la Unidad, 1 curriculista, 1 diseñador grafico, 2 tecnologos educativos </v>
      </c>
      <c r="D71" s="31"/>
      <c r="E71" s="90"/>
      <c r="F71" s="90"/>
      <c r="G71" s="90"/>
      <c r="H71" s="73"/>
      <c r="I71" s="73"/>
      <c r="J71" s="73"/>
      <c r="K71" s="109"/>
    </row>
    <row r="72" spans="3:11" ht="15.75" thickBot="1" x14ac:dyDescent="0.3">
      <c r="C72" s="70"/>
      <c r="D72" s="31"/>
      <c r="E72" s="90"/>
      <c r="F72" s="90"/>
      <c r="G72" s="90"/>
      <c r="H72" s="73"/>
      <c r="I72" s="73"/>
      <c r="J72" s="73"/>
      <c r="K72" s="109"/>
    </row>
    <row r="73" spans="3:11" ht="30.75" thickBot="1" x14ac:dyDescent="0.3">
      <c r="C73" s="123" t="s">
        <v>44</v>
      </c>
      <c r="D73" s="125" t="s">
        <v>55</v>
      </c>
      <c r="E73" s="125" t="s">
        <v>57</v>
      </c>
      <c r="F73" s="124" t="s">
        <v>27</v>
      </c>
      <c r="G73" s="130" t="s">
        <v>128</v>
      </c>
      <c r="H73" s="125" t="s">
        <v>46</v>
      </c>
      <c r="I73" s="125" t="s">
        <v>129</v>
      </c>
      <c r="J73" s="125" t="s">
        <v>407</v>
      </c>
      <c r="K73" s="125" t="s">
        <v>408</v>
      </c>
    </row>
    <row r="74" spans="3:11" x14ac:dyDescent="0.25">
      <c r="C74" s="92" t="s">
        <v>63</v>
      </c>
      <c r="D74" s="155">
        <v>3</v>
      </c>
      <c r="E74" s="93">
        <v>2800</v>
      </c>
      <c r="F74" s="94">
        <f>D74*E74</f>
        <v>8400</v>
      </c>
      <c r="G74" s="158" t="s">
        <v>1494</v>
      </c>
      <c r="H74" s="95" t="s">
        <v>982</v>
      </c>
      <c r="I74" s="95" t="str">
        <f>VLOOKUP(H74,Presupuesto!$B$11:$C$565,2,0)</f>
        <v>MUEBLES VARIOS DE OFICINA</v>
      </c>
      <c r="J74" s="95" t="str">
        <f t="shared" ref="J74" si="6">$J$55</f>
        <v>Cultura de Innovación Institucional y Educativa</v>
      </c>
      <c r="K74" s="95" t="s">
        <v>401</v>
      </c>
    </row>
    <row r="75" spans="3:11" x14ac:dyDescent="0.25">
      <c r="C75" s="96" t="s">
        <v>64</v>
      </c>
      <c r="D75" s="148"/>
      <c r="E75" s="97">
        <v>2400</v>
      </c>
      <c r="F75" s="94">
        <f>D75*E75</f>
        <v>0</v>
      </c>
      <c r="G75" s="158" t="s">
        <v>1494</v>
      </c>
      <c r="H75" s="98" t="s">
        <v>982</v>
      </c>
      <c r="I75" s="95" t="str">
        <f>VLOOKUP(H75,Presupuesto!$B$11:$C$565,2,0)</f>
        <v>MUEBLES VARIOS DE OFICINA</v>
      </c>
      <c r="J75" s="95" t="str">
        <f>$J$74</f>
        <v>Cultura de Innovación Institucional y Educativa</v>
      </c>
      <c r="K75" s="95" t="s">
        <v>409</v>
      </c>
    </row>
    <row r="76" spans="3:11" x14ac:dyDescent="0.25">
      <c r="C76" s="96" t="s">
        <v>65</v>
      </c>
      <c r="D76" s="148">
        <v>8</v>
      </c>
      <c r="E76" s="97">
        <v>1000</v>
      </c>
      <c r="F76" s="94">
        <f t="shared" ref="F76:F83" si="7">D76*E76</f>
        <v>8000</v>
      </c>
      <c r="G76" s="158" t="s">
        <v>1494</v>
      </c>
      <c r="H76" s="98" t="s">
        <v>982</v>
      </c>
      <c r="I76" s="95" t="str">
        <f>VLOOKUP(H76,Presupuesto!$B$11:$C$565,2,0)</f>
        <v>MUEBLES VARIOS DE OFICINA</v>
      </c>
      <c r="J76" s="95" t="str">
        <f t="shared" ref="J76:J83" si="8">$J$74</f>
        <v>Cultura de Innovación Institucional y Educativa</v>
      </c>
      <c r="K76" s="95" t="s">
        <v>392</v>
      </c>
    </row>
    <row r="77" spans="3:11" x14ac:dyDescent="0.25">
      <c r="C77" s="96" t="s">
        <v>66</v>
      </c>
      <c r="D77" s="148">
        <v>1</v>
      </c>
      <c r="E77" s="97">
        <v>6000</v>
      </c>
      <c r="F77" s="94">
        <f t="shared" si="7"/>
        <v>6000</v>
      </c>
      <c r="G77" s="158" t="s">
        <v>1494</v>
      </c>
      <c r="H77" s="98" t="s">
        <v>982</v>
      </c>
      <c r="I77" s="95" t="str">
        <f>VLOOKUP(H77,Presupuesto!$B$11:$C$565,2,0)</f>
        <v>MUEBLES VARIOS DE OFICINA</v>
      </c>
      <c r="J77" s="95" t="str">
        <f t="shared" si="8"/>
        <v>Cultura de Innovación Institucional y Educativa</v>
      </c>
      <c r="K77" s="95" t="s">
        <v>392</v>
      </c>
    </row>
    <row r="78" spans="3:11" x14ac:dyDescent="0.25">
      <c r="C78" s="96" t="s">
        <v>67</v>
      </c>
      <c r="D78" s="148">
        <v>2</v>
      </c>
      <c r="E78" s="97">
        <v>3000</v>
      </c>
      <c r="F78" s="94">
        <f t="shared" si="7"/>
        <v>6000</v>
      </c>
      <c r="G78" s="158" t="s">
        <v>1494</v>
      </c>
      <c r="H78" s="98" t="s">
        <v>982</v>
      </c>
      <c r="I78" s="95" t="str">
        <f>VLOOKUP(H78,Presupuesto!$B$11:$C$565,2,0)</f>
        <v>MUEBLES VARIOS DE OFICINA</v>
      </c>
      <c r="J78" s="95" t="str">
        <f t="shared" si="8"/>
        <v>Cultura de Innovación Institucional y Educativa</v>
      </c>
      <c r="K78" s="95" t="s">
        <v>392</v>
      </c>
    </row>
    <row r="79" spans="3:11" x14ac:dyDescent="0.25">
      <c r="C79" s="96" t="s">
        <v>68</v>
      </c>
      <c r="D79" s="148">
        <v>1</v>
      </c>
      <c r="E79" s="97">
        <v>10000</v>
      </c>
      <c r="F79" s="94">
        <f t="shared" si="7"/>
        <v>10000</v>
      </c>
      <c r="G79" s="158" t="s">
        <v>1494</v>
      </c>
      <c r="H79" s="98" t="s">
        <v>982</v>
      </c>
      <c r="I79" s="95" t="str">
        <f>VLOOKUP(H79,Presupuesto!$B$11:$C$565,2,0)</f>
        <v>MUEBLES VARIOS DE OFICINA</v>
      </c>
      <c r="J79" s="95" t="str">
        <f t="shared" si="8"/>
        <v>Cultura de Innovación Institucional y Educativa</v>
      </c>
      <c r="K79" s="95" t="s">
        <v>392</v>
      </c>
    </row>
    <row r="80" spans="3:11" x14ac:dyDescent="0.25">
      <c r="C80" s="96" t="s">
        <v>69</v>
      </c>
      <c r="D80" s="148">
        <v>2</v>
      </c>
      <c r="E80" s="97">
        <v>8000</v>
      </c>
      <c r="F80" s="94">
        <f t="shared" si="7"/>
        <v>16000</v>
      </c>
      <c r="G80" s="158" t="s">
        <v>1494</v>
      </c>
      <c r="H80" s="98" t="s">
        <v>985</v>
      </c>
      <c r="I80" s="95" t="str">
        <f>VLOOKUP(H80,Presupuesto!$B$11:$C$565,2,0)</f>
        <v>EQUIPOS VARIOS DE OFICINA</v>
      </c>
      <c r="J80" s="95" t="str">
        <f t="shared" si="8"/>
        <v>Cultura de Innovación Institucional y Educativa</v>
      </c>
      <c r="K80" s="95" t="s">
        <v>392</v>
      </c>
    </row>
    <row r="81" spans="3:11" x14ac:dyDescent="0.25">
      <c r="C81" s="96" t="s">
        <v>70</v>
      </c>
      <c r="D81" s="148"/>
      <c r="E81" s="97">
        <v>2000</v>
      </c>
      <c r="F81" s="94">
        <f t="shared" si="7"/>
        <v>0</v>
      </c>
      <c r="G81" s="158" t="s">
        <v>1494</v>
      </c>
      <c r="H81" s="98" t="s">
        <v>985</v>
      </c>
      <c r="I81" s="95" t="str">
        <f>VLOOKUP(H81,Presupuesto!$B$11:$C$565,2,0)</f>
        <v>EQUIPOS VARIOS DE OFICINA</v>
      </c>
      <c r="J81" s="95" t="str">
        <f t="shared" si="8"/>
        <v>Cultura de Innovación Institucional y Educativa</v>
      </c>
      <c r="K81" s="95" t="s">
        <v>400</v>
      </c>
    </row>
    <row r="82" spans="3:11" x14ac:dyDescent="0.25">
      <c r="C82" s="96" t="s">
        <v>71</v>
      </c>
      <c r="D82" s="148"/>
      <c r="E82" s="97">
        <v>5000</v>
      </c>
      <c r="F82" s="94">
        <f t="shared" si="7"/>
        <v>0</v>
      </c>
      <c r="G82" s="158" t="s">
        <v>1494</v>
      </c>
      <c r="H82" s="98" t="s">
        <v>985</v>
      </c>
      <c r="I82" s="95" t="str">
        <f>VLOOKUP(H82,Presupuesto!$B$11:$C$565,2,0)</f>
        <v>EQUIPOS VARIOS DE OFICINA</v>
      </c>
      <c r="J82" s="95" t="str">
        <f t="shared" si="8"/>
        <v>Cultura de Innovación Institucional y Educativa</v>
      </c>
      <c r="K82" s="95" t="s">
        <v>396</v>
      </c>
    </row>
    <row r="83" spans="3:11" ht="15.75" thickBot="1" x14ac:dyDescent="0.3">
      <c r="C83" s="99" t="s">
        <v>72</v>
      </c>
      <c r="D83" s="156"/>
      <c r="E83" s="101">
        <v>100000</v>
      </c>
      <c r="F83" s="102">
        <f t="shared" si="7"/>
        <v>0</v>
      </c>
      <c r="G83" s="158" t="s">
        <v>1494</v>
      </c>
      <c r="H83" s="103" t="s">
        <v>985</v>
      </c>
      <c r="I83" s="103" t="str">
        <f>VLOOKUP(H83,Presupuesto!$B$11:$C$565,2,0)</f>
        <v>EQUIPOS VARIOS DE OFICINA</v>
      </c>
      <c r="J83" s="103" t="str">
        <f t="shared" si="8"/>
        <v>Cultura de Innovación Institucional y Educativa</v>
      </c>
      <c r="K83" s="121" t="s">
        <v>391</v>
      </c>
    </row>
    <row r="85" spans="3:11" ht="15.75" thickBot="1" x14ac:dyDescent="0.3"/>
    <row r="86" spans="3:11" ht="15.75" thickBot="1" x14ac:dyDescent="0.3">
      <c r="C86" s="29" t="s">
        <v>43</v>
      </c>
      <c r="D86" s="30">
        <f>SUM(F93:F102)</f>
        <v>76800</v>
      </c>
      <c r="E86" s="174"/>
      <c r="F86" s="174"/>
      <c r="G86" s="76"/>
      <c r="H86" s="174"/>
      <c r="I86" s="174"/>
    </row>
    <row r="87" spans="3:11" x14ac:dyDescent="0.25">
      <c r="C87" s="70"/>
      <c r="D87" s="31"/>
      <c r="E87" s="90"/>
      <c r="F87" s="90"/>
      <c r="G87" s="90"/>
      <c r="H87" s="73"/>
      <c r="I87" s="73"/>
      <c r="J87" s="73"/>
      <c r="K87" s="109"/>
    </row>
    <row r="88" spans="3:11" x14ac:dyDescent="0.25">
      <c r="C88" s="70"/>
      <c r="D88" s="31"/>
      <c r="E88" s="90"/>
      <c r="F88" s="90"/>
      <c r="G88" s="90"/>
      <c r="H88" s="73"/>
      <c r="I88" s="73"/>
      <c r="J88" s="73"/>
      <c r="K88" s="109"/>
    </row>
    <row r="89" spans="3:11" ht="15.75" x14ac:dyDescent="0.25">
      <c r="C89" s="199" t="s">
        <v>389</v>
      </c>
      <c r="D89" s="327" t="s">
        <v>1917</v>
      </c>
      <c r="E89" s="90"/>
      <c r="F89" s="90"/>
      <c r="G89" s="90"/>
      <c r="H89" s="73"/>
      <c r="I89" s="73"/>
      <c r="J89" s="73"/>
      <c r="K89" s="109"/>
    </row>
    <row r="90" spans="3:11" ht="18.75" x14ac:dyDescent="0.25">
      <c r="C90" s="204" t="str">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Gestionar y Desarrollar un plan de adquisiciones para la compra de equipo, mobiliario, materiales e insumos disponibles para UNAH-VS</v>
      </c>
      <c r="D90" s="31"/>
      <c r="E90" s="90"/>
      <c r="F90" s="90"/>
      <c r="G90" s="90"/>
      <c r="H90" s="73"/>
      <c r="I90" s="73"/>
      <c r="J90" s="73"/>
      <c r="K90" s="109"/>
    </row>
    <row r="91" spans="3:11" ht="15.75" thickBot="1" x14ac:dyDescent="0.3">
      <c r="C91" s="70"/>
      <c r="D91" s="31"/>
      <c r="E91" s="90"/>
      <c r="F91" s="90"/>
      <c r="G91" s="90"/>
      <c r="H91" s="73"/>
      <c r="I91" s="73"/>
      <c r="J91" s="73"/>
      <c r="K91" s="109"/>
    </row>
    <row r="92" spans="3:11" ht="30.75" thickBot="1" x14ac:dyDescent="0.3">
      <c r="C92" s="123" t="s">
        <v>44</v>
      </c>
      <c r="D92" s="125" t="s">
        <v>55</v>
      </c>
      <c r="E92" s="125" t="s">
        <v>57</v>
      </c>
      <c r="F92" s="124" t="s">
        <v>27</v>
      </c>
      <c r="G92" s="130" t="s">
        <v>128</v>
      </c>
      <c r="H92" s="125" t="s">
        <v>46</v>
      </c>
      <c r="I92" s="125" t="s">
        <v>129</v>
      </c>
      <c r="J92" s="125" t="s">
        <v>407</v>
      </c>
      <c r="K92" s="125" t="s">
        <v>408</v>
      </c>
    </row>
    <row r="93" spans="3:11" x14ac:dyDescent="0.25">
      <c r="C93" s="92" t="s">
        <v>63</v>
      </c>
      <c r="D93" s="155">
        <v>16</v>
      </c>
      <c r="E93" s="93">
        <v>2800</v>
      </c>
      <c r="F93" s="94">
        <f>D93*E93</f>
        <v>44800</v>
      </c>
      <c r="G93" s="158" t="s">
        <v>1494</v>
      </c>
      <c r="H93" s="95" t="s">
        <v>982</v>
      </c>
      <c r="I93" s="95" t="str">
        <f>VLOOKUP(H93,Presupuesto!$B$11:$C$565,2,0)</f>
        <v>MUEBLES VARIOS DE OFICINA</v>
      </c>
      <c r="J93" s="212" t="s">
        <v>1361</v>
      </c>
      <c r="K93" s="95" t="s">
        <v>401</v>
      </c>
    </row>
    <row r="94" spans="3:11" x14ac:dyDescent="0.25">
      <c r="C94" s="96" t="s">
        <v>64</v>
      </c>
      <c r="D94" s="148"/>
      <c r="E94" s="97">
        <v>2400</v>
      </c>
      <c r="F94" s="94">
        <f>D94*E94</f>
        <v>0</v>
      </c>
      <c r="G94" s="158" t="s">
        <v>1494</v>
      </c>
      <c r="H94" s="98" t="s">
        <v>982</v>
      </c>
      <c r="I94" s="95" t="str">
        <f>VLOOKUP(H94,Presupuesto!$B$11:$C$565,2,0)</f>
        <v>MUEBLES VARIOS DE OFICINA</v>
      </c>
      <c r="J94" s="95" t="str">
        <f>$J$93</f>
        <v>Gestión Administrativa y  financiera en apoyo al Desarrollo Académico</v>
      </c>
      <c r="K94" s="95" t="s">
        <v>409</v>
      </c>
    </row>
    <row r="95" spans="3:11" x14ac:dyDescent="0.25">
      <c r="C95" s="96" t="s">
        <v>65</v>
      </c>
      <c r="D95" s="148"/>
      <c r="E95" s="97">
        <v>1000</v>
      </c>
      <c r="F95" s="94">
        <f t="shared" ref="F95:F102" si="9">D95*E95</f>
        <v>0</v>
      </c>
      <c r="G95" s="158" t="s">
        <v>1494</v>
      </c>
      <c r="H95" s="98" t="s">
        <v>982</v>
      </c>
      <c r="I95" s="95" t="str">
        <f>VLOOKUP(H95,Presupuesto!$B$11:$C$565,2,0)</f>
        <v>MUEBLES VARIOS DE OFICINA</v>
      </c>
      <c r="J95" s="95" t="str">
        <f t="shared" ref="J95:J102" si="10">$J$93</f>
        <v>Gestión Administrativa y  financiera en apoyo al Desarrollo Académico</v>
      </c>
      <c r="K95" s="95" t="s">
        <v>392</v>
      </c>
    </row>
    <row r="96" spans="3:11" x14ac:dyDescent="0.25">
      <c r="C96" s="96" t="s">
        <v>66</v>
      </c>
      <c r="D96" s="148"/>
      <c r="E96" s="97">
        <v>6000</v>
      </c>
      <c r="F96" s="94">
        <f t="shared" si="9"/>
        <v>0</v>
      </c>
      <c r="G96" s="158" t="s">
        <v>1494</v>
      </c>
      <c r="H96" s="98" t="s">
        <v>982</v>
      </c>
      <c r="I96" s="95" t="str">
        <f>VLOOKUP(H96,Presupuesto!$B$11:$C$565,2,0)</f>
        <v>MUEBLES VARIOS DE OFICINA</v>
      </c>
      <c r="J96" s="95" t="str">
        <f t="shared" si="10"/>
        <v>Gestión Administrativa y  financiera en apoyo al Desarrollo Académico</v>
      </c>
      <c r="K96" s="95" t="s">
        <v>392</v>
      </c>
    </row>
    <row r="97" spans="3:11" x14ac:dyDescent="0.25">
      <c r="C97" s="96" t="s">
        <v>67</v>
      </c>
      <c r="D97" s="148"/>
      <c r="E97" s="97">
        <v>3000</v>
      </c>
      <c r="F97" s="94">
        <f t="shared" si="9"/>
        <v>0</v>
      </c>
      <c r="G97" s="158" t="s">
        <v>1494</v>
      </c>
      <c r="H97" s="98" t="s">
        <v>982</v>
      </c>
      <c r="I97" s="95" t="str">
        <f>VLOOKUP(H97,Presupuesto!$B$11:$C$565,2,0)</f>
        <v>MUEBLES VARIOS DE OFICINA</v>
      </c>
      <c r="J97" s="95" t="str">
        <f t="shared" si="10"/>
        <v>Gestión Administrativa y  financiera en apoyo al Desarrollo Académico</v>
      </c>
      <c r="K97" s="95" t="s">
        <v>392</v>
      </c>
    </row>
    <row r="98" spans="3:11" x14ac:dyDescent="0.25">
      <c r="C98" s="96" t="s">
        <v>68</v>
      </c>
      <c r="D98" s="148"/>
      <c r="E98" s="97">
        <v>10000</v>
      </c>
      <c r="F98" s="94">
        <f t="shared" si="9"/>
        <v>0</v>
      </c>
      <c r="G98" s="158" t="s">
        <v>1494</v>
      </c>
      <c r="H98" s="98" t="s">
        <v>982</v>
      </c>
      <c r="I98" s="95" t="str">
        <f>VLOOKUP(H98,Presupuesto!$B$11:$C$565,2,0)</f>
        <v>MUEBLES VARIOS DE OFICINA</v>
      </c>
      <c r="J98" s="95" t="str">
        <f t="shared" si="10"/>
        <v>Gestión Administrativa y  financiera en apoyo al Desarrollo Académico</v>
      </c>
      <c r="K98" s="95" t="s">
        <v>392</v>
      </c>
    </row>
    <row r="99" spans="3:11" x14ac:dyDescent="0.25">
      <c r="C99" s="96" t="s">
        <v>69</v>
      </c>
      <c r="D99" s="148">
        <v>4</v>
      </c>
      <c r="E99" s="97">
        <v>8000</v>
      </c>
      <c r="F99" s="94">
        <f t="shared" si="9"/>
        <v>32000</v>
      </c>
      <c r="G99" s="158" t="s">
        <v>1494</v>
      </c>
      <c r="H99" s="98" t="s">
        <v>985</v>
      </c>
      <c r="I99" s="95" t="str">
        <f>VLOOKUP(H99,Presupuesto!$B$11:$C$565,2,0)</f>
        <v>EQUIPOS VARIOS DE OFICINA</v>
      </c>
      <c r="J99" s="95" t="str">
        <f t="shared" si="10"/>
        <v>Gestión Administrativa y  financiera en apoyo al Desarrollo Académico</v>
      </c>
      <c r="K99" s="95" t="s">
        <v>392</v>
      </c>
    </row>
    <row r="100" spans="3:11" x14ac:dyDescent="0.25">
      <c r="C100" s="96" t="s">
        <v>70</v>
      </c>
      <c r="D100" s="148"/>
      <c r="E100" s="97">
        <v>2000</v>
      </c>
      <c r="F100" s="94">
        <f t="shared" si="9"/>
        <v>0</v>
      </c>
      <c r="G100" s="158" t="s">
        <v>1494</v>
      </c>
      <c r="H100" s="98" t="s">
        <v>985</v>
      </c>
      <c r="I100" s="95" t="str">
        <f>VLOOKUP(H100,Presupuesto!$B$11:$C$565,2,0)</f>
        <v>EQUIPOS VARIOS DE OFICINA</v>
      </c>
      <c r="J100" s="95" t="str">
        <f t="shared" si="10"/>
        <v>Gestión Administrativa y  financiera en apoyo al Desarrollo Académico</v>
      </c>
      <c r="K100" s="95" t="s">
        <v>400</v>
      </c>
    </row>
    <row r="101" spans="3:11" x14ac:dyDescent="0.25">
      <c r="C101" s="96" t="s">
        <v>71</v>
      </c>
      <c r="D101" s="148"/>
      <c r="E101" s="97">
        <v>5000</v>
      </c>
      <c r="F101" s="94">
        <f t="shared" si="9"/>
        <v>0</v>
      </c>
      <c r="G101" s="158" t="s">
        <v>1494</v>
      </c>
      <c r="H101" s="98" t="s">
        <v>985</v>
      </c>
      <c r="I101" s="95" t="str">
        <f>VLOOKUP(H101,Presupuesto!$B$11:$C$565,2,0)</f>
        <v>EQUIPOS VARIOS DE OFICINA</v>
      </c>
      <c r="J101" s="95" t="str">
        <f t="shared" si="10"/>
        <v>Gestión Administrativa y  financiera en apoyo al Desarrollo Académico</v>
      </c>
      <c r="K101" s="95" t="s">
        <v>396</v>
      </c>
    </row>
    <row r="102" spans="3:11" ht="15.75" thickBot="1" x14ac:dyDescent="0.3">
      <c r="C102" s="99" t="s">
        <v>72</v>
      </c>
      <c r="D102" s="156"/>
      <c r="E102" s="101">
        <v>100000</v>
      </c>
      <c r="F102" s="102">
        <f t="shared" si="9"/>
        <v>0</v>
      </c>
      <c r="G102" s="158" t="s">
        <v>1494</v>
      </c>
      <c r="H102" s="103" t="s">
        <v>985</v>
      </c>
      <c r="I102" s="103" t="str">
        <f>VLOOKUP(H102,Presupuesto!$B$11:$C$565,2,0)</f>
        <v>EQUIPOS VARIOS DE OFICINA</v>
      </c>
      <c r="J102" s="103" t="str">
        <f t="shared" si="10"/>
        <v>Gestión Administrativa y  financiera en apoyo al Desarrollo Académico</v>
      </c>
      <c r="K102" s="121" t="s">
        <v>391</v>
      </c>
    </row>
    <row r="104" spans="3:11" ht="15.75" thickBot="1" x14ac:dyDescent="0.3">
      <c r="C104" s="312"/>
      <c r="D104" s="313"/>
      <c r="E104" s="314"/>
      <c r="F104" s="314"/>
      <c r="G104" s="315"/>
      <c r="H104" s="314"/>
      <c r="I104" s="314"/>
      <c r="J104" s="152"/>
      <c r="K104" s="152"/>
    </row>
    <row r="105" spans="3:11" ht="15.75" thickBot="1" x14ac:dyDescent="0.3">
      <c r="C105" s="29" t="s">
        <v>43</v>
      </c>
      <c r="D105" s="30">
        <f>SUM(F112:F129)</f>
        <v>2553000</v>
      </c>
      <c r="E105" s="174"/>
      <c r="F105" s="174"/>
      <c r="G105" s="76"/>
      <c r="H105" s="174"/>
      <c r="I105" s="174"/>
    </row>
    <row r="106" spans="3:11" x14ac:dyDescent="0.25">
      <c r="C106" s="70"/>
      <c r="D106" s="31"/>
      <c r="E106" s="90"/>
      <c r="F106" s="90"/>
      <c r="G106" s="90"/>
      <c r="H106" s="73"/>
      <c r="I106" s="73"/>
      <c r="J106" s="73"/>
      <c r="K106" s="109"/>
    </row>
    <row r="107" spans="3:11" x14ac:dyDescent="0.25">
      <c r="C107" s="70"/>
      <c r="D107" s="31"/>
      <c r="E107" s="90"/>
      <c r="F107" s="90"/>
      <c r="G107" s="90"/>
      <c r="H107" s="73"/>
      <c r="I107" s="73"/>
      <c r="J107" s="73"/>
      <c r="K107" s="109"/>
    </row>
    <row r="108" spans="3:11" ht="15.75" x14ac:dyDescent="0.25">
      <c r="C108" s="199" t="s">
        <v>389</v>
      </c>
      <c r="D108" s="327" t="s">
        <v>1917</v>
      </c>
      <c r="E108" s="90"/>
      <c r="F108" s="90"/>
      <c r="G108" s="90"/>
      <c r="H108" s="73"/>
      <c r="I108" s="73"/>
      <c r="J108" s="73"/>
      <c r="K108" s="109"/>
    </row>
    <row r="109" spans="3:11" ht="18.75" x14ac:dyDescent="0.25">
      <c r="C109" s="204" t="str">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Gestionar y Desarrollar un plan de adquisiciones para la compra de equipo, mobiliario, materiales e insumos disponibles para UNAH-VS</v>
      </c>
      <c r="D109" s="31"/>
      <c r="E109" s="90"/>
      <c r="F109" s="90"/>
      <c r="G109" s="90"/>
      <c r="H109" s="73"/>
      <c r="I109" s="73"/>
      <c r="J109" s="73"/>
      <c r="K109" s="109"/>
    </row>
    <row r="110" spans="3:11" ht="15.75" thickBot="1" x14ac:dyDescent="0.3">
      <c r="C110" s="70"/>
      <c r="D110" s="31"/>
      <c r="E110" s="90"/>
      <c r="F110" s="90"/>
      <c r="G110" s="90"/>
      <c r="H110" s="73"/>
      <c r="I110" s="73"/>
      <c r="J110" s="73"/>
      <c r="K110" s="109"/>
    </row>
    <row r="111" spans="3:11" ht="30.75" thickBot="1" x14ac:dyDescent="0.3">
      <c r="C111" s="123" t="s">
        <v>44</v>
      </c>
      <c r="D111" s="125" t="s">
        <v>55</v>
      </c>
      <c r="E111" s="125" t="s">
        <v>57</v>
      </c>
      <c r="F111" s="124" t="s">
        <v>27</v>
      </c>
      <c r="G111" s="130" t="s">
        <v>128</v>
      </c>
      <c r="H111" s="125" t="s">
        <v>46</v>
      </c>
      <c r="I111" s="125" t="s">
        <v>129</v>
      </c>
      <c r="J111" s="125" t="s">
        <v>407</v>
      </c>
      <c r="K111" s="125" t="s">
        <v>408</v>
      </c>
    </row>
    <row r="112" spans="3:11" ht="15.75" thickBot="1" x14ac:dyDescent="0.3">
      <c r="C112" s="92" t="s">
        <v>63</v>
      </c>
      <c r="D112" s="155">
        <v>120</v>
      </c>
      <c r="E112" s="93">
        <v>2800</v>
      </c>
      <c r="F112" s="94">
        <f>D112*E112</f>
        <v>336000</v>
      </c>
      <c r="G112" s="158" t="s">
        <v>1494</v>
      </c>
      <c r="H112" s="95" t="s">
        <v>982</v>
      </c>
      <c r="I112" s="95" t="str">
        <f>VLOOKUP(H112,Presupuesto!$B$11:$C$565,2,0)</f>
        <v>MUEBLES VARIOS DE OFICINA</v>
      </c>
      <c r="J112" s="103" t="str">
        <f t="shared" ref="J112:J129" si="11">$J$93</f>
        <v>Gestión Administrativa y  financiera en apoyo al Desarrollo Académico</v>
      </c>
      <c r="K112" s="95" t="s">
        <v>401</v>
      </c>
    </row>
    <row r="113" spans="3:11" ht="15.75" thickBot="1" x14ac:dyDescent="0.3">
      <c r="C113" s="96" t="s">
        <v>64</v>
      </c>
      <c r="D113" s="148">
        <v>120</v>
      </c>
      <c r="E113" s="97">
        <v>2400</v>
      </c>
      <c r="F113" s="94">
        <f>D113*E113</f>
        <v>288000</v>
      </c>
      <c r="G113" s="158" t="s">
        <v>1494</v>
      </c>
      <c r="H113" s="98" t="s">
        <v>982</v>
      </c>
      <c r="I113" s="95" t="str">
        <f>VLOOKUP(H113,Presupuesto!$B$11:$C$565,2,0)</f>
        <v>MUEBLES VARIOS DE OFICINA</v>
      </c>
      <c r="J113" s="103" t="str">
        <f t="shared" si="11"/>
        <v>Gestión Administrativa y  financiera en apoyo al Desarrollo Académico</v>
      </c>
      <c r="K113" s="95" t="s">
        <v>409</v>
      </c>
    </row>
    <row r="114" spans="3:11" ht="15.75" thickBot="1" x14ac:dyDescent="0.3">
      <c r="C114" s="96" t="s">
        <v>65</v>
      </c>
      <c r="D114" s="148">
        <v>122</v>
      </c>
      <c r="E114" s="97">
        <v>1000</v>
      </c>
      <c r="F114" s="94">
        <f t="shared" ref="F114:F129" si="12">D114*E114</f>
        <v>122000</v>
      </c>
      <c r="G114" s="158" t="s">
        <v>1494</v>
      </c>
      <c r="H114" s="98" t="s">
        <v>982</v>
      </c>
      <c r="I114" s="95" t="str">
        <f>VLOOKUP(H114,Presupuesto!$B$11:$C$565,2,0)</f>
        <v>MUEBLES VARIOS DE OFICINA</v>
      </c>
      <c r="J114" s="103" t="str">
        <f t="shared" si="11"/>
        <v>Gestión Administrativa y  financiera en apoyo al Desarrollo Académico</v>
      </c>
      <c r="K114" s="95" t="s">
        <v>392</v>
      </c>
    </row>
    <row r="115" spans="3:11" ht="15.75" thickBot="1" x14ac:dyDescent="0.3">
      <c r="C115" s="96" t="s">
        <v>66</v>
      </c>
      <c r="D115" s="148">
        <v>60</v>
      </c>
      <c r="E115" s="97">
        <v>6000</v>
      </c>
      <c r="F115" s="94">
        <f t="shared" si="12"/>
        <v>360000</v>
      </c>
      <c r="G115" s="158" t="s">
        <v>1494</v>
      </c>
      <c r="H115" s="98" t="s">
        <v>982</v>
      </c>
      <c r="I115" s="95" t="str">
        <f>VLOOKUP(H115,Presupuesto!$B$11:$C$565,2,0)</f>
        <v>MUEBLES VARIOS DE OFICINA</v>
      </c>
      <c r="J115" s="103" t="str">
        <f t="shared" si="11"/>
        <v>Gestión Administrativa y  financiera en apoyo al Desarrollo Académico</v>
      </c>
      <c r="K115" s="95" t="s">
        <v>392</v>
      </c>
    </row>
    <row r="116" spans="3:11" ht="15.75" thickBot="1" x14ac:dyDescent="0.3">
      <c r="C116" s="96" t="s">
        <v>67</v>
      </c>
      <c r="D116" s="148">
        <v>39</v>
      </c>
      <c r="E116" s="97">
        <v>3000</v>
      </c>
      <c r="F116" s="94">
        <f t="shared" si="12"/>
        <v>117000</v>
      </c>
      <c r="G116" s="158" t="s">
        <v>1494</v>
      </c>
      <c r="H116" s="98" t="s">
        <v>982</v>
      </c>
      <c r="I116" s="95" t="str">
        <f>VLOOKUP(H116,Presupuesto!$B$11:$C$565,2,0)</f>
        <v>MUEBLES VARIOS DE OFICINA</v>
      </c>
      <c r="J116" s="103" t="str">
        <f t="shared" si="11"/>
        <v>Gestión Administrativa y  financiera en apoyo al Desarrollo Académico</v>
      </c>
      <c r="K116" s="95" t="s">
        <v>392</v>
      </c>
    </row>
    <row r="117" spans="3:11" s="404" customFormat="1" ht="15.75" thickBot="1" x14ac:dyDescent="0.3">
      <c r="C117" s="96" t="s">
        <v>2114</v>
      </c>
      <c r="D117" s="148">
        <v>10</v>
      </c>
      <c r="E117" s="97">
        <v>4500</v>
      </c>
      <c r="F117" s="897">
        <f t="shared" si="12"/>
        <v>45000</v>
      </c>
      <c r="G117" s="158" t="s">
        <v>1494</v>
      </c>
      <c r="H117" s="98" t="s">
        <v>982</v>
      </c>
      <c r="I117" s="95" t="str">
        <f>VLOOKUP(H117,Presupuesto!$B$11:$C$565,2,0)</f>
        <v>MUEBLES VARIOS DE OFICINA</v>
      </c>
      <c r="J117" s="103" t="str">
        <f t="shared" si="11"/>
        <v>Gestión Administrativa y  financiera en apoyo al Desarrollo Académico</v>
      </c>
      <c r="K117" s="95" t="s">
        <v>392</v>
      </c>
    </row>
    <row r="118" spans="3:11" ht="15.75" thickBot="1" x14ac:dyDescent="0.3">
      <c r="C118" s="96" t="s">
        <v>68</v>
      </c>
      <c r="D118" s="148">
        <v>10</v>
      </c>
      <c r="E118" s="97">
        <v>10000</v>
      </c>
      <c r="F118" s="94">
        <f t="shared" si="12"/>
        <v>100000</v>
      </c>
      <c r="G118" s="158" t="s">
        <v>1494</v>
      </c>
      <c r="H118" s="98" t="s">
        <v>982</v>
      </c>
      <c r="I118" s="95" t="str">
        <f>VLOOKUP(H118,Presupuesto!$B$11:$C$565,2,0)</f>
        <v>MUEBLES VARIOS DE OFICINA</v>
      </c>
      <c r="J118" s="103" t="str">
        <f t="shared" si="11"/>
        <v>Gestión Administrativa y  financiera en apoyo al Desarrollo Académico</v>
      </c>
      <c r="K118" s="95" t="s">
        <v>392</v>
      </c>
    </row>
    <row r="119" spans="3:11" ht="15.75" thickBot="1" x14ac:dyDescent="0.3">
      <c r="C119" s="96" t="s">
        <v>69</v>
      </c>
      <c r="D119" s="148">
        <v>59</v>
      </c>
      <c r="E119" s="97">
        <v>8000</v>
      </c>
      <c r="F119" s="94">
        <f t="shared" si="12"/>
        <v>472000</v>
      </c>
      <c r="G119" s="158" t="s">
        <v>1494</v>
      </c>
      <c r="H119" s="98" t="s">
        <v>985</v>
      </c>
      <c r="I119" s="95" t="str">
        <f>VLOOKUP(H119,Presupuesto!$B$11:$C$565,2,0)</f>
        <v>EQUIPOS VARIOS DE OFICINA</v>
      </c>
      <c r="J119" s="103" t="str">
        <f t="shared" si="11"/>
        <v>Gestión Administrativa y  financiera en apoyo al Desarrollo Académico</v>
      </c>
      <c r="K119" s="95" t="s">
        <v>392</v>
      </c>
    </row>
    <row r="120" spans="3:11" s="404" customFormat="1" ht="15.75" thickBot="1" x14ac:dyDescent="0.3">
      <c r="C120" s="96" t="s">
        <v>2105</v>
      </c>
      <c r="D120" s="148">
        <v>16</v>
      </c>
      <c r="E120" s="97">
        <v>10000</v>
      </c>
      <c r="F120" s="897">
        <f t="shared" si="12"/>
        <v>160000</v>
      </c>
      <c r="G120" s="158" t="s">
        <v>1494</v>
      </c>
      <c r="H120" s="98" t="s">
        <v>985</v>
      </c>
      <c r="I120" s="95" t="str">
        <f>VLOOKUP(H120,Presupuesto!$B$11:$C$565,2,0)</f>
        <v>EQUIPOS VARIOS DE OFICINA</v>
      </c>
      <c r="J120" s="103" t="str">
        <f t="shared" si="11"/>
        <v>Gestión Administrativa y  financiera en apoyo al Desarrollo Académico</v>
      </c>
      <c r="K120" s="95" t="s">
        <v>392</v>
      </c>
    </row>
    <row r="121" spans="3:11" s="404" customFormat="1" ht="15.75" thickBot="1" x14ac:dyDescent="0.3">
      <c r="C121" s="96" t="s">
        <v>2108</v>
      </c>
      <c r="D121" s="148">
        <v>2</v>
      </c>
      <c r="E121" s="97">
        <v>2000</v>
      </c>
      <c r="F121" s="897">
        <f t="shared" si="12"/>
        <v>4000</v>
      </c>
      <c r="G121" s="158" t="s">
        <v>1494</v>
      </c>
      <c r="H121" s="98" t="s">
        <v>985</v>
      </c>
      <c r="I121" s="95" t="str">
        <f>VLOOKUP(H121,Presupuesto!$B$11:$C$565,2,0)</f>
        <v>EQUIPOS VARIOS DE OFICINA</v>
      </c>
      <c r="J121" s="103" t="str">
        <f t="shared" si="11"/>
        <v>Gestión Administrativa y  financiera en apoyo al Desarrollo Académico</v>
      </c>
      <c r="K121" s="95" t="s">
        <v>392</v>
      </c>
    </row>
    <row r="122" spans="3:11" s="404" customFormat="1" ht="15.75" thickBot="1" x14ac:dyDescent="0.3">
      <c r="C122" s="96" t="s">
        <v>2109</v>
      </c>
      <c r="D122" s="148">
        <v>8</v>
      </c>
      <c r="E122" s="97">
        <v>2500</v>
      </c>
      <c r="F122" s="897">
        <f t="shared" si="12"/>
        <v>20000</v>
      </c>
      <c r="G122" s="158" t="s">
        <v>1494</v>
      </c>
      <c r="H122" s="98" t="s">
        <v>985</v>
      </c>
      <c r="I122" s="95" t="str">
        <f>VLOOKUP(H122,Presupuesto!$B$11:$C$565,2,0)</f>
        <v>EQUIPOS VARIOS DE OFICINA</v>
      </c>
      <c r="J122" s="103" t="str">
        <f t="shared" si="11"/>
        <v>Gestión Administrativa y  financiera en apoyo al Desarrollo Académico</v>
      </c>
      <c r="K122" s="95" t="s">
        <v>392</v>
      </c>
    </row>
    <row r="123" spans="3:11" s="404" customFormat="1" ht="15.75" thickBot="1" x14ac:dyDescent="0.3">
      <c r="C123" s="96" t="s">
        <v>2110</v>
      </c>
      <c r="D123" s="148">
        <v>2</v>
      </c>
      <c r="E123" s="97">
        <v>2000</v>
      </c>
      <c r="F123" s="94">
        <f t="shared" si="12"/>
        <v>4000</v>
      </c>
      <c r="G123" s="158" t="s">
        <v>1494</v>
      </c>
      <c r="H123" s="98" t="s">
        <v>985</v>
      </c>
      <c r="I123" s="95" t="str">
        <f>VLOOKUP(H123,Presupuesto!$B$11:$C$565,2,0)</f>
        <v>EQUIPOS VARIOS DE OFICINA</v>
      </c>
      <c r="J123" s="103" t="str">
        <f t="shared" si="11"/>
        <v>Gestión Administrativa y  financiera en apoyo al Desarrollo Académico</v>
      </c>
      <c r="K123" s="95" t="s">
        <v>392</v>
      </c>
    </row>
    <row r="124" spans="3:11" s="404" customFormat="1" ht="15.75" thickBot="1" x14ac:dyDescent="0.3">
      <c r="C124" s="96" t="s">
        <v>2111</v>
      </c>
      <c r="D124" s="148">
        <v>4</v>
      </c>
      <c r="E124" s="97">
        <v>5000</v>
      </c>
      <c r="F124" s="94">
        <f t="shared" si="12"/>
        <v>20000</v>
      </c>
      <c r="G124" s="158" t="s">
        <v>1494</v>
      </c>
      <c r="H124" s="98" t="s">
        <v>985</v>
      </c>
      <c r="I124" s="95" t="str">
        <f>VLOOKUP(H124,Presupuesto!$B$11:$C$565,2,0)</f>
        <v>EQUIPOS VARIOS DE OFICINA</v>
      </c>
      <c r="J124" s="103" t="str">
        <f t="shared" si="11"/>
        <v>Gestión Administrativa y  financiera en apoyo al Desarrollo Académico</v>
      </c>
      <c r="K124" s="95" t="s">
        <v>392</v>
      </c>
    </row>
    <row r="125" spans="3:11" s="404" customFormat="1" ht="15.75" thickBot="1" x14ac:dyDescent="0.3">
      <c r="C125" s="96" t="s">
        <v>2112</v>
      </c>
      <c r="D125" s="148">
        <v>35</v>
      </c>
      <c r="E125" s="97">
        <v>12000</v>
      </c>
      <c r="F125" s="94">
        <f t="shared" si="12"/>
        <v>420000</v>
      </c>
      <c r="G125" s="158" t="s">
        <v>1494</v>
      </c>
      <c r="H125" s="98" t="s">
        <v>985</v>
      </c>
      <c r="I125" s="95" t="str">
        <f>VLOOKUP(H125,Presupuesto!$B$11:$C$565,2,0)</f>
        <v>EQUIPOS VARIOS DE OFICINA</v>
      </c>
      <c r="J125" s="103" t="str">
        <f t="shared" si="11"/>
        <v>Gestión Administrativa y  financiera en apoyo al Desarrollo Académico</v>
      </c>
      <c r="K125" s="95" t="s">
        <v>392</v>
      </c>
    </row>
    <row r="126" spans="3:11" s="404" customFormat="1" ht="15.75" thickBot="1" x14ac:dyDescent="0.3">
      <c r="C126" s="96" t="s">
        <v>2113</v>
      </c>
      <c r="D126" s="148">
        <v>34</v>
      </c>
      <c r="E126" s="97">
        <v>2500</v>
      </c>
      <c r="F126" s="94">
        <f t="shared" si="12"/>
        <v>85000</v>
      </c>
      <c r="G126" s="158" t="s">
        <v>1494</v>
      </c>
      <c r="H126" s="98" t="s">
        <v>985</v>
      </c>
      <c r="I126" s="95" t="str">
        <f>VLOOKUP(H126,Presupuesto!$B$11:$C$565,2,0)</f>
        <v>EQUIPOS VARIOS DE OFICINA</v>
      </c>
      <c r="J126" s="103" t="str">
        <f t="shared" si="11"/>
        <v>Gestión Administrativa y  financiera en apoyo al Desarrollo Académico</v>
      </c>
      <c r="K126" s="95" t="s">
        <v>392</v>
      </c>
    </row>
    <row r="127" spans="3:11" ht="15.75" thickBot="1" x14ac:dyDescent="0.3">
      <c r="C127" s="96" t="s">
        <v>70</v>
      </c>
      <c r="D127" s="148"/>
      <c r="E127" s="97">
        <v>2000</v>
      </c>
      <c r="F127" s="94">
        <f t="shared" si="12"/>
        <v>0</v>
      </c>
      <c r="G127" s="158" t="s">
        <v>1494</v>
      </c>
      <c r="H127" s="98" t="s">
        <v>985</v>
      </c>
      <c r="I127" s="95" t="str">
        <f>VLOOKUP(H127,Presupuesto!$B$11:$C$565,2,0)</f>
        <v>EQUIPOS VARIOS DE OFICINA</v>
      </c>
      <c r="J127" s="103" t="str">
        <f t="shared" si="11"/>
        <v>Gestión Administrativa y  financiera en apoyo al Desarrollo Académico</v>
      </c>
      <c r="K127" s="95" t="s">
        <v>400</v>
      </c>
    </row>
    <row r="128" spans="3:11" ht="15.75" thickBot="1" x14ac:dyDescent="0.3">
      <c r="C128" s="96" t="s">
        <v>71</v>
      </c>
      <c r="D128" s="148"/>
      <c r="E128" s="97">
        <v>5000</v>
      </c>
      <c r="F128" s="94">
        <f t="shared" si="12"/>
        <v>0</v>
      </c>
      <c r="G128" s="158" t="s">
        <v>1494</v>
      </c>
      <c r="H128" s="98" t="s">
        <v>985</v>
      </c>
      <c r="I128" s="95" t="str">
        <f>VLOOKUP(H128,Presupuesto!$B$11:$C$565,2,0)</f>
        <v>EQUIPOS VARIOS DE OFICINA</v>
      </c>
      <c r="J128" s="103" t="str">
        <f t="shared" si="11"/>
        <v>Gestión Administrativa y  financiera en apoyo al Desarrollo Académico</v>
      </c>
      <c r="K128" s="95" t="s">
        <v>396</v>
      </c>
    </row>
    <row r="129" spans="3:11" ht="15.75" thickBot="1" x14ac:dyDescent="0.3">
      <c r="C129" s="99" t="s">
        <v>72</v>
      </c>
      <c r="D129" s="156"/>
      <c r="E129" s="101">
        <v>100000</v>
      </c>
      <c r="F129" s="102">
        <f t="shared" si="12"/>
        <v>0</v>
      </c>
      <c r="G129" s="158" t="s">
        <v>1494</v>
      </c>
      <c r="H129" s="103" t="s">
        <v>985</v>
      </c>
      <c r="I129" s="103" t="str">
        <f>VLOOKUP(H129,Presupuesto!$B$11:$C$565,2,0)</f>
        <v>EQUIPOS VARIOS DE OFICINA</v>
      </c>
      <c r="J129" s="103" t="str">
        <f t="shared" si="11"/>
        <v>Gestión Administrativa y  financiera en apoyo al Desarrollo Académico</v>
      </c>
      <c r="K129" s="121" t="s">
        <v>391</v>
      </c>
    </row>
    <row r="131" spans="3:11" ht="15.75" thickBot="1" x14ac:dyDescent="0.3"/>
    <row r="132" spans="3:11" ht="15.75" thickBot="1" x14ac:dyDescent="0.3">
      <c r="C132" s="29" t="s">
        <v>43</v>
      </c>
      <c r="D132" s="30">
        <f>SUM(F139:F148)</f>
        <v>0</v>
      </c>
      <c r="E132" s="174"/>
      <c r="F132" s="174"/>
      <c r="G132" s="76"/>
      <c r="H132" s="174"/>
      <c r="I132" s="174"/>
    </row>
    <row r="133" spans="3:11" x14ac:dyDescent="0.25">
      <c r="C133" s="70"/>
      <c r="D133" s="31"/>
      <c r="E133" s="90"/>
      <c r="F133" s="90"/>
      <c r="G133" s="90"/>
      <c r="H133" s="73"/>
      <c r="I133" s="73"/>
      <c r="J133" s="73"/>
      <c r="K133" s="109"/>
    </row>
    <row r="134" spans="3:11" x14ac:dyDescent="0.25">
      <c r="C134" s="70"/>
      <c r="D134" s="31"/>
      <c r="E134" s="90"/>
      <c r="F134" s="90"/>
      <c r="G134" s="90"/>
      <c r="H134" s="73"/>
      <c r="I134" s="73"/>
      <c r="J134" s="73"/>
      <c r="K134" s="109"/>
    </row>
    <row r="135" spans="3:11" ht="15.75" x14ac:dyDescent="0.25">
      <c r="C135" s="199" t="s">
        <v>389</v>
      </c>
      <c r="D135" s="327"/>
      <c r="E135" s="90"/>
      <c r="F135" s="90"/>
      <c r="G135" s="90"/>
      <c r="H135" s="73"/>
      <c r="I135" s="73"/>
      <c r="J135" s="73"/>
      <c r="K135" s="109"/>
    </row>
    <row r="136" spans="3:11" ht="18.75" x14ac:dyDescent="0.25">
      <c r="C136" s="204" t="e">
        <f>IFERROR(VLOOKUP(D135,'1. Desarrollo e Innov. Curricu.'!$E:$F,2,FALSE),IFERROR(VLOOKUP(D135,'2. Investigación Científica'!$E:$F,2,FALSE),IFERROR(VLOOKUP(D135,'3. Vinculación Univ. Sociedad'!$E:$F,2,FALSE),IFERROR(VLOOKUP(D135,'4. Docencia y Profesorado Univ.'!$E:$F,2,FALSE),IFERROR(VLOOKUP(D135,'5. Estudiantes y Graduados'!$E:$F,2,FALSE),IFERROR(VLOOKUP(D135,'11. Gestion Administrativa'!$E:$F,2,FALSE),IFERROR(VLOOKUP(D135,'13. Gestión Académica'!$E:$F,2,FALSE),IFERROR(VLOOKUP(D135,'8. Asegura. de la Calid. y M'!$E:$F,2,FALSE),IFERROR(VLOOKUP(D135,'6. Gestión del Conocimiento'!$E:$F,2,FALSE),IFERROR(VLOOKUP(D135,'15. Gobernabilidad y Proceso...'!$E:$F,2,FALSE),IFERROR(VLOOKUP(D135,'12. Gestión del Talento Humano'!$E:$F,2,FALSE),IFERROR(VLOOKUP(D135,'14. Internacional... de la E.S.'!$E:$F,2,FALSE),IFERROR(VLOOKUP(D135,'10. Posgrado'!$E:$F,2,FALSE),IFERROR(VLOOKUP(D135,'17. Gestión TIC'!$E:$F,2,FALSE),IFERROR(VLOOKUP(D135,'16. Desa. del Sistema Educ.Sup.'!$E:$F,2,FALSE),IFERROR(VLOOKUP(D135,'9. Cultura de Inno. Insti...'!$E:$F,2,FALSE),VLOOKUP(D135,'7. Lo Esencial de la Reforma U.'!$E:$F,2,0)))))))))))))))))</f>
        <v>#N/A</v>
      </c>
      <c r="D136" s="31"/>
      <c r="E136" s="90"/>
      <c r="F136" s="90"/>
      <c r="G136" s="90"/>
      <c r="H136" s="73"/>
      <c r="I136" s="73"/>
      <c r="J136" s="73"/>
      <c r="K136" s="109"/>
    </row>
    <row r="137" spans="3:11" ht="15.75" thickBot="1" x14ac:dyDescent="0.3">
      <c r="C137" s="70"/>
      <c r="D137" s="31"/>
      <c r="E137" s="90"/>
      <c r="F137" s="90"/>
      <c r="G137" s="90"/>
      <c r="H137" s="73"/>
      <c r="I137" s="73"/>
      <c r="J137" s="73"/>
      <c r="K137" s="109"/>
    </row>
    <row r="138" spans="3:11" ht="30.75" thickBot="1" x14ac:dyDescent="0.3">
      <c r="C138" s="123" t="s">
        <v>44</v>
      </c>
      <c r="D138" s="125" t="s">
        <v>55</v>
      </c>
      <c r="E138" s="125" t="s">
        <v>57</v>
      </c>
      <c r="F138" s="124" t="s">
        <v>27</v>
      </c>
      <c r="G138" s="130" t="s">
        <v>128</v>
      </c>
      <c r="H138" s="125" t="s">
        <v>46</v>
      </c>
      <c r="I138" s="125" t="s">
        <v>129</v>
      </c>
      <c r="J138" s="125" t="s">
        <v>407</v>
      </c>
      <c r="K138" s="125" t="s">
        <v>408</v>
      </c>
    </row>
    <row r="139" spans="3:11" x14ac:dyDescent="0.25">
      <c r="C139" s="92" t="s">
        <v>63</v>
      </c>
      <c r="D139" s="155"/>
      <c r="E139" s="93">
        <v>2800</v>
      </c>
      <c r="F139" s="94">
        <f>D139*E139</f>
        <v>0</v>
      </c>
      <c r="G139" s="158"/>
      <c r="H139" s="95" t="s">
        <v>982</v>
      </c>
      <c r="I139" s="95" t="str">
        <f>VLOOKUP(H139,Presupuesto!$B$11:$C$565,2,0)</f>
        <v>MUEBLES VARIOS DE OFICINA</v>
      </c>
      <c r="J139" s="212" t="s">
        <v>1444</v>
      </c>
      <c r="K139" s="95" t="s">
        <v>401</v>
      </c>
    </row>
    <row r="140" spans="3:11" x14ac:dyDescent="0.25">
      <c r="C140" s="96" t="s">
        <v>64</v>
      </c>
      <c r="D140" s="148"/>
      <c r="E140" s="97">
        <v>2400</v>
      </c>
      <c r="F140" s="94">
        <f>D140*E140</f>
        <v>0</v>
      </c>
      <c r="G140" s="158"/>
      <c r="H140" s="98" t="s">
        <v>982</v>
      </c>
      <c r="I140" s="95" t="str">
        <f>VLOOKUP(H140,Presupuesto!$B$11:$C$565,2,0)</f>
        <v>MUEBLES VARIOS DE OFICINA</v>
      </c>
      <c r="J140" s="95" t="str">
        <f>$J$139</f>
        <v>Posgrado</v>
      </c>
      <c r="K140" s="95" t="s">
        <v>409</v>
      </c>
    </row>
    <row r="141" spans="3:11" x14ac:dyDescent="0.25">
      <c r="C141" s="96" t="s">
        <v>65</v>
      </c>
      <c r="D141" s="148"/>
      <c r="E141" s="97">
        <v>1000</v>
      </c>
      <c r="F141" s="94">
        <f t="shared" ref="F141:F148" si="13">D141*E141</f>
        <v>0</v>
      </c>
      <c r="G141" s="158"/>
      <c r="H141" s="98" t="s">
        <v>982</v>
      </c>
      <c r="I141" s="95" t="str">
        <f>VLOOKUP(H141,Presupuesto!$B$11:$C$565,2,0)</f>
        <v>MUEBLES VARIOS DE OFICINA</v>
      </c>
      <c r="J141" s="95" t="str">
        <f t="shared" ref="J141:J148" si="14">$J$139</f>
        <v>Posgrado</v>
      </c>
      <c r="K141" s="95" t="s">
        <v>392</v>
      </c>
    </row>
    <row r="142" spans="3:11" x14ac:dyDescent="0.25">
      <c r="C142" s="96" t="s">
        <v>66</v>
      </c>
      <c r="D142" s="148"/>
      <c r="E142" s="97">
        <v>6000</v>
      </c>
      <c r="F142" s="94">
        <f t="shared" si="13"/>
        <v>0</v>
      </c>
      <c r="G142" s="158"/>
      <c r="H142" s="98" t="s">
        <v>982</v>
      </c>
      <c r="I142" s="95" t="str">
        <f>VLOOKUP(H142,Presupuesto!$B$11:$C$565,2,0)</f>
        <v>MUEBLES VARIOS DE OFICINA</v>
      </c>
      <c r="J142" s="95" t="str">
        <f t="shared" si="14"/>
        <v>Posgrado</v>
      </c>
      <c r="K142" s="95" t="s">
        <v>392</v>
      </c>
    </row>
    <row r="143" spans="3:11" x14ac:dyDescent="0.25">
      <c r="C143" s="96" t="s">
        <v>67</v>
      </c>
      <c r="D143" s="148"/>
      <c r="E143" s="97">
        <v>3000</v>
      </c>
      <c r="F143" s="94">
        <f t="shared" si="13"/>
        <v>0</v>
      </c>
      <c r="G143" s="158"/>
      <c r="H143" s="98" t="s">
        <v>982</v>
      </c>
      <c r="I143" s="95" t="str">
        <f>VLOOKUP(H143,Presupuesto!$B$11:$C$565,2,0)</f>
        <v>MUEBLES VARIOS DE OFICINA</v>
      </c>
      <c r="J143" s="95" t="str">
        <f t="shared" si="14"/>
        <v>Posgrado</v>
      </c>
      <c r="K143" s="95" t="s">
        <v>392</v>
      </c>
    </row>
    <row r="144" spans="3:11" x14ac:dyDescent="0.25">
      <c r="C144" s="96" t="s">
        <v>68</v>
      </c>
      <c r="D144" s="148"/>
      <c r="E144" s="97">
        <v>10000</v>
      </c>
      <c r="F144" s="94">
        <f t="shared" si="13"/>
        <v>0</v>
      </c>
      <c r="G144" s="158"/>
      <c r="H144" s="98" t="s">
        <v>982</v>
      </c>
      <c r="I144" s="95" t="str">
        <f>VLOOKUP(H144,Presupuesto!$B$11:$C$565,2,0)</f>
        <v>MUEBLES VARIOS DE OFICINA</v>
      </c>
      <c r="J144" s="95" t="str">
        <f t="shared" si="14"/>
        <v>Posgrado</v>
      </c>
      <c r="K144" s="95" t="s">
        <v>392</v>
      </c>
    </row>
    <row r="145" spans="3:11" x14ac:dyDescent="0.25">
      <c r="C145" s="96" t="s">
        <v>69</v>
      </c>
      <c r="D145" s="148"/>
      <c r="E145" s="97">
        <v>8000</v>
      </c>
      <c r="F145" s="94">
        <f t="shared" si="13"/>
        <v>0</v>
      </c>
      <c r="G145" s="158"/>
      <c r="H145" s="98" t="s">
        <v>985</v>
      </c>
      <c r="I145" s="95" t="str">
        <f>VLOOKUP(H145,Presupuesto!$B$11:$C$565,2,0)</f>
        <v>EQUIPOS VARIOS DE OFICINA</v>
      </c>
      <c r="J145" s="95" t="str">
        <f t="shared" si="14"/>
        <v>Posgrado</v>
      </c>
      <c r="K145" s="95" t="s">
        <v>392</v>
      </c>
    </row>
    <row r="146" spans="3:11" x14ac:dyDescent="0.25">
      <c r="C146" s="96" t="s">
        <v>70</v>
      </c>
      <c r="D146" s="148"/>
      <c r="E146" s="97">
        <v>2000</v>
      </c>
      <c r="F146" s="94">
        <f t="shared" si="13"/>
        <v>0</v>
      </c>
      <c r="G146" s="158"/>
      <c r="H146" s="98" t="s">
        <v>985</v>
      </c>
      <c r="I146" s="95" t="str">
        <f>VLOOKUP(H146,Presupuesto!$B$11:$C$565,2,0)</f>
        <v>EQUIPOS VARIOS DE OFICINA</v>
      </c>
      <c r="J146" s="95" t="str">
        <f t="shared" si="14"/>
        <v>Posgrado</v>
      </c>
      <c r="K146" s="95" t="s">
        <v>400</v>
      </c>
    </row>
    <row r="147" spans="3:11" x14ac:dyDescent="0.25">
      <c r="C147" s="96" t="s">
        <v>71</v>
      </c>
      <c r="D147" s="148"/>
      <c r="E147" s="97">
        <v>5000</v>
      </c>
      <c r="F147" s="94">
        <f t="shared" si="13"/>
        <v>0</v>
      </c>
      <c r="G147" s="158"/>
      <c r="H147" s="98" t="s">
        <v>985</v>
      </c>
      <c r="I147" s="95" t="str">
        <f>VLOOKUP(H147,Presupuesto!$B$11:$C$565,2,0)</f>
        <v>EQUIPOS VARIOS DE OFICINA</v>
      </c>
      <c r="J147" s="95" t="str">
        <f t="shared" si="14"/>
        <v>Posgrado</v>
      </c>
      <c r="K147" s="95" t="s">
        <v>396</v>
      </c>
    </row>
    <row r="148" spans="3:11" ht="15.75" thickBot="1" x14ac:dyDescent="0.3">
      <c r="C148" s="99" t="s">
        <v>72</v>
      </c>
      <c r="D148" s="156"/>
      <c r="E148" s="101">
        <v>100000</v>
      </c>
      <c r="F148" s="102">
        <f t="shared" si="13"/>
        <v>0</v>
      </c>
      <c r="G148" s="159"/>
      <c r="H148" s="103" t="s">
        <v>985</v>
      </c>
      <c r="I148" s="103" t="str">
        <f>VLOOKUP(H148,Presupuesto!$B$11:$C$565,2,0)</f>
        <v>EQUIPOS VARIOS DE OFICINA</v>
      </c>
      <c r="J148" s="103" t="str">
        <f t="shared" si="14"/>
        <v>Posgrado</v>
      </c>
      <c r="K148" s="121" t="s">
        <v>391</v>
      </c>
    </row>
    <row r="150" spans="3:11" ht="15.75" thickBot="1" x14ac:dyDescent="0.3">
      <c r="C150" s="312"/>
      <c r="D150" s="313"/>
      <c r="E150" s="314"/>
      <c r="F150" s="314"/>
      <c r="G150" s="315"/>
      <c r="H150" s="314"/>
      <c r="I150" s="314"/>
      <c r="J150" s="152"/>
      <c r="K150" s="152"/>
    </row>
    <row r="151" spans="3:11" ht="15.75" thickBot="1" x14ac:dyDescent="0.3">
      <c r="C151" s="29" t="s">
        <v>43</v>
      </c>
      <c r="D151" s="30">
        <f>SUM(F158:F167)</f>
        <v>0</v>
      </c>
      <c r="E151" s="174"/>
      <c r="F151" s="174"/>
      <c r="G151" s="76"/>
      <c r="H151" s="174"/>
      <c r="I151" s="174"/>
    </row>
    <row r="152" spans="3:11" x14ac:dyDescent="0.25">
      <c r="C152" s="70"/>
      <c r="D152" s="31"/>
      <c r="E152" s="90"/>
      <c r="F152" s="90"/>
      <c r="G152" s="90"/>
      <c r="H152" s="73"/>
      <c r="I152" s="73"/>
      <c r="J152" s="73"/>
      <c r="K152" s="109"/>
    </row>
    <row r="153" spans="3:11" x14ac:dyDescent="0.25">
      <c r="C153" s="70"/>
      <c r="D153" s="31"/>
      <c r="E153" s="90"/>
      <c r="F153" s="90"/>
      <c r="G153" s="90"/>
      <c r="H153" s="73"/>
      <c r="I153" s="73"/>
      <c r="J153" s="73"/>
      <c r="K153" s="109"/>
    </row>
    <row r="154" spans="3:11" ht="15.75" x14ac:dyDescent="0.25">
      <c r="C154" s="199" t="s">
        <v>389</v>
      </c>
      <c r="D154" s="327"/>
      <c r="E154" s="90"/>
      <c r="F154" s="90"/>
      <c r="G154" s="90"/>
      <c r="H154" s="73"/>
      <c r="I154" s="73"/>
      <c r="J154" s="73"/>
      <c r="K154" s="109"/>
    </row>
    <row r="155" spans="3:11" ht="18.75" x14ac:dyDescent="0.25">
      <c r="C155" s="204" t="e">
        <f>IFERROR(VLOOKUP(D154,'1. Desarrollo e Innov. Curricu.'!$E:$F,2,FALSE),IFERROR(VLOOKUP(D154,'2. Investigación Científica'!$E:$F,2,FALSE),IFERROR(VLOOKUP(D154,'3. Vinculación Univ. Sociedad'!$E:$F,2,FALSE),IFERROR(VLOOKUP(D154,'4. Docencia y Profesorado Univ.'!$E:$F,2,FALSE),IFERROR(VLOOKUP(D154,'5. Estudiantes y Graduados'!$E:$F,2,FALSE),IFERROR(VLOOKUP(D154,'11. Gestion Administrativa'!$E:$F,2,FALSE),IFERROR(VLOOKUP(D154,'13. Gestión Académica'!$E:$F,2,FALSE),IFERROR(VLOOKUP(D154,'8. Asegura. de la Calid. y M'!$E:$F,2,FALSE),IFERROR(VLOOKUP(D154,'6. Gestión del Conocimiento'!$E:$F,2,FALSE),IFERROR(VLOOKUP(D154,'15. Gobernabilidad y Proceso...'!$E:$F,2,FALSE),IFERROR(VLOOKUP(D154,'12. Gestión del Talento Humano'!$E:$F,2,FALSE),IFERROR(VLOOKUP(D154,'14. Internacional... de la E.S.'!$E:$F,2,FALSE),IFERROR(VLOOKUP(D154,'10. Posgrado'!$E:$F,2,FALSE),IFERROR(VLOOKUP(D154,'17. Gestión TIC'!$E:$F,2,FALSE),IFERROR(VLOOKUP(D154,'16. Desa. del Sistema Educ.Sup.'!$E:$F,2,FALSE),IFERROR(VLOOKUP(D154,'9. Cultura de Inno. Insti...'!$E:$F,2,FALSE),VLOOKUP(D154,'7. Lo Esencial de la Reforma U.'!$E:$F,2,0)))))))))))))))))</f>
        <v>#N/A</v>
      </c>
      <c r="D155" s="31"/>
      <c r="E155" s="90"/>
      <c r="F155" s="90"/>
      <c r="G155" s="90"/>
      <c r="H155" s="73"/>
      <c r="I155" s="73"/>
      <c r="J155" s="73"/>
      <c r="K155" s="109"/>
    </row>
    <row r="156" spans="3:11" ht="15.75" thickBot="1" x14ac:dyDescent="0.3">
      <c r="C156" s="70"/>
      <c r="D156" s="31"/>
      <c r="E156" s="90"/>
      <c r="F156" s="90"/>
      <c r="G156" s="90"/>
      <c r="H156" s="73"/>
      <c r="I156" s="73"/>
      <c r="J156" s="73"/>
      <c r="K156" s="109"/>
    </row>
    <row r="157" spans="3:11" ht="30.75" thickBot="1" x14ac:dyDescent="0.3">
      <c r="C157" s="123" t="s">
        <v>44</v>
      </c>
      <c r="D157" s="125" t="s">
        <v>55</v>
      </c>
      <c r="E157" s="125" t="s">
        <v>57</v>
      </c>
      <c r="F157" s="124" t="s">
        <v>27</v>
      </c>
      <c r="G157" s="130" t="s">
        <v>128</v>
      </c>
      <c r="H157" s="125" t="s">
        <v>46</v>
      </c>
      <c r="I157" s="125" t="s">
        <v>129</v>
      </c>
      <c r="J157" s="125" t="s">
        <v>407</v>
      </c>
      <c r="K157" s="125" t="s">
        <v>408</v>
      </c>
    </row>
    <row r="158" spans="3:11" x14ac:dyDescent="0.25">
      <c r="C158" s="92" t="s">
        <v>63</v>
      </c>
      <c r="D158" s="155"/>
      <c r="E158" s="93">
        <v>2800</v>
      </c>
      <c r="F158" s="94">
        <f>D158*E158</f>
        <v>0</v>
      </c>
      <c r="G158" s="158"/>
      <c r="H158" s="95" t="s">
        <v>982</v>
      </c>
      <c r="I158" s="95" t="str">
        <f>VLOOKUP(H158,Presupuesto!$B$11:$C$565,2,0)</f>
        <v>MUEBLES VARIOS DE OFICINA</v>
      </c>
      <c r="J158" s="212" t="s">
        <v>1444</v>
      </c>
      <c r="K158" s="95" t="s">
        <v>401</v>
      </c>
    </row>
    <row r="159" spans="3:11" x14ac:dyDescent="0.25">
      <c r="C159" s="96" t="s">
        <v>64</v>
      </c>
      <c r="D159" s="148"/>
      <c r="E159" s="97">
        <v>2400</v>
      </c>
      <c r="F159" s="94">
        <f>D159*E159</f>
        <v>0</v>
      </c>
      <c r="G159" s="158"/>
      <c r="H159" s="98" t="s">
        <v>982</v>
      </c>
      <c r="I159" s="95" t="str">
        <f>VLOOKUP(H159,Presupuesto!$B$11:$C$565,2,0)</f>
        <v>MUEBLES VARIOS DE OFICINA</v>
      </c>
      <c r="J159" s="95" t="str">
        <f>$J$158</f>
        <v>Posgrado</v>
      </c>
      <c r="K159" s="95" t="s">
        <v>409</v>
      </c>
    </row>
    <row r="160" spans="3:11" x14ac:dyDescent="0.25">
      <c r="C160" s="96" t="s">
        <v>65</v>
      </c>
      <c r="D160" s="148"/>
      <c r="E160" s="97">
        <v>1000</v>
      </c>
      <c r="F160" s="94">
        <f t="shared" ref="F160:F167" si="15">D160*E160</f>
        <v>0</v>
      </c>
      <c r="G160" s="158"/>
      <c r="H160" s="98" t="s">
        <v>982</v>
      </c>
      <c r="I160" s="95" t="str">
        <f>VLOOKUP(H160,Presupuesto!$B$11:$C$565,2,0)</f>
        <v>MUEBLES VARIOS DE OFICINA</v>
      </c>
      <c r="J160" s="95" t="str">
        <f t="shared" ref="J160:J167" si="16">$J$158</f>
        <v>Posgrado</v>
      </c>
      <c r="K160" s="95" t="s">
        <v>392</v>
      </c>
    </row>
    <row r="161" spans="3:11" x14ac:dyDescent="0.25">
      <c r="C161" s="96" t="s">
        <v>66</v>
      </c>
      <c r="D161" s="148"/>
      <c r="E161" s="97">
        <v>6000</v>
      </c>
      <c r="F161" s="94">
        <f t="shared" si="15"/>
        <v>0</v>
      </c>
      <c r="G161" s="158"/>
      <c r="H161" s="98" t="s">
        <v>982</v>
      </c>
      <c r="I161" s="95" t="str">
        <f>VLOOKUP(H161,Presupuesto!$B$11:$C$565,2,0)</f>
        <v>MUEBLES VARIOS DE OFICINA</v>
      </c>
      <c r="J161" s="95" t="str">
        <f t="shared" si="16"/>
        <v>Posgrado</v>
      </c>
      <c r="K161" s="95" t="s">
        <v>392</v>
      </c>
    </row>
    <row r="162" spans="3:11" x14ac:dyDescent="0.25">
      <c r="C162" s="96" t="s">
        <v>67</v>
      </c>
      <c r="D162" s="148"/>
      <c r="E162" s="97">
        <v>3000</v>
      </c>
      <c r="F162" s="94">
        <f t="shared" si="15"/>
        <v>0</v>
      </c>
      <c r="G162" s="158"/>
      <c r="H162" s="98" t="s">
        <v>982</v>
      </c>
      <c r="I162" s="95" t="str">
        <f>VLOOKUP(H162,Presupuesto!$B$11:$C$565,2,0)</f>
        <v>MUEBLES VARIOS DE OFICINA</v>
      </c>
      <c r="J162" s="95" t="str">
        <f t="shared" si="16"/>
        <v>Posgrado</v>
      </c>
      <c r="K162" s="95" t="s">
        <v>392</v>
      </c>
    </row>
    <row r="163" spans="3:11" x14ac:dyDescent="0.25">
      <c r="C163" s="96" t="s">
        <v>68</v>
      </c>
      <c r="D163" s="148"/>
      <c r="E163" s="97">
        <v>10000</v>
      </c>
      <c r="F163" s="94">
        <f t="shared" si="15"/>
        <v>0</v>
      </c>
      <c r="G163" s="158"/>
      <c r="H163" s="98" t="s">
        <v>982</v>
      </c>
      <c r="I163" s="95" t="str">
        <f>VLOOKUP(H163,Presupuesto!$B$11:$C$565,2,0)</f>
        <v>MUEBLES VARIOS DE OFICINA</v>
      </c>
      <c r="J163" s="95" t="str">
        <f t="shared" si="16"/>
        <v>Posgrado</v>
      </c>
      <c r="K163" s="95" t="s">
        <v>392</v>
      </c>
    </row>
    <row r="164" spans="3:11" x14ac:dyDescent="0.25">
      <c r="C164" s="96" t="s">
        <v>69</v>
      </c>
      <c r="D164" s="148"/>
      <c r="E164" s="97">
        <v>8000</v>
      </c>
      <c r="F164" s="94">
        <f t="shared" si="15"/>
        <v>0</v>
      </c>
      <c r="G164" s="158"/>
      <c r="H164" s="98" t="s">
        <v>985</v>
      </c>
      <c r="I164" s="95" t="str">
        <f>VLOOKUP(H164,Presupuesto!$B$11:$C$565,2,0)</f>
        <v>EQUIPOS VARIOS DE OFICINA</v>
      </c>
      <c r="J164" s="95" t="str">
        <f t="shared" si="16"/>
        <v>Posgrado</v>
      </c>
      <c r="K164" s="95" t="s">
        <v>392</v>
      </c>
    </row>
    <row r="165" spans="3:11" x14ac:dyDescent="0.25">
      <c r="C165" s="96" t="s">
        <v>70</v>
      </c>
      <c r="D165" s="148"/>
      <c r="E165" s="97">
        <v>2000</v>
      </c>
      <c r="F165" s="94">
        <f t="shared" si="15"/>
        <v>0</v>
      </c>
      <c r="G165" s="158"/>
      <c r="H165" s="98" t="s">
        <v>985</v>
      </c>
      <c r="I165" s="95" t="str">
        <f>VLOOKUP(H165,Presupuesto!$B$11:$C$565,2,0)</f>
        <v>EQUIPOS VARIOS DE OFICINA</v>
      </c>
      <c r="J165" s="95" t="str">
        <f t="shared" si="16"/>
        <v>Posgrado</v>
      </c>
      <c r="K165" s="95" t="s">
        <v>400</v>
      </c>
    </row>
    <row r="166" spans="3:11" x14ac:dyDescent="0.25">
      <c r="C166" s="96" t="s">
        <v>71</v>
      </c>
      <c r="D166" s="148"/>
      <c r="E166" s="97">
        <v>5000</v>
      </c>
      <c r="F166" s="94">
        <f t="shared" si="15"/>
        <v>0</v>
      </c>
      <c r="G166" s="158"/>
      <c r="H166" s="98" t="s">
        <v>985</v>
      </c>
      <c r="I166" s="95" t="str">
        <f>VLOOKUP(H166,Presupuesto!$B$11:$C$565,2,0)</f>
        <v>EQUIPOS VARIOS DE OFICINA</v>
      </c>
      <c r="J166" s="95" t="str">
        <f t="shared" si="16"/>
        <v>Posgrado</v>
      </c>
      <c r="K166" s="95" t="s">
        <v>396</v>
      </c>
    </row>
    <row r="167" spans="3:11" ht="15.75" thickBot="1" x14ac:dyDescent="0.3">
      <c r="C167" s="99" t="s">
        <v>72</v>
      </c>
      <c r="D167" s="156"/>
      <c r="E167" s="101">
        <v>100000</v>
      </c>
      <c r="F167" s="102">
        <f t="shared" si="15"/>
        <v>0</v>
      </c>
      <c r="G167" s="159"/>
      <c r="H167" s="103" t="s">
        <v>985</v>
      </c>
      <c r="I167" s="103" t="str">
        <f>VLOOKUP(H167,Presupuesto!$B$11:$C$565,2,0)</f>
        <v>EQUIPOS VARIOS DE OFICINA</v>
      </c>
      <c r="J167" s="103" t="str">
        <f t="shared" si="16"/>
        <v>Posgrado</v>
      </c>
      <c r="K167" s="121" t="s">
        <v>391</v>
      </c>
    </row>
    <row r="169" spans="3:11" ht="15.75" thickBot="1" x14ac:dyDescent="0.3"/>
    <row r="170" spans="3:11" ht="15.75" thickBot="1" x14ac:dyDescent="0.3">
      <c r="C170" s="29" t="s">
        <v>43</v>
      </c>
      <c r="D170" s="30">
        <f>SUM(F177:F186)</f>
        <v>0</v>
      </c>
      <c r="E170" s="174"/>
      <c r="F170" s="174"/>
      <c r="G170" s="76"/>
      <c r="H170" s="174"/>
      <c r="I170" s="174"/>
    </row>
    <row r="171" spans="3:11" x14ac:dyDescent="0.25">
      <c r="C171" s="70"/>
      <c r="D171" s="31"/>
      <c r="E171" s="90"/>
      <c r="F171" s="90"/>
      <c r="G171" s="90"/>
      <c r="H171" s="73"/>
      <c r="I171" s="73"/>
      <c r="J171" s="73"/>
      <c r="K171" s="109"/>
    </row>
    <row r="172" spans="3:11" x14ac:dyDescent="0.25">
      <c r="C172" s="70"/>
      <c r="D172" s="31"/>
      <c r="E172" s="90"/>
      <c r="F172" s="90"/>
      <c r="G172" s="90"/>
      <c r="H172" s="73"/>
      <c r="I172" s="73"/>
      <c r="J172" s="73"/>
      <c r="K172" s="109"/>
    </row>
    <row r="173" spans="3:11" ht="15.75" x14ac:dyDescent="0.25">
      <c r="C173" s="199" t="s">
        <v>389</v>
      </c>
      <c r="D173" s="327"/>
      <c r="E173" s="90"/>
      <c r="F173" s="90"/>
      <c r="G173" s="90"/>
      <c r="H173" s="73"/>
      <c r="I173" s="73"/>
      <c r="J173" s="73"/>
      <c r="K173" s="109"/>
    </row>
    <row r="174" spans="3:11" ht="18.75" x14ac:dyDescent="0.25">
      <c r="C174" s="204" t="e">
        <f>IFERROR(VLOOKUP(D173,'1. Desarrollo e Innov. Curricu.'!$E:$F,2,FALSE),IFERROR(VLOOKUP(D173,'2. Investigación Científica'!$E:$F,2,FALSE),IFERROR(VLOOKUP(D173,'3. Vinculación Univ. Sociedad'!$E:$F,2,FALSE),IFERROR(VLOOKUP(D173,'4. Docencia y Profesorado Univ.'!$E:$F,2,FALSE),IFERROR(VLOOKUP(D173,'5. Estudiantes y Graduados'!$E:$F,2,FALSE),IFERROR(VLOOKUP(D173,'11. Gestion Administrativa'!$E:$F,2,FALSE),IFERROR(VLOOKUP(D173,'13. Gestión Académica'!$E:$F,2,FALSE),IFERROR(VLOOKUP(D173,'8. Asegura. de la Calid. y M'!$E:$F,2,FALSE),IFERROR(VLOOKUP(D173,'6. Gestión del Conocimiento'!$E:$F,2,FALSE),IFERROR(VLOOKUP(D173,'15. Gobernabilidad y Proceso...'!$E:$F,2,FALSE),IFERROR(VLOOKUP(D173,'12. Gestión del Talento Humano'!$E:$F,2,FALSE),IFERROR(VLOOKUP(D173,'14. Internacional... de la E.S.'!$E:$F,2,FALSE),IFERROR(VLOOKUP(D173,'10. Posgrado'!$E:$F,2,FALSE),IFERROR(VLOOKUP(D173,'17. Gestión TIC'!$E:$F,2,FALSE),IFERROR(VLOOKUP(D173,'16. Desa. del Sistema Educ.Sup.'!$E:$F,2,FALSE),IFERROR(VLOOKUP(D173,'9. Cultura de Inno. Insti...'!$E:$F,2,FALSE),VLOOKUP(D173,'7. Lo Esencial de la Reforma U.'!$E:$F,2,0)))))))))))))))))</f>
        <v>#N/A</v>
      </c>
      <c r="D174" s="31"/>
      <c r="E174" s="90"/>
      <c r="F174" s="90"/>
      <c r="G174" s="90"/>
      <c r="H174" s="73"/>
      <c r="I174" s="73"/>
      <c r="J174" s="73"/>
      <c r="K174" s="109"/>
    </row>
    <row r="175" spans="3:11" ht="15.75" thickBot="1" x14ac:dyDescent="0.3">
      <c r="C175" s="70"/>
      <c r="D175" s="31"/>
      <c r="E175" s="90"/>
      <c r="F175" s="90"/>
      <c r="G175" s="90"/>
      <c r="H175" s="73"/>
      <c r="I175" s="73"/>
      <c r="J175" s="73"/>
      <c r="K175" s="109"/>
    </row>
    <row r="176" spans="3:11" ht="30.75" thickBot="1" x14ac:dyDescent="0.3">
      <c r="C176" s="123" t="s">
        <v>44</v>
      </c>
      <c r="D176" s="125" t="s">
        <v>55</v>
      </c>
      <c r="E176" s="125" t="s">
        <v>57</v>
      </c>
      <c r="F176" s="124" t="s">
        <v>27</v>
      </c>
      <c r="G176" s="130" t="s">
        <v>128</v>
      </c>
      <c r="H176" s="125" t="s">
        <v>46</v>
      </c>
      <c r="I176" s="125" t="s">
        <v>129</v>
      </c>
      <c r="J176" s="125" t="s">
        <v>407</v>
      </c>
      <c r="K176" s="125" t="s">
        <v>408</v>
      </c>
    </row>
    <row r="177" spans="3:11" x14ac:dyDescent="0.25">
      <c r="C177" s="92" t="s">
        <v>63</v>
      </c>
      <c r="D177" s="155"/>
      <c r="E177" s="93">
        <v>2800</v>
      </c>
      <c r="F177" s="94">
        <f>D177*E177</f>
        <v>0</v>
      </c>
      <c r="G177" s="158"/>
      <c r="H177" s="95" t="s">
        <v>982</v>
      </c>
      <c r="I177" s="95" t="str">
        <f>VLOOKUP(H177,Presupuesto!$B$11:$C$565,2,0)</f>
        <v>MUEBLES VARIOS DE OFICINA</v>
      </c>
      <c r="J177" s="212" t="s">
        <v>1444</v>
      </c>
      <c r="K177" s="95" t="s">
        <v>401</v>
      </c>
    </row>
    <row r="178" spans="3:11" x14ac:dyDescent="0.25">
      <c r="C178" s="96" t="s">
        <v>64</v>
      </c>
      <c r="D178" s="148"/>
      <c r="E178" s="97">
        <v>2400</v>
      </c>
      <c r="F178" s="94">
        <f>D178*E178</f>
        <v>0</v>
      </c>
      <c r="G178" s="158"/>
      <c r="H178" s="98" t="s">
        <v>982</v>
      </c>
      <c r="I178" s="95" t="str">
        <f>VLOOKUP(H178,Presupuesto!$B$11:$C$565,2,0)</f>
        <v>MUEBLES VARIOS DE OFICINA</v>
      </c>
      <c r="J178" s="95" t="str">
        <f>$J$177</f>
        <v>Posgrado</v>
      </c>
      <c r="K178" s="95" t="s">
        <v>409</v>
      </c>
    </row>
    <row r="179" spans="3:11" x14ac:dyDescent="0.25">
      <c r="C179" s="96" t="s">
        <v>65</v>
      </c>
      <c r="D179" s="148"/>
      <c r="E179" s="97">
        <v>1000</v>
      </c>
      <c r="F179" s="94">
        <f t="shared" ref="F179:F186" si="17">D179*E179</f>
        <v>0</v>
      </c>
      <c r="G179" s="158"/>
      <c r="H179" s="98" t="s">
        <v>982</v>
      </c>
      <c r="I179" s="95" t="str">
        <f>VLOOKUP(H179,Presupuesto!$B$11:$C$565,2,0)</f>
        <v>MUEBLES VARIOS DE OFICINA</v>
      </c>
      <c r="J179" s="95" t="str">
        <f t="shared" ref="J179:J186" si="18">$J$177</f>
        <v>Posgrado</v>
      </c>
      <c r="K179" s="95" t="s">
        <v>392</v>
      </c>
    </row>
    <row r="180" spans="3:11" x14ac:dyDescent="0.25">
      <c r="C180" s="96" t="s">
        <v>66</v>
      </c>
      <c r="D180" s="148"/>
      <c r="E180" s="97">
        <v>6000</v>
      </c>
      <c r="F180" s="94">
        <f t="shared" si="17"/>
        <v>0</v>
      </c>
      <c r="G180" s="158"/>
      <c r="H180" s="98" t="s">
        <v>982</v>
      </c>
      <c r="I180" s="95" t="str">
        <f>VLOOKUP(H180,Presupuesto!$B$11:$C$565,2,0)</f>
        <v>MUEBLES VARIOS DE OFICINA</v>
      </c>
      <c r="J180" s="95" t="str">
        <f t="shared" si="18"/>
        <v>Posgrado</v>
      </c>
      <c r="K180" s="95" t="s">
        <v>392</v>
      </c>
    </row>
    <row r="181" spans="3:11" x14ac:dyDescent="0.25">
      <c r="C181" s="96" t="s">
        <v>67</v>
      </c>
      <c r="D181" s="148"/>
      <c r="E181" s="97">
        <v>3000</v>
      </c>
      <c r="F181" s="94">
        <f t="shared" si="17"/>
        <v>0</v>
      </c>
      <c r="G181" s="158"/>
      <c r="H181" s="98" t="s">
        <v>982</v>
      </c>
      <c r="I181" s="95" t="str">
        <f>VLOOKUP(H181,Presupuesto!$B$11:$C$565,2,0)</f>
        <v>MUEBLES VARIOS DE OFICINA</v>
      </c>
      <c r="J181" s="95" t="str">
        <f t="shared" si="18"/>
        <v>Posgrado</v>
      </c>
      <c r="K181" s="95" t="s">
        <v>392</v>
      </c>
    </row>
    <row r="182" spans="3:11" x14ac:dyDescent="0.25">
      <c r="C182" s="96" t="s">
        <v>68</v>
      </c>
      <c r="D182" s="148"/>
      <c r="E182" s="97">
        <v>10000</v>
      </c>
      <c r="F182" s="94">
        <f t="shared" si="17"/>
        <v>0</v>
      </c>
      <c r="G182" s="158"/>
      <c r="H182" s="98" t="s">
        <v>982</v>
      </c>
      <c r="I182" s="95" t="str">
        <f>VLOOKUP(H182,Presupuesto!$B$11:$C$565,2,0)</f>
        <v>MUEBLES VARIOS DE OFICINA</v>
      </c>
      <c r="J182" s="95" t="str">
        <f t="shared" si="18"/>
        <v>Posgrado</v>
      </c>
      <c r="K182" s="95" t="s">
        <v>392</v>
      </c>
    </row>
    <row r="183" spans="3:11" x14ac:dyDescent="0.25">
      <c r="C183" s="96" t="s">
        <v>69</v>
      </c>
      <c r="D183" s="148"/>
      <c r="E183" s="97">
        <v>8000</v>
      </c>
      <c r="F183" s="94">
        <f t="shared" si="17"/>
        <v>0</v>
      </c>
      <c r="G183" s="158"/>
      <c r="H183" s="98" t="s">
        <v>985</v>
      </c>
      <c r="I183" s="95" t="str">
        <f>VLOOKUP(H183,Presupuesto!$B$11:$C$565,2,0)</f>
        <v>EQUIPOS VARIOS DE OFICINA</v>
      </c>
      <c r="J183" s="95" t="str">
        <f t="shared" si="18"/>
        <v>Posgrado</v>
      </c>
      <c r="K183" s="95" t="s">
        <v>392</v>
      </c>
    </row>
    <row r="184" spans="3:11" x14ac:dyDescent="0.25">
      <c r="C184" s="96" t="s">
        <v>70</v>
      </c>
      <c r="D184" s="148"/>
      <c r="E184" s="97">
        <v>2000</v>
      </c>
      <c r="F184" s="94">
        <f t="shared" si="17"/>
        <v>0</v>
      </c>
      <c r="G184" s="158"/>
      <c r="H184" s="98" t="s">
        <v>985</v>
      </c>
      <c r="I184" s="95" t="str">
        <f>VLOOKUP(H184,Presupuesto!$B$11:$C$565,2,0)</f>
        <v>EQUIPOS VARIOS DE OFICINA</v>
      </c>
      <c r="J184" s="95" t="str">
        <f t="shared" si="18"/>
        <v>Posgrado</v>
      </c>
      <c r="K184" s="95" t="s">
        <v>400</v>
      </c>
    </row>
    <row r="185" spans="3:11" x14ac:dyDescent="0.25">
      <c r="C185" s="96" t="s">
        <v>71</v>
      </c>
      <c r="D185" s="148"/>
      <c r="E185" s="97">
        <v>5000</v>
      </c>
      <c r="F185" s="94">
        <f t="shared" si="17"/>
        <v>0</v>
      </c>
      <c r="G185" s="158"/>
      <c r="H185" s="98" t="s">
        <v>985</v>
      </c>
      <c r="I185" s="95" t="str">
        <f>VLOOKUP(H185,Presupuesto!$B$11:$C$565,2,0)</f>
        <v>EQUIPOS VARIOS DE OFICINA</v>
      </c>
      <c r="J185" s="95" t="str">
        <f t="shared" si="18"/>
        <v>Posgrado</v>
      </c>
      <c r="K185" s="95" t="s">
        <v>396</v>
      </c>
    </row>
    <row r="186" spans="3:11" ht="15.75" thickBot="1" x14ac:dyDescent="0.3">
      <c r="C186" s="99" t="s">
        <v>72</v>
      </c>
      <c r="D186" s="156"/>
      <c r="E186" s="101">
        <v>100000</v>
      </c>
      <c r="F186" s="102">
        <f t="shared" si="17"/>
        <v>0</v>
      </c>
      <c r="G186" s="159"/>
      <c r="H186" s="103" t="s">
        <v>985</v>
      </c>
      <c r="I186" s="103" t="str">
        <f>VLOOKUP(H186,Presupuesto!$B$11:$C$565,2,0)</f>
        <v>EQUIPOS VARIOS DE OFICINA</v>
      </c>
      <c r="J186" s="103" t="str">
        <f t="shared" si="18"/>
        <v>Posgrado</v>
      </c>
      <c r="K186" s="121" t="s">
        <v>391</v>
      </c>
    </row>
    <row r="188" spans="3:11" ht="15.75" thickBot="1" x14ac:dyDescent="0.3">
      <c r="C188" s="312"/>
      <c r="D188" s="313"/>
      <c r="E188" s="314"/>
      <c r="F188" s="314"/>
      <c r="G188" s="315"/>
      <c r="H188" s="314"/>
      <c r="I188" s="314"/>
      <c r="J188" s="152"/>
      <c r="K188" s="152"/>
    </row>
    <row r="189" spans="3:11" ht="15.75" thickBot="1" x14ac:dyDescent="0.3">
      <c r="C189" s="29" t="s">
        <v>43</v>
      </c>
      <c r="D189" s="30">
        <f>SUM(F196:F205)</f>
        <v>0</v>
      </c>
      <c r="E189" s="174"/>
      <c r="F189" s="174"/>
      <c r="G189" s="76"/>
      <c r="H189" s="174"/>
      <c r="I189" s="174"/>
    </row>
    <row r="190" spans="3:11" x14ac:dyDescent="0.25">
      <c r="C190" s="70"/>
      <c r="D190" s="31"/>
      <c r="E190" s="90"/>
      <c r="F190" s="90"/>
      <c r="G190" s="90"/>
      <c r="H190" s="73"/>
      <c r="I190" s="73"/>
      <c r="J190" s="73"/>
      <c r="K190" s="109"/>
    </row>
    <row r="191" spans="3:11" x14ac:dyDescent="0.25">
      <c r="C191" s="70"/>
      <c r="D191" s="31"/>
      <c r="E191" s="90"/>
      <c r="F191" s="90"/>
      <c r="G191" s="90"/>
      <c r="H191" s="73"/>
      <c r="I191" s="73"/>
      <c r="J191" s="73"/>
      <c r="K191" s="109"/>
    </row>
    <row r="192" spans="3:11" ht="15.75" x14ac:dyDescent="0.25">
      <c r="C192" s="199" t="s">
        <v>389</v>
      </c>
      <c r="D192" s="327"/>
      <c r="E192" s="90"/>
      <c r="F192" s="90"/>
      <c r="G192" s="90"/>
      <c r="H192" s="73"/>
      <c r="I192" s="73"/>
      <c r="J192" s="73"/>
      <c r="K192" s="109"/>
    </row>
    <row r="193" spans="3:11" ht="18.75" x14ac:dyDescent="0.25">
      <c r="C193" s="204" t="e">
        <f>IFERROR(VLOOKUP(D192,'1. Desarrollo e Innov. Curricu.'!$E:$F,2,FALSE),IFERROR(VLOOKUP(D192,'2. Investigación Científica'!$E:$F,2,FALSE),IFERROR(VLOOKUP(D192,'3. Vinculación Univ. Sociedad'!$E:$F,2,FALSE),IFERROR(VLOOKUP(D192,'4. Docencia y Profesorado Univ.'!$E:$F,2,FALSE),IFERROR(VLOOKUP(D192,'5. Estudiantes y Graduados'!$E:$F,2,FALSE),IFERROR(VLOOKUP(D192,'11. Gestion Administrativa'!$E:$F,2,FALSE),IFERROR(VLOOKUP(D192,'13. Gestión Académica'!$E:$F,2,FALSE),IFERROR(VLOOKUP(D192,'8. Asegura. de la Calid. y M'!$E:$F,2,FALSE),IFERROR(VLOOKUP(D192,'6. Gestión del Conocimiento'!$E:$F,2,FALSE),IFERROR(VLOOKUP(D192,'15. Gobernabilidad y Proceso...'!$E:$F,2,FALSE),IFERROR(VLOOKUP(D192,'12. Gestión del Talento Humano'!$E:$F,2,FALSE),IFERROR(VLOOKUP(D192,'14. Internacional... de la E.S.'!$E:$F,2,FALSE),IFERROR(VLOOKUP(D192,'10. Posgrado'!$E:$F,2,FALSE),IFERROR(VLOOKUP(D192,'17. Gestión TIC'!$E:$F,2,FALSE),IFERROR(VLOOKUP(D192,'16. Desa. del Sistema Educ.Sup.'!$E:$F,2,FALSE),IFERROR(VLOOKUP(D192,'9. Cultura de Inno. Insti...'!$E:$F,2,FALSE),VLOOKUP(D192,'7. Lo Esencial de la Reforma U.'!$E:$F,2,0)))))))))))))))))</f>
        <v>#N/A</v>
      </c>
      <c r="D193" s="31"/>
      <c r="E193" s="90"/>
      <c r="F193" s="90"/>
      <c r="G193" s="90"/>
      <c r="H193" s="73"/>
      <c r="I193" s="73"/>
      <c r="J193" s="73"/>
      <c r="K193" s="109"/>
    </row>
    <row r="194" spans="3:11" ht="15.75" thickBot="1" x14ac:dyDescent="0.3">
      <c r="C194" s="70"/>
      <c r="D194" s="31"/>
      <c r="E194" s="90"/>
      <c r="F194" s="90"/>
      <c r="G194" s="90"/>
      <c r="H194" s="73"/>
      <c r="I194" s="73"/>
      <c r="J194" s="73"/>
      <c r="K194" s="109"/>
    </row>
    <row r="195" spans="3:11" ht="30.75" thickBot="1" x14ac:dyDescent="0.3">
      <c r="C195" s="123" t="s">
        <v>44</v>
      </c>
      <c r="D195" s="125" t="s">
        <v>55</v>
      </c>
      <c r="E195" s="125" t="s">
        <v>57</v>
      </c>
      <c r="F195" s="124" t="s">
        <v>27</v>
      </c>
      <c r="G195" s="130" t="s">
        <v>128</v>
      </c>
      <c r="H195" s="125" t="s">
        <v>46</v>
      </c>
      <c r="I195" s="125" t="s">
        <v>129</v>
      </c>
      <c r="J195" s="125" t="s">
        <v>407</v>
      </c>
      <c r="K195" s="125" t="s">
        <v>408</v>
      </c>
    </row>
    <row r="196" spans="3:11" x14ac:dyDescent="0.25">
      <c r="C196" s="92" t="s">
        <v>63</v>
      </c>
      <c r="D196" s="155"/>
      <c r="E196" s="93">
        <v>2800</v>
      </c>
      <c r="F196" s="94">
        <f>D196*E196</f>
        <v>0</v>
      </c>
      <c r="G196" s="158"/>
      <c r="H196" s="95" t="s">
        <v>982</v>
      </c>
      <c r="I196" s="95" t="str">
        <f>VLOOKUP(H196,Presupuesto!$B$11:$C$565,2,0)</f>
        <v>MUEBLES VARIOS DE OFICINA</v>
      </c>
      <c r="J196" s="212" t="s">
        <v>1444</v>
      </c>
      <c r="K196" s="95" t="s">
        <v>401</v>
      </c>
    </row>
    <row r="197" spans="3:11" x14ac:dyDescent="0.25">
      <c r="C197" s="96" t="s">
        <v>64</v>
      </c>
      <c r="D197" s="148"/>
      <c r="E197" s="97">
        <v>2400</v>
      </c>
      <c r="F197" s="94">
        <f>D197*E197</f>
        <v>0</v>
      </c>
      <c r="G197" s="158"/>
      <c r="H197" s="98" t="s">
        <v>982</v>
      </c>
      <c r="I197" s="95" t="str">
        <f>VLOOKUP(H197,Presupuesto!$B$11:$C$565,2,0)</f>
        <v>MUEBLES VARIOS DE OFICINA</v>
      </c>
      <c r="J197" s="95" t="str">
        <f>$J$196</f>
        <v>Posgrado</v>
      </c>
      <c r="K197" s="95" t="s">
        <v>409</v>
      </c>
    </row>
    <row r="198" spans="3:11" x14ac:dyDescent="0.25">
      <c r="C198" s="96" t="s">
        <v>65</v>
      </c>
      <c r="D198" s="148"/>
      <c r="E198" s="97">
        <v>1000</v>
      </c>
      <c r="F198" s="94">
        <f t="shared" ref="F198:F205" si="19">D198*E198</f>
        <v>0</v>
      </c>
      <c r="G198" s="158"/>
      <c r="H198" s="98" t="s">
        <v>982</v>
      </c>
      <c r="I198" s="95" t="str">
        <f>VLOOKUP(H198,Presupuesto!$B$11:$C$565,2,0)</f>
        <v>MUEBLES VARIOS DE OFICINA</v>
      </c>
      <c r="J198" s="95" t="str">
        <f t="shared" ref="J198:J205" si="20">$J$196</f>
        <v>Posgrado</v>
      </c>
      <c r="K198" s="95" t="s">
        <v>392</v>
      </c>
    </row>
    <row r="199" spans="3:11" x14ac:dyDescent="0.25">
      <c r="C199" s="96" t="s">
        <v>66</v>
      </c>
      <c r="D199" s="148"/>
      <c r="E199" s="97">
        <v>6000</v>
      </c>
      <c r="F199" s="94">
        <f t="shared" si="19"/>
        <v>0</v>
      </c>
      <c r="G199" s="158"/>
      <c r="H199" s="98" t="s">
        <v>982</v>
      </c>
      <c r="I199" s="95" t="str">
        <f>VLOOKUP(H199,Presupuesto!$B$11:$C$565,2,0)</f>
        <v>MUEBLES VARIOS DE OFICINA</v>
      </c>
      <c r="J199" s="95" t="str">
        <f t="shared" si="20"/>
        <v>Posgrado</v>
      </c>
      <c r="K199" s="95" t="s">
        <v>392</v>
      </c>
    </row>
    <row r="200" spans="3:11" x14ac:dyDescent="0.25">
      <c r="C200" s="96" t="s">
        <v>67</v>
      </c>
      <c r="D200" s="148"/>
      <c r="E200" s="97">
        <v>3000</v>
      </c>
      <c r="F200" s="94">
        <f t="shared" si="19"/>
        <v>0</v>
      </c>
      <c r="G200" s="158"/>
      <c r="H200" s="98" t="s">
        <v>982</v>
      </c>
      <c r="I200" s="95" t="str">
        <f>VLOOKUP(H200,Presupuesto!$B$11:$C$565,2,0)</f>
        <v>MUEBLES VARIOS DE OFICINA</v>
      </c>
      <c r="J200" s="95" t="str">
        <f t="shared" si="20"/>
        <v>Posgrado</v>
      </c>
      <c r="K200" s="95" t="s">
        <v>392</v>
      </c>
    </row>
    <row r="201" spans="3:11" x14ac:dyDescent="0.25">
      <c r="C201" s="96" t="s">
        <v>68</v>
      </c>
      <c r="D201" s="148"/>
      <c r="E201" s="97">
        <v>10000</v>
      </c>
      <c r="F201" s="94">
        <f t="shared" si="19"/>
        <v>0</v>
      </c>
      <c r="G201" s="158"/>
      <c r="H201" s="98" t="s">
        <v>982</v>
      </c>
      <c r="I201" s="95" t="str">
        <f>VLOOKUP(H201,Presupuesto!$B$11:$C$565,2,0)</f>
        <v>MUEBLES VARIOS DE OFICINA</v>
      </c>
      <c r="J201" s="95" t="str">
        <f t="shared" si="20"/>
        <v>Posgrado</v>
      </c>
      <c r="K201" s="95" t="s">
        <v>392</v>
      </c>
    </row>
    <row r="202" spans="3:11" x14ac:dyDescent="0.25">
      <c r="C202" s="96" t="s">
        <v>69</v>
      </c>
      <c r="D202" s="148"/>
      <c r="E202" s="97">
        <v>8000</v>
      </c>
      <c r="F202" s="94">
        <f t="shared" si="19"/>
        <v>0</v>
      </c>
      <c r="G202" s="158"/>
      <c r="H202" s="98" t="s">
        <v>985</v>
      </c>
      <c r="I202" s="95" t="str">
        <f>VLOOKUP(H202,Presupuesto!$B$11:$C$565,2,0)</f>
        <v>EQUIPOS VARIOS DE OFICINA</v>
      </c>
      <c r="J202" s="95" t="str">
        <f t="shared" si="20"/>
        <v>Posgrado</v>
      </c>
      <c r="K202" s="95" t="s">
        <v>392</v>
      </c>
    </row>
    <row r="203" spans="3:11" x14ac:dyDescent="0.25">
      <c r="C203" s="96" t="s">
        <v>70</v>
      </c>
      <c r="D203" s="148"/>
      <c r="E203" s="97">
        <v>2000</v>
      </c>
      <c r="F203" s="94">
        <f t="shared" si="19"/>
        <v>0</v>
      </c>
      <c r="G203" s="158"/>
      <c r="H203" s="98" t="s">
        <v>985</v>
      </c>
      <c r="I203" s="95" t="str">
        <f>VLOOKUP(H203,Presupuesto!$B$11:$C$565,2,0)</f>
        <v>EQUIPOS VARIOS DE OFICINA</v>
      </c>
      <c r="J203" s="95" t="str">
        <f t="shared" si="20"/>
        <v>Posgrado</v>
      </c>
      <c r="K203" s="95" t="s">
        <v>400</v>
      </c>
    </row>
    <row r="204" spans="3:11" x14ac:dyDescent="0.25">
      <c r="C204" s="96" t="s">
        <v>71</v>
      </c>
      <c r="D204" s="148"/>
      <c r="E204" s="97">
        <v>5000</v>
      </c>
      <c r="F204" s="94">
        <f t="shared" si="19"/>
        <v>0</v>
      </c>
      <c r="G204" s="158"/>
      <c r="H204" s="98" t="s">
        <v>985</v>
      </c>
      <c r="I204" s="95" t="str">
        <f>VLOOKUP(H204,Presupuesto!$B$11:$C$565,2,0)</f>
        <v>EQUIPOS VARIOS DE OFICINA</v>
      </c>
      <c r="J204" s="95" t="str">
        <f t="shared" si="20"/>
        <v>Posgrado</v>
      </c>
      <c r="K204" s="95" t="s">
        <v>396</v>
      </c>
    </row>
    <row r="205" spans="3:11" ht="15.75" thickBot="1" x14ac:dyDescent="0.3">
      <c r="C205" s="99" t="s">
        <v>72</v>
      </c>
      <c r="D205" s="156"/>
      <c r="E205" s="101">
        <v>100000</v>
      </c>
      <c r="F205" s="102">
        <f t="shared" si="19"/>
        <v>0</v>
      </c>
      <c r="G205" s="159"/>
      <c r="H205" s="103" t="s">
        <v>985</v>
      </c>
      <c r="I205" s="103" t="str">
        <f>VLOOKUP(H205,Presupuesto!$B$11:$C$565,2,0)</f>
        <v>EQUIPOS VARIOS DE OFICINA</v>
      </c>
      <c r="J205" s="103" t="str">
        <f t="shared" si="20"/>
        <v>Posgrado</v>
      </c>
      <c r="K205" s="121" t="s">
        <v>391</v>
      </c>
    </row>
    <row r="207" spans="3:11" ht="15.75" thickBot="1" x14ac:dyDescent="0.3"/>
    <row r="208" spans="3:11" ht="15.75" thickBot="1" x14ac:dyDescent="0.3">
      <c r="C208" s="29" t="s">
        <v>43</v>
      </c>
      <c r="D208" s="30">
        <f>SUM(F215:F224)</f>
        <v>0</v>
      </c>
      <c r="E208" s="174"/>
      <c r="F208" s="174"/>
      <c r="G208" s="76"/>
      <c r="H208" s="174"/>
      <c r="I208" s="174"/>
    </row>
    <row r="209" spans="3:11" x14ac:dyDescent="0.25">
      <c r="C209" s="70"/>
      <c r="D209" s="31"/>
      <c r="E209" s="90"/>
      <c r="F209" s="90"/>
      <c r="G209" s="90"/>
      <c r="H209" s="73"/>
      <c r="I209" s="73"/>
      <c r="J209" s="73"/>
      <c r="K209" s="109"/>
    </row>
    <row r="210" spans="3:11" x14ac:dyDescent="0.25">
      <c r="C210" s="70"/>
      <c r="D210" s="31"/>
      <c r="E210" s="90"/>
      <c r="F210" s="90"/>
      <c r="G210" s="90"/>
      <c r="H210" s="73"/>
      <c r="I210" s="73"/>
      <c r="J210" s="73"/>
      <c r="K210" s="109"/>
    </row>
    <row r="211" spans="3:11" ht="15.75" x14ac:dyDescent="0.25">
      <c r="C211" s="199" t="s">
        <v>389</v>
      </c>
      <c r="D211" s="327"/>
      <c r="E211" s="90"/>
      <c r="F211" s="90"/>
      <c r="G211" s="90"/>
      <c r="H211" s="73"/>
      <c r="I211" s="73"/>
      <c r="J211" s="73"/>
      <c r="K211" s="109"/>
    </row>
    <row r="212" spans="3:11" ht="18.75" x14ac:dyDescent="0.25">
      <c r="C212" s="204" t="e">
        <f>IFERROR(VLOOKUP(D211,'1. Desarrollo e Innov. Curricu.'!$E:$F,2,FALSE),IFERROR(VLOOKUP(D211,'2. Investigación Científica'!$E:$F,2,FALSE),IFERROR(VLOOKUP(D211,'3. Vinculación Univ. Sociedad'!$E:$F,2,FALSE),IFERROR(VLOOKUP(D211,'4. Docencia y Profesorado Univ.'!$E:$F,2,FALSE),IFERROR(VLOOKUP(D211,'5. Estudiantes y Graduados'!$E:$F,2,FALSE),IFERROR(VLOOKUP(D211,'11. Gestion Administrativa'!$E:$F,2,FALSE),IFERROR(VLOOKUP(D211,'13. Gestión Académica'!$E:$F,2,FALSE),IFERROR(VLOOKUP(D211,'8. Asegura. de la Calid. y M'!$E:$F,2,FALSE),IFERROR(VLOOKUP(D211,'6. Gestión del Conocimiento'!$E:$F,2,FALSE),IFERROR(VLOOKUP(D211,'15. Gobernabilidad y Proceso...'!$E:$F,2,FALSE),IFERROR(VLOOKUP(D211,'12. Gestión del Talento Humano'!$E:$F,2,FALSE),IFERROR(VLOOKUP(D211,'14. Internacional... de la E.S.'!$E:$F,2,FALSE),IFERROR(VLOOKUP(D211,'10. Posgrado'!$E:$F,2,FALSE),IFERROR(VLOOKUP(D211,'17. Gestión TIC'!$E:$F,2,FALSE),IFERROR(VLOOKUP(D211,'16. Desa. del Sistema Educ.Sup.'!$E:$F,2,FALSE),IFERROR(VLOOKUP(D211,'9. Cultura de Inno. Insti...'!$E:$F,2,FALSE),VLOOKUP(D211,'7. Lo Esencial de la Reforma U.'!$E:$F,2,0)))))))))))))))))</f>
        <v>#N/A</v>
      </c>
      <c r="D212" s="31"/>
      <c r="E212" s="90"/>
      <c r="F212" s="90"/>
      <c r="G212" s="90"/>
      <c r="H212" s="73"/>
      <c r="I212" s="73"/>
      <c r="J212" s="73"/>
      <c r="K212" s="109"/>
    </row>
    <row r="213" spans="3:11" ht="15.75" thickBot="1" x14ac:dyDescent="0.3">
      <c r="C213" s="70"/>
      <c r="D213" s="31"/>
      <c r="E213" s="90"/>
      <c r="F213" s="90"/>
      <c r="G213" s="90"/>
      <c r="H213" s="73"/>
      <c r="I213" s="73"/>
      <c r="J213" s="73"/>
      <c r="K213" s="109"/>
    </row>
    <row r="214" spans="3:11" ht="30.75" thickBot="1" x14ac:dyDescent="0.3">
      <c r="C214" s="123" t="s">
        <v>44</v>
      </c>
      <c r="D214" s="125" t="s">
        <v>55</v>
      </c>
      <c r="E214" s="125" t="s">
        <v>57</v>
      </c>
      <c r="F214" s="124" t="s">
        <v>27</v>
      </c>
      <c r="G214" s="130" t="s">
        <v>128</v>
      </c>
      <c r="H214" s="125" t="s">
        <v>46</v>
      </c>
      <c r="I214" s="125" t="s">
        <v>129</v>
      </c>
      <c r="J214" s="125" t="s">
        <v>407</v>
      </c>
      <c r="K214" s="125" t="s">
        <v>408</v>
      </c>
    </row>
    <row r="215" spans="3:11" x14ac:dyDescent="0.25">
      <c r="C215" s="92" t="s">
        <v>63</v>
      </c>
      <c r="D215" s="155"/>
      <c r="E215" s="93">
        <v>2800</v>
      </c>
      <c r="F215" s="94">
        <f>D215*E215</f>
        <v>0</v>
      </c>
      <c r="G215" s="158"/>
      <c r="H215" s="95" t="s">
        <v>982</v>
      </c>
      <c r="I215" s="95" t="str">
        <f>VLOOKUP(H215,Presupuesto!$B$11:$C$565,2,0)</f>
        <v>MUEBLES VARIOS DE OFICINA</v>
      </c>
      <c r="J215" s="212" t="s">
        <v>1444</v>
      </c>
      <c r="K215" s="95" t="s">
        <v>401</v>
      </c>
    </row>
    <row r="216" spans="3:11" x14ac:dyDescent="0.25">
      <c r="C216" s="96" t="s">
        <v>64</v>
      </c>
      <c r="D216" s="148"/>
      <c r="E216" s="97">
        <v>2400</v>
      </c>
      <c r="F216" s="94">
        <f>D216*E216</f>
        <v>0</v>
      </c>
      <c r="G216" s="158"/>
      <c r="H216" s="98" t="s">
        <v>982</v>
      </c>
      <c r="I216" s="95" t="str">
        <f>VLOOKUP(H216,Presupuesto!$B$11:$C$565,2,0)</f>
        <v>MUEBLES VARIOS DE OFICINA</v>
      </c>
      <c r="J216" s="95" t="str">
        <f>$J$215</f>
        <v>Posgrado</v>
      </c>
      <c r="K216" s="95" t="s">
        <v>409</v>
      </c>
    </row>
    <row r="217" spans="3:11" x14ac:dyDescent="0.25">
      <c r="C217" s="96" t="s">
        <v>65</v>
      </c>
      <c r="D217" s="148"/>
      <c r="E217" s="97">
        <v>1000</v>
      </c>
      <c r="F217" s="94">
        <f t="shared" ref="F217:F224" si="21">D217*E217</f>
        <v>0</v>
      </c>
      <c r="G217" s="158"/>
      <c r="H217" s="98" t="s">
        <v>982</v>
      </c>
      <c r="I217" s="95" t="str">
        <f>VLOOKUP(H217,Presupuesto!$B$11:$C$565,2,0)</f>
        <v>MUEBLES VARIOS DE OFICINA</v>
      </c>
      <c r="J217" s="95" t="str">
        <f t="shared" ref="J217:J224" si="22">$J$215</f>
        <v>Posgrado</v>
      </c>
      <c r="K217" s="95" t="s">
        <v>392</v>
      </c>
    </row>
    <row r="218" spans="3:11" x14ac:dyDescent="0.25">
      <c r="C218" s="96" t="s">
        <v>66</v>
      </c>
      <c r="D218" s="148"/>
      <c r="E218" s="97">
        <v>6000</v>
      </c>
      <c r="F218" s="94">
        <f t="shared" si="21"/>
        <v>0</v>
      </c>
      <c r="G218" s="158"/>
      <c r="H218" s="98" t="s">
        <v>982</v>
      </c>
      <c r="I218" s="95" t="str">
        <f>VLOOKUP(H218,Presupuesto!$B$11:$C$565,2,0)</f>
        <v>MUEBLES VARIOS DE OFICINA</v>
      </c>
      <c r="J218" s="95" t="str">
        <f t="shared" si="22"/>
        <v>Posgrado</v>
      </c>
      <c r="K218" s="95" t="s">
        <v>392</v>
      </c>
    </row>
    <row r="219" spans="3:11" x14ac:dyDescent="0.25">
      <c r="C219" s="96" t="s">
        <v>67</v>
      </c>
      <c r="D219" s="148"/>
      <c r="E219" s="97">
        <v>3000</v>
      </c>
      <c r="F219" s="94">
        <f t="shared" si="21"/>
        <v>0</v>
      </c>
      <c r="G219" s="158"/>
      <c r="H219" s="98" t="s">
        <v>982</v>
      </c>
      <c r="I219" s="95" t="str">
        <f>VLOOKUP(H219,Presupuesto!$B$11:$C$565,2,0)</f>
        <v>MUEBLES VARIOS DE OFICINA</v>
      </c>
      <c r="J219" s="95" t="str">
        <f t="shared" si="22"/>
        <v>Posgrado</v>
      </c>
      <c r="K219" s="95" t="s">
        <v>392</v>
      </c>
    </row>
    <row r="220" spans="3:11" x14ac:dyDescent="0.25">
      <c r="C220" s="96" t="s">
        <v>68</v>
      </c>
      <c r="D220" s="148"/>
      <c r="E220" s="97">
        <v>10000</v>
      </c>
      <c r="F220" s="94">
        <f t="shared" si="21"/>
        <v>0</v>
      </c>
      <c r="G220" s="158"/>
      <c r="H220" s="98" t="s">
        <v>982</v>
      </c>
      <c r="I220" s="95" t="str">
        <f>VLOOKUP(H220,Presupuesto!$B$11:$C$565,2,0)</f>
        <v>MUEBLES VARIOS DE OFICINA</v>
      </c>
      <c r="J220" s="95" t="str">
        <f t="shared" si="22"/>
        <v>Posgrado</v>
      </c>
      <c r="K220" s="95" t="s">
        <v>392</v>
      </c>
    </row>
    <row r="221" spans="3:11" x14ac:dyDescent="0.25">
      <c r="C221" s="96" t="s">
        <v>69</v>
      </c>
      <c r="D221" s="148"/>
      <c r="E221" s="97">
        <v>8000</v>
      </c>
      <c r="F221" s="94">
        <f t="shared" si="21"/>
        <v>0</v>
      </c>
      <c r="G221" s="158"/>
      <c r="H221" s="98" t="s">
        <v>985</v>
      </c>
      <c r="I221" s="95" t="str">
        <f>VLOOKUP(H221,Presupuesto!$B$11:$C$565,2,0)</f>
        <v>EQUIPOS VARIOS DE OFICINA</v>
      </c>
      <c r="J221" s="95" t="str">
        <f t="shared" si="22"/>
        <v>Posgrado</v>
      </c>
      <c r="K221" s="95" t="s">
        <v>392</v>
      </c>
    </row>
    <row r="222" spans="3:11" x14ac:dyDescent="0.25">
      <c r="C222" s="96" t="s">
        <v>70</v>
      </c>
      <c r="D222" s="148"/>
      <c r="E222" s="97">
        <v>2000</v>
      </c>
      <c r="F222" s="94">
        <f t="shared" si="21"/>
        <v>0</v>
      </c>
      <c r="G222" s="158"/>
      <c r="H222" s="98" t="s">
        <v>985</v>
      </c>
      <c r="I222" s="95" t="str">
        <f>VLOOKUP(H222,Presupuesto!$B$11:$C$565,2,0)</f>
        <v>EQUIPOS VARIOS DE OFICINA</v>
      </c>
      <c r="J222" s="95" t="str">
        <f t="shared" si="22"/>
        <v>Posgrado</v>
      </c>
      <c r="K222" s="95" t="s">
        <v>400</v>
      </c>
    </row>
    <row r="223" spans="3:11" x14ac:dyDescent="0.25">
      <c r="C223" s="96" t="s">
        <v>71</v>
      </c>
      <c r="D223" s="148"/>
      <c r="E223" s="97">
        <v>5000</v>
      </c>
      <c r="F223" s="94">
        <f t="shared" si="21"/>
        <v>0</v>
      </c>
      <c r="G223" s="158"/>
      <c r="H223" s="98" t="s">
        <v>985</v>
      </c>
      <c r="I223" s="95" t="str">
        <f>VLOOKUP(H223,Presupuesto!$B$11:$C$565,2,0)</f>
        <v>EQUIPOS VARIOS DE OFICINA</v>
      </c>
      <c r="J223" s="95" t="str">
        <f t="shared" si="22"/>
        <v>Posgrado</v>
      </c>
      <c r="K223" s="95" t="s">
        <v>396</v>
      </c>
    </row>
    <row r="224" spans="3:11" ht="15.75" thickBot="1" x14ac:dyDescent="0.3">
      <c r="C224" s="99" t="s">
        <v>72</v>
      </c>
      <c r="D224" s="156"/>
      <c r="E224" s="101">
        <v>100000</v>
      </c>
      <c r="F224" s="102">
        <f t="shared" si="21"/>
        <v>0</v>
      </c>
      <c r="G224" s="159"/>
      <c r="H224" s="103" t="s">
        <v>985</v>
      </c>
      <c r="I224" s="103" t="str">
        <f>VLOOKUP(H224,Presupuesto!$B$11:$C$565,2,0)</f>
        <v>EQUIPOS VARIOS DE OFICINA</v>
      </c>
      <c r="J224" s="103" t="str">
        <f t="shared" si="22"/>
        <v>Posgrado</v>
      </c>
      <c r="K224" s="121" t="s">
        <v>391</v>
      </c>
    </row>
    <row r="226" spans="3:11" ht="15.75" thickBot="1" x14ac:dyDescent="0.3">
      <c r="C226" s="312"/>
      <c r="D226" s="313"/>
      <c r="E226" s="314"/>
      <c r="F226" s="314"/>
      <c r="G226" s="315"/>
      <c r="H226" s="314"/>
      <c r="I226" s="314"/>
      <c r="J226" s="152"/>
      <c r="K226" s="152"/>
    </row>
    <row r="227" spans="3:11" ht="15.75" thickBot="1" x14ac:dyDescent="0.3">
      <c r="C227" s="29" t="s">
        <v>43</v>
      </c>
      <c r="D227" s="30">
        <f>SUM(F234:F243)</f>
        <v>0</v>
      </c>
      <c r="E227" s="174"/>
      <c r="F227" s="174"/>
      <c r="G227" s="76"/>
      <c r="H227" s="174"/>
      <c r="I227" s="174"/>
    </row>
    <row r="228" spans="3:11" x14ac:dyDescent="0.25">
      <c r="C228" s="70"/>
      <c r="D228" s="31"/>
      <c r="E228" s="90"/>
      <c r="F228" s="90"/>
      <c r="G228" s="90"/>
      <c r="H228" s="73"/>
      <c r="I228" s="73"/>
      <c r="J228" s="73"/>
      <c r="K228" s="109"/>
    </row>
    <row r="229" spans="3:11" x14ac:dyDescent="0.25">
      <c r="C229" s="70"/>
      <c r="D229" s="31"/>
      <c r="E229" s="90"/>
      <c r="F229" s="90"/>
      <c r="G229" s="90"/>
      <c r="H229" s="73"/>
      <c r="I229" s="73"/>
      <c r="J229" s="73"/>
      <c r="K229" s="109"/>
    </row>
    <row r="230" spans="3:11" ht="15.75" x14ac:dyDescent="0.25">
      <c r="C230" s="199" t="s">
        <v>389</v>
      </c>
      <c r="D230" s="327"/>
      <c r="E230" s="90"/>
      <c r="F230" s="90"/>
      <c r="G230" s="90"/>
      <c r="H230" s="73"/>
      <c r="I230" s="73"/>
      <c r="J230" s="73"/>
      <c r="K230" s="109"/>
    </row>
    <row r="231" spans="3:11" ht="18.75" x14ac:dyDescent="0.25">
      <c r="C231" s="204" t="e">
        <f>IFERROR(VLOOKUP(D230,'1. Desarrollo e Innov. Curricu.'!$E:$F,2,FALSE),IFERROR(VLOOKUP(D230,'2. Investigación Científica'!$E:$F,2,FALSE),IFERROR(VLOOKUP(D230,'3. Vinculación Univ. Sociedad'!$E:$F,2,FALSE),IFERROR(VLOOKUP(D230,'4. Docencia y Profesorado Univ.'!$E:$F,2,FALSE),IFERROR(VLOOKUP(D230,'5. Estudiantes y Graduados'!$E:$F,2,FALSE),IFERROR(VLOOKUP(D230,'11. Gestion Administrativa'!$E:$F,2,FALSE),IFERROR(VLOOKUP(D230,'13. Gestión Académica'!$E:$F,2,FALSE),IFERROR(VLOOKUP(D230,'8. Asegura. de la Calid. y M'!$E:$F,2,FALSE),IFERROR(VLOOKUP(D230,'6. Gestión del Conocimiento'!$E:$F,2,FALSE),IFERROR(VLOOKUP(D230,'15. Gobernabilidad y Proceso...'!$E:$F,2,FALSE),IFERROR(VLOOKUP(D230,'12. Gestión del Talento Humano'!$E:$F,2,FALSE),IFERROR(VLOOKUP(D230,'14. Internacional... de la E.S.'!$E:$F,2,FALSE),IFERROR(VLOOKUP(D230,'10. Posgrado'!$E:$F,2,FALSE),IFERROR(VLOOKUP(D230,'17. Gestión TIC'!$E:$F,2,FALSE),IFERROR(VLOOKUP(D230,'16. Desa. del Sistema Educ.Sup.'!$E:$F,2,FALSE),IFERROR(VLOOKUP(D230,'9. Cultura de Inno. Insti...'!$E:$F,2,FALSE),VLOOKUP(D230,'7. Lo Esencial de la Reforma U.'!$E:$F,2,0)))))))))))))))))</f>
        <v>#N/A</v>
      </c>
      <c r="D231" s="31"/>
      <c r="E231" s="90"/>
      <c r="F231" s="90"/>
      <c r="G231" s="90"/>
      <c r="H231" s="73"/>
      <c r="I231" s="73"/>
      <c r="J231" s="73"/>
      <c r="K231" s="109"/>
    </row>
    <row r="232" spans="3:11" ht="15.75" thickBot="1" x14ac:dyDescent="0.3">
      <c r="C232" s="70"/>
      <c r="D232" s="31"/>
      <c r="E232" s="90"/>
      <c r="F232" s="90"/>
      <c r="G232" s="90"/>
      <c r="H232" s="73"/>
      <c r="I232" s="73"/>
      <c r="J232" s="73"/>
      <c r="K232" s="109"/>
    </row>
    <row r="233" spans="3:11" ht="30.75" thickBot="1" x14ac:dyDescent="0.3">
      <c r="C233" s="123" t="s">
        <v>44</v>
      </c>
      <c r="D233" s="125" t="s">
        <v>55</v>
      </c>
      <c r="E233" s="125" t="s">
        <v>57</v>
      </c>
      <c r="F233" s="124" t="s">
        <v>27</v>
      </c>
      <c r="G233" s="130" t="s">
        <v>128</v>
      </c>
      <c r="H233" s="125" t="s">
        <v>46</v>
      </c>
      <c r="I233" s="125" t="s">
        <v>129</v>
      </c>
      <c r="J233" s="125" t="s">
        <v>407</v>
      </c>
      <c r="K233" s="125" t="s">
        <v>408</v>
      </c>
    </row>
    <row r="234" spans="3:11" x14ac:dyDescent="0.25">
      <c r="C234" s="92" t="s">
        <v>63</v>
      </c>
      <c r="D234" s="155"/>
      <c r="E234" s="93">
        <v>2800</v>
      </c>
      <c r="F234" s="94">
        <f>D234*E234</f>
        <v>0</v>
      </c>
      <c r="G234" s="158"/>
      <c r="H234" s="95" t="s">
        <v>982</v>
      </c>
      <c r="I234" s="95" t="str">
        <f>VLOOKUP(H234,Presupuesto!$B$11:$C$565,2,0)</f>
        <v>MUEBLES VARIOS DE OFICINA</v>
      </c>
      <c r="J234" s="212" t="s">
        <v>1464</v>
      </c>
      <c r="K234" s="95" t="s">
        <v>401</v>
      </c>
    </row>
    <row r="235" spans="3:11" x14ac:dyDescent="0.25">
      <c r="C235" s="96" t="s">
        <v>64</v>
      </c>
      <c r="D235" s="148"/>
      <c r="E235" s="97">
        <v>2400</v>
      </c>
      <c r="F235" s="94">
        <f>D235*E235</f>
        <v>0</v>
      </c>
      <c r="G235" s="158"/>
      <c r="H235" s="98" t="s">
        <v>982</v>
      </c>
      <c r="I235" s="95" t="str">
        <f>VLOOKUP(H235,Presupuesto!$B$11:$C$565,2,0)</f>
        <v>MUEBLES VARIOS DE OFICINA</v>
      </c>
      <c r="J235" s="95" t="str">
        <f>$J$234</f>
        <v>Desarrollo del Sistema de Educación Superior</v>
      </c>
      <c r="K235" s="95" t="s">
        <v>409</v>
      </c>
    </row>
    <row r="236" spans="3:11" x14ac:dyDescent="0.25">
      <c r="C236" s="96" t="s">
        <v>65</v>
      </c>
      <c r="D236" s="148"/>
      <c r="E236" s="97">
        <v>1000</v>
      </c>
      <c r="F236" s="94">
        <f t="shared" ref="F236:F243" si="23">D236*E236</f>
        <v>0</v>
      </c>
      <c r="G236" s="158"/>
      <c r="H236" s="98" t="s">
        <v>982</v>
      </c>
      <c r="I236" s="95" t="str">
        <f>VLOOKUP(H236,Presupuesto!$B$11:$C$565,2,0)</f>
        <v>MUEBLES VARIOS DE OFICINA</v>
      </c>
      <c r="J236" s="95" t="str">
        <f t="shared" ref="J236:J243" si="24">$J$234</f>
        <v>Desarrollo del Sistema de Educación Superior</v>
      </c>
      <c r="K236" s="95" t="s">
        <v>392</v>
      </c>
    </row>
    <row r="237" spans="3:11" x14ac:dyDescent="0.25">
      <c r="C237" s="96" t="s">
        <v>66</v>
      </c>
      <c r="D237" s="148"/>
      <c r="E237" s="97">
        <v>6000</v>
      </c>
      <c r="F237" s="94">
        <f t="shared" si="23"/>
        <v>0</v>
      </c>
      <c r="G237" s="158"/>
      <c r="H237" s="98" t="s">
        <v>982</v>
      </c>
      <c r="I237" s="95" t="str">
        <f>VLOOKUP(H237,Presupuesto!$B$11:$C$565,2,0)</f>
        <v>MUEBLES VARIOS DE OFICINA</v>
      </c>
      <c r="J237" s="95" t="str">
        <f t="shared" si="24"/>
        <v>Desarrollo del Sistema de Educación Superior</v>
      </c>
      <c r="K237" s="95" t="s">
        <v>392</v>
      </c>
    </row>
    <row r="238" spans="3:11" x14ac:dyDescent="0.25">
      <c r="C238" s="96" t="s">
        <v>67</v>
      </c>
      <c r="D238" s="148"/>
      <c r="E238" s="97">
        <v>3000</v>
      </c>
      <c r="F238" s="94">
        <f t="shared" si="23"/>
        <v>0</v>
      </c>
      <c r="G238" s="158"/>
      <c r="H238" s="98" t="s">
        <v>982</v>
      </c>
      <c r="I238" s="95" t="str">
        <f>VLOOKUP(H238,Presupuesto!$B$11:$C$565,2,0)</f>
        <v>MUEBLES VARIOS DE OFICINA</v>
      </c>
      <c r="J238" s="95" t="str">
        <f t="shared" si="24"/>
        <v>Desarrollo del Sistema de Educación Superior</v>
      </c>
      <c r="K238" s="95" t="s">
        <v>392</v>
      </c>
    </row>
    <row r="239" spans="3:11" x14ac:dyDescent="0.25">
      <c r="C239" s="96" t="s">
        <v>68</v>
      </c>
      <c r="D239" s="148"/>
      <c r="E239" s="97">
        <v>10000</v>
      </c>
      <c r="F239" s="94">
        <f t="shared" si="23"/>
        <v>0</v>
      </c>
      <c r="G239" s="158"/>
      <c r="H239" s="98" t="s">
        <v>982</v>
      </c>
      <c r="I239" s="95" t="str">
        <f>VLOOKUP(H239,Presupuesto!$B$11:$C$565,2,0)</f>
        <v>MUEBLES VARIOS DE OFICINA</v>
      </c>
      <c r="J239" s="95" t="str">
        <f t="shared" si="24"/>
        <v>Desarrollo del Sistema de Educación Superior</v>
      </c>
      <c r="K239" s="95" t="s">
        <v>392</v>
      </c>
    </row>
    <row r="240" spans="3:11" x14ac:dyDescent="0.25">
      <c r="C240" s="96" t="s">
        <v>69</v>
      </c>
      <c r="D240" s="148"/>
      <c r="E240" s="97">
        <v>8000</v>
      </c>
      <c r="F240" s="94">
        <f t="shared" si="23"/>
        <v>0</v>
      </c>
      <c r="G240" s="158"/>
      <c r="H240" s="98" t="s">
        <v>985</v>
      </c>
      <c r="I240" s="95" t="str">
        <f>VLOOKUP(H240,Presupuesto!$B$11:$C$565,2,0)</f>
        <v>EQUIPOS VARIOS DE OFICINA</v>
      </c>
      <c r="J240" s="95" t="str">
        <f t="shared" si="24"/>
        <v>Desarrollo del Sistema de Educación Superior</v>
      </c>
      <c r="K240" s="95" t="s">
        <v>392</v>
      </c>
    </row>
    <row r="241" spans="3:11" x14ac:dyDescent="0.25">
      <c r="C241" s="96" t="s">
        <v>70</v>
      </c>
      <c r="D241" s="148"/>
      <c r="E241" s="97">
        <v>2000</v>
      </c>
      <c r="F241" s="94">
        <f t="shared" si="23"/>
        <v>0</v>
      </c>
      <c r="G241" s="158"/>
      <c r="H241" s="98" t="s">
        <v>985</v>
      </c>
      <c r="I241" s="95" t="str">
        <f>VLOOKUP(H241,Presupuesto!$B$11:$C$565,2,0)</f>
        <v>EQUIPOS VARIOS DE OFICINA</v>
      </c>
      <c r="J241" s="95" t="str">
        <f t="shared" si="24"/>
        <v>Desarrollo del Sistema de Educación Superior</v>
      </c>
      <c r="K241" s="95" t="s">
        <v>400</v>
      </c>
    </row>
    <row r="242" spans="3:11" x14ac:dyDescent="0.25">
      <c r="C242" s="96" t="s">
        <v>71</v>
      </c>
      <c r="D242" s="148"/>
      <c r="E242" s="97">
        <v>5000</v>
      </c>
      <c r="F242" s="94">
        <f t="shared" si="23"/>
        <v>0</v>
      </c>
      <c r="G242" s="158"/>
      <c r="H242" s="98" t="s">
        <v>985</v>
      </c>
      <c r="I242" s="95" t="str">
        <f>VLOOKUP(H242,Presupuesto!$B$11:$C$565,2,0)</f>
        <v>EQUIPOS VARIOS DE OFICINA</v>
      </c>
      <c r="J242" s="95" t="str">
        <f t="shared" si="24"/>
        <v>Desarrollo del Sistema de Educación Superior</v>
      </c>
      <c r="K242" s="95" t="s">
        <v>396</v>
      </c>
    </row>
    <row r="243" spans="3:11" ht="15.75" thickBot="1" x14ac:dyDescent="0.3">
      <c r="C243" s="99" t="s">
        <v>72</v>
      </c>
      <c r="D243" s="156"/>
      <c r="E243" s="101">
        <v>100000</v>
      </c>
      <c r="F243" s="102">
        <f t="shared" si="23"/>
        <v>0</v>
      </c>
      <c r="G243" s="159"/>
      <c r="H243" s="103" t="s">
        <v>985</v>
      </c>
      <c r="I243" s="103" t="str">
        <f>VLOOKUP(H243,Presupuesto!$B$11:$C$565,2,0)</f>
        <v>EQUIPOS VARIOS DE OFICINA</v>
      </c>
      <c r="J243" s="103" t="str">
        <f t="shared" si="24"/>
        <v>Desarrollo del Sistema de Educación Superior</v>
      </c>
      <c r="K243" s="121" t="s">
        <v>391</v>
      </c>
    </row>
  </sheetData>
  <autoFilter ref="C12:C243"/>
  <dataValidations count="5">
    <dataValidation type="list" allowBlank="1" showInputMessage="1" showErrorMessage="1" errorTitle="¡Ingreso Invalido!" error="Seleccione una opción de la lista" promptTitle="Tipo de Presupuesto" prompt="Seleccione una opción de la lista" sqref="G234:G243 G112:G129 G36:G45 G55:G64 G74:G83 G93:G102 G139:G148 G158:G167 G177:G186 G196:G205 G215:G224 G17:G26">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234:K243 K139:K148 K158:K167 K177:K186 K196:K205 K215:K224 K112:K129">
      <formula1>$U$2:$AF$2</formula1>
    </dataValidation>
    <dataValidation type="list" allowBlank="1" showInputMessage="1" showErrorMessage="1" errorTitle="¡Ingreso Inválido!" error="Verifique el valor ingresado." promptTitle="Objeto de Gasto" prompt="Ingrese el Objeto de Gasto." sqref="H17:H26 H36:H45 H55:H64 H74:H83 H93:H102 H234:H243 H139:H148 H158:H167 H177:H186 H196:H205 H215:H224 H112:H129">
      <formula1>$A$1:$UI$1</formula1>
    </dataValidation>
    <dataValidation type="list" allowBlank="1" showInputMessage="1" showErrorMessage="1" errorTitle="¡Ingreso Inválido!" error="Seleccione una opción de la lista." promptTitle="Dimensión Estratégica" prompt="Seleccione una opción de la lista." sqref="J37:J45 J18:J26 J74:J83 J94:J102 J56:J64 J140:J148 J159:J167 J178:J186 J197:J205 J216:J224 J235:J243 J112:J129">
      <formula1>$A$2:$P$2</formula1>
    </dataValidation>
    <dataValidation type="list" allowBlank="1" showInputMessage="1" showErrorMessage="1" errorTitle="¡Ingreso Inválido!" error="Seleccione una opción de la lista." promptTitle="Dimensión Estratégica" prompt="Seleccione una opción de la lista." sqref="J234 J36 J55 J215 J93 J196 J139 J158 J177 J17">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90"/>
  <sheetViews>
    <sheetView showGridLines="0" topLeftCell="A4" zoomScale="80" zoomScaleNormal="80" workbookViewId="0">
      <selection activeCell="H11" sqref="H11"/>
    </sheetView>
  </sheetViews>
  <sheetFormatPr baseColWidth="10" defaultColWidth="11.5703125" defaultRowHeight="15" x14ac:dyDescent="0.25"/>
  <cols>
    <col min="1" max="1" width="5.7109375" style="83" customWidth="1"/>
    <col min="2" max="2" width="5.28515625" style="83" customWidth="1"/>
    <col min="3" max="3" width="46.85546875" style="83" bestFit="1" customWidth="1"/>
    <col min="4" max="4" width="24.5703125" style="83" bestFit="1" customWidth="1"/>
    <col min="5" max="6" width="13.85546875" style="83" customWidth="1"/>
    <col min="7" max="7" width="13.85546875" style="74" customWidth="1"/>
    <col min="8" max="8" width="16.42578125" style="83" customWidth="1"/>
    <col min="9" max="9" width="58.42578125" style="83" customWidth="1"/>
    <col min="10" max="10" width="22.42578125" style="83" bestFit="1" customWidth="1"/>
    <col min="11" max="11" width="11.5703125" style="83"/>
    <col min="12" max="12" width="15" style="83" customWidth="1"/>
    <col min="13" max="16384" width="11.5703125" style="83"/>
  </cols>
  <sheetData>
    <row r="1" spans="1:555" ht="26.25" hidden="1" x14ac:dyDescent="0.25">
      <c r="A1" s="184" t="s">
        <v>248</v>
      </c>
      <c r="B1" s="187" t="s">
        <v>249</v>
      </c>
      <c r="C1" s="178" t="s">
        <v>250</v>
      </c>
      <c r="D1" s="178" t="s">
        <v>493</v>
      </c>
      <c r="E1" s="178" t="s">
        <v>495</v>
      </c>
      <c r="F1" s="178" t="s">
        <v>497</v>
      </c>
      <c r="G1" s="178" t="s">
        <v>499</v>
      </c>
      <c r="H1" s="178" t="s">
        <v>501</v>
      </c>
      <c r="I1" s="178" t="s">
        <v>503</v>
      </c>
      <c r="J1" s="178" t="s">
        <v>251</v>
      </c>
      <c r="K1" s="178" t="s">
        <v>506</v>
      </c>
      <c r="L1" s="178" t="s">
        <v>252</v>
      </c>
      <c r="M1" s="178" t="s">
        <v>508</v>
      </c>
      <c r="N1" s="178" t="s">
        <v>510</v>
      </c>
      <c r="O1" s="178" t="s">
        <v>512</v>
      </c>
      <c r="P1" s="178" t="s">
        <v>253</v>
      </c>
      <c r="Q1" s="178" t="s">
        <v>513</v>
      </c>
      <c r="R1" s="178" t="s">
        <v>516</v>
      </c>
      <c r="S1" s="178" t="s">
        <v>254</v>
      </c>
      <c r="T1" s="178" t="s">
        <v>518</v>
      </c>
      <c r="U1" s="178" t="s">
        <v>255</v>
      </c>
      <c r="V1" s="178" t="s">
        <v>519</v>
      </c>
      <c r="W1" s="178" t="s">
        <v>520</v>
      </c>
      <c r="X1" s="178" t="s">
        <v>524</v>
      </c>
      <c r="Y1" s="178" t="s">
        <v>271</v>
      </c>
      <c r="Z1" s="178" t="s">
        <v>525</v>
      </c>
      <c r="AA1" s="178" t="s">
        <v>527</v>
      </c>
      <c r="AB1" s="178" t="s">
        <v>529</v>
      </c>
      <c r="AC1" s="178" t="s">
        <v>272</v>
      </c>
      <c r="AD1" s="178" t="s">
        <v>531</v>
      </c>
      <c r="AE1" s="178" t="s">
        <v>533</v>
      </c>
      <c r="AF1" s="178" t="s">
        <v>535</v>
      </c>
      <c r="AG1" s="178" t="s">
        <v>537</v>
      </c>
      <c r="AH1" s="178" t="s">
        <v>247</v>
      </c>
      <c r="AI1" s="178" t="s">
        <v>539</v>
      </c>
      <c r="AJ1" s="187" t="s">
        <v>256</v>
      </c>
      <c r="AK1" s="178" t="s">
        <v>541</v>
      </c>
      <c r="AL1" s="178" t="s">
        <v>257</v>
      </c>
      <c r="AM1" s="178" t="s">
        <v>543</v>
      </c>
      <c r="AN1" s="178" t="s">
        <v>545</v>
      </c>
      <c r="AO1" s="178" t="s">
        <v>258</v>
      </c>
      <c r="AP1" s="178" t="s">
        <v>547</v>
      </c>
      <c r="AQ1" s="178" t="s">
        <v>549</v>
      </c>
      <c r="AR1" s="178" t="s">
        <v>259</v>
      </c>
      <c r="AS1" s="178" t="s">
        <v>550</v>
      </c>
      <c r="AT1" s="178" t="s">
        <v>552</v>
      </c>
      <c r="AU1" s="178" t="s">
        <v>553</v>
      </c>
      <c r="AV1" s="178" t="s">
        <v>554</v>
      </c>
      <c r="AW1" s="178" t="s">
        <v>556</v>
      </c>
      <c r="AX1" s="178" t="s">
        <v>558</v>
      </c>
      <c r="AY1" s="178" t="s">
        <v>559</v>
      </c>
      <c r="AZ1" s="178" t="s">
        <v>260</v>
      </c>
      <c r="BA1" s="178" t="s">
        <v>561</v>
      </c>
      <c r="BB1" s="178" t="s">
        <v>563</v>
      </c>
      <c r="BC1" s="178" t="s">
        <v>565</v>
      </c>
      <c r="BD1" s="178" t="s">
        <v>567</v>
      </c>
      <c r="BE1" s="178" t="s">
        <v>569</v>
      </c>
      <c r="BF1" s="178" t="s">
        <v>571</v>
      </c>
      <c r="BG1" s="178" t="s">
        <v>573</v>
      </c>
      <c r="BH1" s="178" t="s">
        <v>575</v>
      </c>
      <c r="BI1" s="178" t="s">
        <v>273</v>
      </c>
      <c r="BJ1" s="178" t="s">
        <v>577</v>
      </c>
      <c r="BK1" s="178" t="s">
        <v>579</v>
      </c>
      <c r="BL1" s="178" t="s">
        <v>581</v>
      </c>
      <c r="BM1" s="178" t="s">
        <v>583</v>
      </c>
      <c r="BN1" s="178" t="s">
        <v>585</v>
      </c>
      <c r="BO1" s="178" t="s">
        <v>587</v>
      </c>
      <c r="BP1" s="178" t="s">
        <v>589</v>
      </c>
      <c r="BQ1" s="178" t="s">
        <v>591</v>
      </c>
      <c r="BR1" s="178" t="s">
        <v>593</v>
      </c>
      <c r="BS1" s="178" t="s">
        <v>595</v>
      </c>
      <c r="BT1" s="187" t="s">
        <v>261</v>
      </c>
      <c r="BU1" s="178" t="s">
        <v>262</v>
      </c>
      <c r="BV1" s="178" t="s">
        <v>597</v>
      </c>
      <c r="BW1" s="178" t="s">
        <v>263</v>
      </c>
      <c r="BX1" s="178" t="s">
        <v>599</v>
      </c>
      <c r="BY1" s="178" t="s">
        <v>601</v>
      </c>
      <c r="BZ1" s="187" t="s">
        <v>264</v>
      </c>
      <c r="CA1" s="178" t="s">
        <v>265</v>
      </c>
      <c r="CB1" s="178" t="s">
        <v>603</v>
      </c>
      <c r="CC1" s="178" t="s">
        <v>266</v>
      </c>
      <c r="CD1" s="178" t="s">
        <v>605</v>
      </c>
      <c r="CE1" s="178" t="s">
        <v>607</v>
      </c>
      <c r="CF1" s="178" t="s">
        <v>609</v>
      </c>
      <c r="CG1" s="187" t="s">
        <v>267</v>
      </c>
      <c r="CH1" s="178" t="s">
        <v>615</v>
      </c>
      <c r="CI1" s="178" t="s">
        <v>617</v>
      </c>
      <c r="CJ1" s="178" t="s">
        <v>268</v>
      </c>
      <c r="CK1" s="178" t="s">
        <v>611</v>
      </c>
      <c r="CL1" s="178" t="s">
        <v>613</v>
      </c>
      <c r="CM1" s="178" t="s">
        <v>269</v>
      </c>
      <c r="CN1" s="178" t="s">
        <v>619</v>
      </c>
      <c r="CO1" s="178" t="s">
        <v>270</v>
      </c>
      <c r="CP1" s="178" t="s">
        <v>620</v>
      </c>
      <c r="CQ1" s="175" t="s">
        <v>274</v>
      </c>
      <c r="CR1" s="187" t="s">
        <v>275</v>
      </c>
      <c r="CS1" s="178" t="s">
        <v>621</v>
      </c>
      <c r="CT1" s="178" t="s">
        <v>622</v>
      </c>
      <c r="CU1" s="178" t="s">
        <v>624</v>
      </c>
      <c r="CV1" s="178" t="s">
        <v>276</v>
      </c>
      <c r="CW1" s="178" t="s">
        <v>626</v>
      </c>
      <c r="CX1" s="178" t="s">
        <v>628</v>
      </c>
      <c r="CY1" s="178" t="s">
        <v>630</v>
      </c>
      <c r="CZ1" s="178" t="s">
        <v>632</v>
      </c>
      <c r="DA1" s="178" t="s">
        <v>634</v>
      </c>
      <c r="DB1" s="178" t="s">
        <v>636</v>
      </c>
      <c r="DC1" s="187" t="s">
        <v>277</v>
      </c>
      <c r="DD1" s="178" t="s">
        <v>278</v>
      </c>
      <c r="DE1" s="178" t="s">
        <v>638</v>
      </c>
      <c r="DF1" s="178" t="s">
        <v>279</v>
      </c>
      <c r="DG1" s="178" t="s">
        <v>640</v>
      </c>
      <c r="DH1" s="178" t="s">
        <v>642</v>
      </c>
      <c r="DI1" s="178" t="s">
        <v>644</v>
      </c>
      <c r="DJ1" s="178" t="s">
        <v>646</v>
      </c>
      <c r="DK1" s="178" t="s">
        <v>648</v>
      </c>
      <c r="DL1" s="178" t="s">
        <v>650</v>
      </c>
      <c r="DM1" s="178" t="s">
        <v>652</v>
      </c>
      <c r="DN1" s="178" t="s">
        <v>280</v>
      </c>
      <c r="DO1" s="178" t="s">
        <v>654</v>
      </c>
      <c r="DP1" s="178" t="s">
        <v>656</v>
      </c>
      <c r="DQ1" s="178" t="s">
        <v>658</v>
      </c>
      <c r="DR1" s="187" t="s">
        <v>281</v>
      </c>
      <c r="DS1" s="178" t="s">
        <v>660</v>
      </c>
      <c r="DT1" s="178" t="s">
        <v>282</v>
      </c>
      <c r="DU1" s="178" t="s">
        <v>662</v>
      </c>
      <c r="DV1" s="178" t="s">
        <v>283</v>
      </c>
      <c r="DW1" s="178" t="s">
        <v>664</v>
      </c>
      <c r="DX1" s="178" t="s">
        <v>666</v>
      </c>
      <c r="DY1" s="178" t="s">
        <v>668</v>
      </c>
      <c r="DZ1" s="178" t="s">
        <v>670</v>
      </c>
      <c r="EA1" s="178" t="s">
        <v>672</v>
      </c>
      <c r="EB1" s="178" t="s">
        <v>674</v>
      </c>
      <c r="EC1" s="178" t="s">
        <v>676</v>
      </c>
      <c r="ED1" s="178" t="s">
        <v>678</v>
      </c>
      <c r="EE1" s="178" t="s">
        <v>680</v>
      </c>
      <c r="EF1" s="178" t="s">
        <v>682</v>
      </c>
      <c r="EG1" s="178" t="s">
        <v>684</v>
      </c>
      <c r="EH1" s="187" t="s">
        <v>284</v>
      </c>
      <c r="EI1" s="178" t="s">
        <v>686</v>
      </c>
      <c r="EJ1" s="178" t="s">
        <v>285</v>
      </c>
      <c r="EK1" s="178" t="s">
        <v>688</v>
      </c>
      <c r="EL1" s="178" t="s">
        <v>690</v>
      </c>
      <c r="EM1" s="178" t="s">
        <v>286</v>
      </c>
      <c r="EN1" s="178" t="s">
        <v>692</v>
      </c>
      <c r="EO1" s="178" t="s">
        <v>694</v>
      </c>
      <c r="EP1" s="178" t="s">
        <v>287</v>
      </c>
      <c r="EQ1" s="178" t="s">
        <v>696</v>
      </c>
      <c r="ER1" s="178" t="s">
        <v>698</v>
      </c>
      <c r="ES1" s="178" t="s">
        <v>700</v>
      </c>
      <c r="ET1" s="178" t="s">
        <v>288</v>
      </c>
      <c r="EU1" s="178" t="s">
        <v>702</v>
      </c>
      <c r="EV1" s="178" t="s">
        <v>704</v>
      </c>
      <c r="EW1" s="187" t="s">
        <v>289</v>
      </c>
      <c r="EX1" s="178" t="s">
        <v>290</v>
      </c>
      <c r="EY1" s="178" t="s">
        <v>706</v>
      </c>
      <c r="EZ1" s="178" t="s">
        <v>708</v>
      </c>
      <c r="FA1" s="178" t="s">
        <v>710</v>
      </c>
      <c r="FB1" s="178" t="s">
        <v>712</v>
      </c>
      <c r="FC1" s="178" t="s">
        <v>291</v>
      </c>
      <c r="FD1" s="178" t="s">
        <v>714</v>
      </c>
      <c r="FE1" s="178" t="s">
        <v>716</v>
      </c>
      <c r="FF1" s="178" t="s">
        <v>718</v>
      </c>
      <c r="FG1" s="178" t="s">
        <v>720</v>
      </c>
      <c r="FH1" s="178" t="s">
        <v>722</v>
      </c>
      <c r="FI1" s="178" t="s">
        <v>292</v>
      </c>
      <c r="FJ1" s="178" t="s">
        <v>725</v>
      </c>
      <c r="FK1" s="178" t="s">
        <v>293</v>
      </c>
      <c r="FL1" s="178" t="s">
        <v>728</v>
      </c>
      <c r="FM1" s="178" t="s">
        <v>729</v>
      </c>
      <c r="FN1" s="178" t="s">
        <v>731</v>
      </c>
      <c r="FO1" s="178" t="s">
        <v>294</v>
      </c>
      <c r="FP1" s="178" t="s">
        <v>734</v>
      </c>
      <c r="FQ1" s="178" t="s">
        <v>735</v>
      </c>
      <c r="FR1" s="178" t="s">
        <v>737</v>
      </c>
      <c r="FS1" s="178" t="s">
        <v>295</v>
      </c>
      <c r="FT1" s="178" t="s">
        <v>740</v>
      </c>
      <c r="FU1" s="178" t="s">
        <v>742</v>
      </c>
      <c r="FV1" s="178" t="s">
        <v>744</v>
      </c>
      <c r="FW1" s="187" t="s">
        <v>296</v>
      </c>
      <c r="FX1" s="187" t="s">
        <v>297</v>
      </c>
      <c r="FY1" s="178" t="s">
        <v>303</v>
      </c>
      <c r="FZ1" s="178" t="s">
        <v>746</v>
      </c>
      <c r="GA1" s="178" t="s">
        <v>748</v>
      </c>
      <c r="GB1" s="178" t="s">
        <v>750</v>
      </c>
      <c r="GC1" s="178" t="s">
        <v>752</v>
      </c>
      <c r="GD1" s="178" t="s">
        <v>754</v>
      </c>
      <c r="GE1" s="178" t="s">
        <v>756</v>
      </c>
      <c r="GF1" s="187" t="s">
        <v>298</v>
      </c>
      <c r="GG1" s="178" t="s">
        <v>304</v>
      </c>
      <c r="GH1" s="178" t="s">
        <v>758</v>
      </c>
      <c r="GI1" s="178" t="s">
        <v>760</v>
      </c>
      <c r="GJ1" s="178" t="s">
        <v>761</v>
      </c>
      <c r="GK1" s="178" t="s">
        <v>305</v>
      </c>
      <c r="GL1" s="178" t="s">
        <v>764</v>
      </c>
      <c r="GM1" s="178" t="s">
        <v>765</v>
      </c>
      <c r="GN1" s="187" t="s">
        <v>299</v>
      </c>
      <c r="GO1" s="178" t="s">
        <v>300</v>
      </c>
      <c r="GP1" s="178" t="s">
        <v>767</v>
      </c>
      <c r="GQ1" s="178" t="s">
        <v>769</v>
      </c>
      <c r="GR1" s="178" t="s">
        <v>771</v>
      </c>
      <c r="GS1" s="178" t="s">
        <v>773</v>
      </c>
      <c r="GT1" s="178" t="s">
        <v>775</v>
      </c>
      <c r="GU1" s="187" t="s">
        <v>301</v>
      </c>
      <c r="GV1" s="178" t="s">
        <v>302</v>
      </c>
      <c r="GW1" s="178" t="s">
        <v>777</v>
      </c>
      <c r="GX1" s="178" t="s">
        <v>779</v>
      </c>
      <c r="GY1" s="178" t="s">
        <v>781</v>
      </c>
      <c r="GZ1" s="178" t="s">
        <v>783</v>
      </c>
      <c r="HA1" s="178" t="s">
        <v>785</v>
      </c>
      <c r="HB1" s="178" t="s">
        <v>787</v>
      </c>
      <c r="HC1" s="175" t="s">
        <v>306</v>
      </c>
      <c r="HD1" s="187" t="s">
        <v>307</v>
      </c>
      <c r="HE1" s="178" t="s">
        <v>308</v>
      </c>
      <c r="HF1" s="178" t="s">
        <v>789</v>
      </c>
      <c r="HG1" s="178" t="s">
        <v>791</v>
      </c>
      <c r="HH1" s="178" t="s">
        <v>793</v>
      </c>
      <c r="HI1" s="178" t="s">
        <v>795</v>
      </c>
      <c r="HJ1" s="178" t="s">
        <v>309</v>
      </c>
      <c r="HK1" s="178" t="s">
        <v>798</v>
      </c>
      <c r="HL1" s="178" t="s">
        <v>326</v>
      </c>
      <c r="HM1" s="178" t="s">
        <v>836</v>
      </c>
      <c r="HN1" s="178" t="s">
        <v>838</v>
      </c>
      <c r="HO1" s="178" t="s">
        <v>840</v>
      </c>
      <c r="HP1" s="187" t="s">
        <v>310</v>
      </c>
      <c r="HQ1" s="178" t="s">
        <v>800</v>
      </c>
      <c r="HR1" s="178" t="s">
        <v>802</v>
      </c>
      <c r="HS1" s="178" t="s">
        <v>311</v>
      </c>
      <c r="HT1" s="178" t="s">
        <v>805</v>
      </c>
      <c r="HU1" s="178" t="s">
        <v>807</v>
      </c>
      <c r="HV1" s="178" t="s">
        <v>808</v>
      </c>
      <c r="HW1" s="178" t="s">
        <v>810</v>
      </c>
      <c r="HX1" s="187" t="s">
        <v>312</v>
      </c>
      <c r="HY1" s="178" t="s">
        <v>812</v>
      </c>
      <c r="HZ1" s="178" t="s">
        <v>814</v>
      </c>
      <c r="IA1" s="178" t="s">
        <v>816</v>
      </c>
      <c r="IB1" s="178" t="s">
        <v>313</v>
      </c>
      <c r="IC1" s="178" t="s">
        <v>818</v>
      </c>
      <c r="ID1" s="178" t="s">
        <v>820</v>
      </c>
      <c r="IE1" s="178" t="s">
        <v>314</v>
      </c>
      <c r="IF1" s="178" t="s">
        <v>822</v>
      </c>
      <c r="IG1" s="178" t="s">
        <v>824</v>
      </c>
      <c r="IH1" s="178" t="s">
        <v>315</v>
      </c>
      <c r="II1" s="178" t="s">
        <v>826</v>
      </c>
      <c r="IJ1" s="178" t="s">
        <v>828</v>
      </c>
      <c r="IK1" s="178" t="s">
        <v>830</v>
      </c>
      <c r="IL1" s="178" t="s">
        <v>832</v>
      </c>
      <c r="IM1" s="178" t="s">
        <v>316</v>
      </c>
      <c r="IN1" s="178" t="s">
        <v>834</v>
      </c>
      <c r="IO1" s="187" t="s">
        <v>317</v>
      </c>
      <c r="IP1" s="178" t="s">
        <v>842</v>
      </c>
      <c r="IQ1" s="178" t="s">
        <v>844</v>
      </c>
      <c r="IR1" s="178" t="s">
        <v>318</v>
      </c>
      <c r="IS1" s="178" t="s">
        <v>846</v>
      </c>
      <c r="IT1" s="178" t="s">
        <v>848</v>
      </c>
      <c r="IU1" s="178" t="s">
        <v>850</v>
      </c>
      <c r="IV1" s="187" t="s">
        <v>319</v>
      </c>
      <c r="IW1" s="178" t="s">
        <v>852</v>
      </c>
      <c r="IX1" s="178" t="s">
        <v>320</v>
      </c>
      <c r="IY1" s="178" t="s">
        <v>855</v>
      </c>
      <c r="IZ1" s="178" t="s">
        <v>857</v>
      </c>
      <c r="JA1" s="178" t="s">
        <v>859</v>
      </c>
      <c r="JB1" s="178" t="s">
        <v>861</v>
      </c>
      <c r="JC1" s="178" t="s">
        <v>863</v>
      </c>
      <c r="JD1" s="178" t="s">
        <v>865</v>
      </c>
      <c r="JE1" s="178" t="s">
        <v>321</v>
      </c>
      <c r="JF1" s="178" t="s">
        <v>868</v>
      </c>
      <c r="JG1" s="178" t="s">
        <v>870</v>
      </c>
      <c r="JH1" s="178" t="s">
        <v>872</v>
      </c>
      <c r="JI1" s="178" t="s">
        <v>874</v>
      </c>
      <c r="JJ1" s="178" t="s">
        <v>876</v>
      </c>
      <c r="JK1" s="178" t="s">
        <v>878</v>
      </c>
      <c r="JL1" s="178" t="s">
        <v>880</v>
      </c>
      <c r="JM1" s="178" t="s">
        <v>882</v>
      </c>
      <c r="JN1" s="178" t="s">
        <v>322</v>
      </c>
      <c r="JO1" s="178" t="s">
        <v>885</v>
      </c>
      <c r="JP1" s="178" t="s">
        <v>887</v>
      </c>
      <c r="JQ1" s="178" t="s">
        <v>889</v>
      </c>
      <c r="JR1" s="178" t="s">
        <v>891</v>
      </c>
      <c r="JS1" s="178" t="s">
        <v>892</v>
      </c>
      <c r="JT1" s="178" t="s">
        <v>894</v>
      </c>
      <c r="JU1" s="178" t="s">
        <v>896</v>
      </c>
      <c r="JV1" s="178" t="s">
        <v>898</v>
      </c>
      <c r="JW1" s="178" t="s">
        <v>900</v>
      </c>
      <c r="JX1" s="178" t="s">
        <v>902</v>
      </c>
      <c r="JY1" s="178" t="s">
        <v>904</v>
      </c>
      <c r="JZ1" s="178" t="s">
        <v>906</v>
      </c>
      <c r="KA1" s="178" t="s">
        <v>908</v>
      </c>
      <c r="KB1" s="178" t="s">
        <v>910</v>
      </c>
      <c r="KC1" s="178" t="s">
        <v>912</v>
      </c>
      <c r="KD1" s="178" t="s">
        <v>914</v>
      </c>
      <c r="KE1" s="178" t="s">
        <v>916</v>
      </c>
      <c r="KF1" s="178" t="s">
        <v>918</v>
      </c>
      <c r="KG1" s="178" t="s">
        <v>920</v>
      </c>
      <c r="KH1" s="178" t="s">
        <v>922</v>
      </c>
      <c r="KI1" s="178" t="s">
        <v>924</v>
      </c>
      <c r="KJ1" s="178" t="s">
        <v>926</v>
      </c>
      <c r="KK1" s="178" t="s">
        <v>928</v>
      </c>
      <c r="KL1" s="178" t="s">
        <v>930</v>
      </c>
      <c r="KM1" s="178" t="s">
        <v>932</v>
      </c>
      <c r="KN1" s="178" t="s">
        <v>934</v>
      </c>
      <c r="KO1" s="187" t="s">
        <v>323</v>
      </c>
      <c r="KP1" s="178" t="s">
        <v>936</v>
      </c>
      <c r="KQ1" s="178" t="s">
        <v>324</v>
      </c>
      <c r="KR1" s="178" t="s">
        <v>939</v>
      </c>
      <c r="KS1" s="178" t="s">
        <v>941</v>
      </c>
      <c r="KT1" s="178" t="s">
        <v>943</v>
      </c>
      <c r="KU1" s="178" t="s">
        <v>945</v>
      </c>
      <c r="KV1" s="178" t="s">
        <v>325</v>
      </c>
      <c r="KW1" s="178" t="s">
        <v>948</v>
      </c>
      <c r="KX1" s="178" t="s">
        <v>950</v>
      </c>
      <c r="KY1" s="178" t="s">
        <v>952</v>
      </c>
      <c r="KZ1" s="178" t="s">
        <v>954</v>
      </c>
      <c r="LA1" s="178" t="s">
        <v>956</v>
      </c>
      <c r="LB1" s="178" t="s">
        <v>958</v>
      </c>
      <c r="LC1" s="178" t="s">
        <v>960</v>
      </c>
      <c r="LD1" s="175" t="s">
        <v>327</v>
      </c>
      <c r="LE1" s="187" t="s">
        <v>328</v>
      </c>
      <c r="LF1" s="178" t="s">
        <v>329</v>
      </c>
      <c r="LG1" s="178" t="s">
        <v>343</v>
      </c>
      <c r="LH1" s="178" t="s">
        <v>962</v>
      </c>
      <c r="LI1" s="178" t="s">
        <v>964</v>
      </c>
      <c r="LJ1" s="178" t="s">
        <v>966</v>
      </c>
      <c r="LK1" s="178" t="s">
        <v>968</v>
      </c>
      <c r="LL1" s="178" t="s">
        <v>344</v>
      </c>
      <c r="LM1" s="178" t="s">
        <v>970</v>
      </c>
      <c r="LN1" s="178" t="s">
        <v>345</v>
      </c>
      <c r="LO1" s="178" t="s">
        <v>972</v>
      </c>
      <c r="LP1" s="178" t="s">
        <v>330</v>
      </c>
      <c r="LQ1" s="178" t="s">
        <v>974</v>
      </c>
      <c r="LR1" s="178" t="s">
        <v>346</v>
      </c>
      <c r="LS1" s="178" t="s">
        <v>976</v>
      </c>
      <c r="LT1" s="178" t="s">
        <v>978</v>
      </c>
      <c r="LU1" s="178" t="s">
        <v>347</v>
      </c>
      <c r="LV1" s="187" t="s">
        <v>331</v>
      </c>
      <c r="LW1" s="178" t="s">
        <v>332</v>
      </c>
      <c r="LX1" s="178" t="s">
        <v>980</v>
      </c>
      <c r="LY1" s="178" t="s">
        <v>982</v>
      </c>
      <c r="LZ1" s="178" t="s">
        <v>983</v>
      </c>
      <c r="MA1" s="178" t="s">
        <v>985</v>
      </c>
      <c r="MB1" s="178" t="s">
        <v>986</v>
      </c>
      <c r="MC1" s="178" t="s">
        <v>988</v>
      </c>
      <c r="MD1" s="178" t="s">
        <v>990</v>
      </c>
      <c r="ME1" s="178" t="s">
        <v>992</v>
      </c>
      <c r="MF1" s="178" t="s">
        <v>994</v>
      </c>
      <c r="MG1" s="178" t="s">
        <v>333</v>
      </c>
      <c r="MH1" s="178" t="s">
        <v>997</v>
      </c>
      <c r="MI1" s="178" t="s">
        <v>998</v>
      </c>
      <c r="MJ1" s="178" t="s">
        <v>1000</v>
      </c>
      <c r="MK1" s="178" t="s">
        <v>334</v>
      </c>
      <c r="ML1" s="178" t="s">
        <v>1003</v>
      </c>
      <c r="MM1" s="178" t="s">
        <v>1004</v>
      </c>
      <c r="MN1" s="178" t="s">
        <v>1006</v>
      </c>
      <c r="MO1" s="178" t="s">
        <v>1008</v>
      </c>
      <c r="MP1" s="178" t="s">
        <v>335</v>
      </c>
      <c r="MQ1" s="178" t="s">
        <v>1011</v>
      </c>
      <c r="MR1" s="178" t="s">
        <v>1013</v>
      </c>
      <c r="MS1" s="178" t="s">
        <v>1015</v>
      </c>
      <c r="MT1" s="178" t="s">
        <v>1017</v>
      </c>
      <c r="MU1" s="178" t="s">
        <v>336</v>
      </c>
      <c r="MV1" s="178" t="s">
        <v>1020</v>
      </c>
      <c r="MW1" s="178" t="s">
        <v>1022</v>
      </c>
      <c r="MX1" s="178" t="s">
        <v>1024</v>
      </c>
      <c r="MY1" s="178" t="s">
        <v>1026</v>
      </c>
      <c r="MZ1" s="178" t="s">
        <v>1028</v>
      </c>
      <c r="NA1" s="178" t="s">
        <v>1030</v>
      </c>
      <c r="NB1" s="178" t="s">
        <v>1032</v>
      </c>
      <c r="NC1" s="178" t="s">
        <v>1034</v>
      </c>
      <c r="ND1" s="178" t="s">
        <v>1036</v>
      </c>
      <c r="NE1" s="178" t="s">
        <v>1038</v>
      </c>
      <c r="NF1" s="178" t="s">
        <v>1040</v>
      </c>
      <c r="NG1" s="178" t="s">
        <v>1041</v>
      </c>
      <c r="NH1" s="187" t="s">
        <v>337</v>
      </c>
      <c r="NI1" s="178" t="s">
        <v>338</v>
      </c>
      <c r="NJ1" s="178" t="s">
        <v>1043</v>
      </c>
      <c r="NK1" s="178" t="s">
        <v>1045</v>
      </c>
      <c r="NL1" s="178" t="s">
        <v>1047</v>
      </c>
      <c r="NM1" s="178" t="s">
        <v>1049</v>
      </c>
      <c r="NN1" s="187" t="s">
        <v>339</v>
      </c>
      <c r="NO1" s="178" t="s">
        <v>340</v>
      </c>
      <c r="NP1" s="178" t="s">
        <v>1050</v>
      </c>
      <c r="NQ1" s="178" t="s">
        <v>341</v>
      </c>
      <c r="NR1" s="178" t="s">
        <v>1052</v>
      </c>
      <c r="NS1" s="178" t="s">
        <v>1054</v>
      </c>
      <c r="NT1" s="178" t="s">
        <v>342</v>
      </c>
      <c r="NU1" s="178" t="s">
        <v>1056</v>
      </c>
      <c r="NV1" s="175" t="s">
        <v>348</v>
      </c>
      <c r="NW1" s="187" t="s">
        <v>349</v>
      </c>
      <c r="NX1" s="178" t="s">
        <v>350</v>
      </c>
      <c r="NY1" s="178" t="s">
        <v>1059</v>
      </c>
      <c r="NZ1" s="178" t="s">
        <v>1061</v>
      </c>
      <c r="OA1" s="178" t="s">
        <v>351</v>
      </c>
      <c r="OB1" s="178" t="s">
        <v>361</v>
      </c>
      <c r="OC1" s="178" t="s">
        <v>1063</v>
      </c>
      <c r="OD1" s="178" t="s">
        <v>1065</v>
      </c>
      <c r="OE1" s="178" t="s">
        <v>1067</v>
      </c>
      <c r="OF1" s="178" t="s">
        <v>1069</v>
      </c>
      <c r="OG1" s="178" t="s">
        <v>1071</v>
      </c>
      <c r="OH1" s="178" t="s">
        <v>1073</v>
      </c>
      <c r="OI1" s="178" t="s">
        <v>1075</v>
      </c>
      <c r="OJ1" s="178" t="s">
        <v>1077</v>
      </c>
      <c r="OK1" s="178" t="s">
        <v>1079</v>
      </c>
      <c r="OL1" s="178" t="s">
        <v>1081</v>
      </c>
      <c r="OM1" s="178" t="s">
        <v>1083</v>
      </c>
      <c r="ON1" s="178" t="s">
        <v>1085</v>
      </c>
      <c r="OO1" s="178" t="s">
        <v>1087</v>
      </c>
      <c r="OP1" s="178" t="s">
        <v>1089</v>
      </c>
      <c r="OQ1" s="178" t="s">
        <v>1091</v>
      </c>
      <c r="OR1" s="178" t="s">
        <v>1093</v>
      </c>
      <c r="OS1" s="178" t="s">
        <v>1095</v>
      </c>
      <c r="OT1" s="178" t="s">
        <v>1097</v>
      </c>
      <c r="OU1" s="178" t="s">
        <v>1099</v>
      </c>
      <c r="OV1" s="178" t="s">
        <v>1101</v>
      </c>
      <c r="OW1" s="178" t="s">
        <v>1103</v>
      </c>
      <c r="OX1" s="178" t="s">
        <v>1105</v>
      </c>
      <c r="OY1" s="178" t="s">
        <v>362</v>
      </c>
      <c r="OZ1" s="178" t="s">
        <v>1108</v>
      </c>
      <c r="PA1" s="178" t="s">
        <v>1110</v>
      </c>
      <c r="PB1" s="178" t="s">
        <v>1111</v>
      </c>
      <c r="PC1" s="178" t="s">
        <v>1113</v>
      </c>
      <c r="PD1" s="178" t="s">
        <v>1115</v>
      </c>
      <c r="PE1" s="178" t="s">
        <v>1117</v>
      </c>
      <c r="PF1" s="178" t="s">
        <v>1119</v>
      </c>
      <c r="PG1" s="178" t="s">
        <v>1121</v>
      </c>
      <c r="PH1" s="178" t="s">
        <v>1123</v>
      </c>
      <c r="PI1" s="178" t="s">
        <v>1125</v>
      </c>
      <c r="PJ1" s="178" t="s">
        <v>1127</v>
      </c>
      <c r="PK1" s="178" t="s">
        <v>1129</v>
      </c>
      <c r="PL1" s="178" t="s">
        <v>1131</v>
      </c>
      <c r="PM1" s="178" t="s">
        <v>1133</v>
      </c>
      <c r="PN1" s="178" t="s">
        <v>1135</v>
      </c>
      <c r="PO1" s="178" t="s">
        <v>1137</v>
      </c>
      <c r="PP1" s="178" t="s">
        <v>1139</v>
      </c>
      <c r="PQ1" s="178" t="s">
        <v>1141</v>
      </c>
      <c r="PR1" s="178" t="s">
        <v>1143</v>
      </c>
      <c r="PS1" s="178" t="s">
        <v>1145</v>
      </c>
      <c r="PT1" s="178" t="s">
        <v>1147</v>
      </c>
      <c r="PU1" s="178" t="s">
        <v>1149</v>
      </c>
      <c r="PV1" s="178" t="s">
        <v>1151</v>
      </c>
      <c r="PW1" s="178" t="s">
        <v>1153</v>
      </c>
      <c r="PX1" s="178" t="s">
        <v>1155</v>
      </c>
      <c r="PY1" s="178" t="s">
        <v>1157</v>
      </c>
      <c r="PZ1" s="178" t="s">
        <v>352</v>
      </c>
      <c r="QA1" s="178" t="s">
        <v>1159</v>
      </c>
      <c r="QB1" s="178" t="s">
        <v>1161</v>
      </c>
      <c r="QC1" s="178" t="s">
        <v>1163</v>
      </c>
      <c r="QD1" s="178" t="s">
        <v>1165</v>
      </c>
      <c r="QE1" s="178" t="s">
        <v>1167</v>
      </c>
      <c r="QF1" s="187" t="s">
        <v>353</v>
      </c>
      <c r="QG1" s="178" t="s">
        <v>354</v>
      </c>
      <c r="QH1" s="178" t="s">
        <v>1169</v>
      </c>
      <c r="QI1" s="178" t="s">
        <v>1171</v>
      </c>
      <c r="QJ1" s="178" t="s">
        <v>1173</v>
      </c>
      <c r="QK1" s="178" t="s">
        <v>1175</v>
      </c>
      <c r="QL1" s="178" t="s">
        <v>1177</v>
      </c>
      <c r="QM1" s="178" t="s">
        <v>1179</v>
      </c>
      <c r="QN1" s="187" t="s">
        <v>355</v>
      </c>
      <c r="QO1" s="178" t="s">
        <v>1181</v>
      </c>
      <c r="QP1" s="178" t="s">
        <v>356</v>
      </c>
      <c r="QQ1" s="178" t="s">
        <v>363</v>
      </c>
      <c r="QR1" s="178" t="s">
        <v>1183</v>
      </c>
      <c r="QS1" s="178" t="s">
        <v>1185</v>
      </c>
      <c r="QT1" s="178" t="s">
        <v>1187</v>
      </c>
      <c r="QU1" s="178" t="s">
        <v>1189</v>
      </c>
      <c r="QV1" s="178" t="s">
        <v>1191</v>
      </c>
      <c r="QW1" s="178" t="s">
        <v>1193</v>
      </c>
      <c r="QX1" s="178" t="s">
        <v>1195</v>
      </c>
      <c r="QY1" s="178" t="s">
        <v>1197</v>
      </c>
      <c r="QZ1" s="178" t="s">
        <v>1199</v>
      </c>
      <c r="RA1" s="178" t="s">
        <v>1201</v>
      </c>
      <c r="RB1" s="178" t="s">
        <v>1203</v>
      </c>
      <c r="RC1" s="178" t="s">
        <v>1205</v>
      </c>
      <c r="RD1" s="178" t="s">
        <v>1207</v>
      </c>
      <c r="RE1" s="178" t="s">
        <v>1209</v>
      </c>
      <c r="RF1" s="187" t="s">
        <v>357</v>
      </c>
      <c r="RG1" s="178" t="s">
        <v>358</v>
      </c>
      <c r="RH1" s="178" t="s">
        <v>1211</v>
      </c>
      <c r="RI1" s="178" t="s">
        <v>1213</v>
      </c>
      <c r="RJ1" s="187" t="s">
        <v>359</v>
      </c>
      <c r="RK1" s="178" t="s">
        <v>360</v>
      </c>
      <c r="RL1" s="178" t="s">
        <v>1215</v>
      </c>
      <c r="RM1" s="178" t="s">
        <v>1216</v>
      </c>
      <c r="RN1" s="178" t="s">
        <v>1217</v>
      </c>
      <c r="RO1" s="178" t="s">
        <v>1218</v>
      </c>
      <c r="RP1" s="178" t="s">
        <v>1220</v>
      </c>
      <c r="RQ1" s="178" t="s">
        <v>1221</v>
      </c>
      <c r="RR1" s="178" t="s">
        <v>1223</v>
      </c>
      <c r="RS1" s="178" t="s">
        <v>1224</v>
      </c>
      <c r="RT1" s="175" t="s">
        <v>364</v>
      </c>
      <c r="RU1" s="187" t="s">
        <v>365</v>
      </c>
      <c r="RV1" s="178" t="s">
        <v>366</v>
      </c>
      <c r="RW1" s="178" t="s">
        <v>1226</v>
      </c>
      <c r="RX1" s="178" t="s">
        <v>1228</v>
      </c>
      <c r="RY1" s="178" t="s">
        <v>367</v>
      </c>
      <c r="RZ1" s="178" t="s">
        <v>1230</v>
      </c>
      <c r="SA1" s="178" t="s">
        <v>1232</v>
      </c>
      <c r="SB1" s="178" t="s">
        <v>1234</v>
      </c>
      <c r="SC1" s="178" t="s">
        <v>1236</v>
      </c>
      <c r="SD1" s="187" t="s">
        <v>368</v>
      </c>
      <c r="SE1" s="178" t="s">
        <v>369</v>
      </c>
      <c r="SF1" s="178" t="s">
        <v>1238</v>
      </c>
      <c r="SG1" s="178" t="s">
        <v>1240</v>
      </c>
      <c r="SH1" s="178" t="s">
        <v>1242</v>
      </c>
      <c r="SI1" s="178" t="s">
        <v>1244</v>
      </c>
      <c r="SJ1" s="178" t="s">
        <v>1246</v>
      </c>
      <c r="SK1" s="178" t="s">
        <v>1248</v>
      </c>
      <c r="SL1" s="178" t="s">
        <v>1250</v>
      </c>
      <c r="SM1" s="178" t="s">
        <v>1252</v>
      </c>
      <c r="SN1" s="178" t="s">
        <v>1254</v>
      </c>
      <c r="SO1" s="178" t="s">
        <v>1256</v>
      </c>
      <c r="SP1" s="178" t="s">
        <v>1258</v>
      </c>
      <c r="SQ1" s="178" t="s">
        <v>1260</v>
      </c>
      <c r="SR1" s="178" t="s">
        <v>1262</v>
      </c>
      <c r="SS1" s="178" t="s">
        <v>1264</v>
      </c>
      <c r="ST1" s="178" t="s">
        <v>1266</v>
      </c>
      <c r="SU1" s="175" t="s">
        <v>370</v>
      </c>
      <c r="SV1" s="187" t="s">
        <v>371</v>
      </c>
      <c r="SW1" s="178" t="s">
        <v>372</v>
      </c>
      <c r="SX1" s="178" t="s">
        <v>1268</v>
      </c>
      <c r="SY1" s="178" t="s">
        <v>1270</v>
      </c>
      <c r="SZ1" s="178" t="s">
        <v>1272</v>
      </c>
      <c r="TA1" s="178" t="s">
        <v>1274</v>
      </c>
      <c r="TB1" s="178" t="s">
        <v>1276</v>
      </c>
      <c r="TC1" s="178" t="s">
        <v>373</v>
      </c>
      <c r="TD1" s="178" t="s">
        <v>1278</v>
      </c>
      <c r="TE1" s="178" t="s">
        <v>1280</v>
      </c>
      <c r="TF1" s="178" t="s">
        <v>1282</v>
      </c>
      <c r="TG1" s="178" t="s">
        <v>1284</v>
      </c>
      <c r="TH1" s="178" t="s">
        <v>1286</v>
      </c>
      <c r="TI1" s="178" t="s">
        <v>1288</v>
      </c>
      <c r="TJ1" s="187" t="s">
        <v>374</v>
      </c>
      <c r="TK1" s="178" t="s">
        <v>375</v>
      </c>
      <c r="TL1" s="178" t="s">
        <v>376</v>
      </c>
      <c r="TM1" s="178" t="s">
        <v>1290</v>
      </c>
      <c r="TN1" s="178" t="s">
        <v>1292</v>
      </c>
      <c r="TO1" s="178" t="s">
        <v>1293</v>
      </c>
      <c r="TP1" s="178" t="s">
        <v>1295</v>
      </c>
      <c r="TQ1" s="178" t="s">
        <v>1297</v>
      </c>
      <c r="TR1" s="178" t="s">
        <v>1299</v>
      </c>
      <c r="TS1" s="178" t="s">
        <v>1301</v>
      </c>
      <c r="TT1" s="178" t="s">
        <v>1303</v>
      </c>
      <c r="TU1" s="178" t="s">
        <v>1305</v>
      </c>
      <c r="TV1" s="178" t="s">
        <v>1307</v>
      </c>
      <c r="TW1" s="178" t="s">
        <v>1309</v>
      </c>
      <c r="TX1" s="178" t="s">
        <v>1311</v>
      </c>
      <c r="TY1" s="178" t="s">
        <v>1313</v>
      </c>
      <c r="TZ1" s="178" t="s">
        <v>1315</v>
      </c>
      <c r="UA1" s="178" t="s">
        <v>1317</v>
      </c>
      <c r="UB1" s="178" t="s">
        <v>1319</v>
      </c>
      <c r="UC1" s="175" t="s">
        <v>1321</v>
      </c>
      <c r="UD1" s="178" t="s">
        <v>1323</v>
      </c>
      <c r="UE1" s="178" t="s">
        <v>1325</v>
      </c>
      <c r="UF1" s="178" t="s">
        <v>1327</v>
      </c>
      <c r="UG1" s="178" t="s">
        <v>1329</v>
      </c>
      <c r="UH1" s="178" t="s">
        <v>1331</v>
      </c>
      <c r="UI1" s="181"/>
    </row>
    <row r="2" spans="1:555" s="119" customFormat="1" hidden="1" x14ac:dyDescent="0.25">
      <c r="A2" s="119" t="s">
        <v>1354</v>
      </c>
      <c r="B2" s="119" t="s">
        <v>1356</v>
      </c>
      <c r="C2" s="119" t="s">
        <v>468</v>
      </c>
      <c r="D2" s="119" t="s">
        <v>1355</v>
      </c>
      <c r="E2" s="119" t="s">
        <v>1357</v>
      </c>
      <c r="F2" s="119" t="s">
        <v>469</v>
      </c>
      <c r="G2" s="157" t="s">
        <v>1358</v>
      </c>
      <c r="H2" s="119" t="s">
        <v>1359</v>
      </c>
      <c r="I2" s="119" t="s">
        <v>1360</v>
      </c>
      <c r="J2" s="119" t="s">
        <v>1444</v>
      </c>
      <c r="K2" s="119" t="s">
        <v>1361</v>
      </c>
      <c r="L2" s="119" t="s">
        <v>1362</v>
      </c>
      <c r="M2" s="119" t="s">
        <v>1363</v>
      </c>
      <c r="N2" s="119" t="s">
        <v>1364</v>
      </c>
      <c r="O2" s="119" t="s">
        <v>1365</v>
      </c>
      <c r="P2" s="119" t="s">
        <v>1464</v>
      </c>
      <c r="Q2" s="119" t="s">
        <v>1506</v>
      </c>
      <c r="R2" s="400" t="str">
        <f>+Presupuesto!D11</f>
        <v>Recurrente</v>
      </c>
      <c r="S2" s="400" t="str">
        <f>+Presupuesto!E11</f>
        <v>Programa / Proyecto 2016</v>
      </c>
      <c r="U2" s="119" t="s">
        <v>391</v>
      </c>
      <c r="V2" s="119" t="s">
        <v>409</v>
      </c>
      <c r="W2" s="119" t="s">
        <v>392</v>
      </c>
      <c r="X2" s="119" t="s">
        <v>393</v>
      </c>
      <c r="Y2" s="119" t="s">
        <v>394</v>
      </c>
      <c r="Z2" s="119" t="s">
        <v>395</v>
      </c>
      <c r="AA2" s="119" t="s">
        <v>396</v>
      </c>
      <c r="AB2" s="119" t="s">
        <v>397</v>
      </c>
      <c r="AC2" s="119" t="s">
        <v>398</v>
      </c>
      <c r="AD2" s="119" t="s">
        <v>399</v>
      </c>
      <c r="AE2" s="119" t="s">
        <v>400</v>
      </c>
      <c r="AF2" s="119" t="s">
        <v>401</v>
      </c>
      <c r="AH2" s="395" t="s">
        <v>417</v>
      </c>
      <c r="AI2" s="395" t="s">
        <v>418</v>
      </c>
      <c r="AJ2" s="395" t="s">
        <v>419</v>
      </c>
      <c r="AK2" s="395" t="s">
        <v>420</v>
      </c>
      <c r="AL2" s="395" t="s">
        <v>421</v>
      </c>
      <c r="AM2" s="395" t="s">
        <v>424</v>
      </c>
      <c r="AN2" s="395" t="s">
        <v>422</v>
      </c>
      <c r="AO2" s="395" t="s">
        <v>423</v>
      </c>
      <c r="AP2" s="395" t="s">
        <v>425</v>
      </c>
      <c r="AQ2" s="395" t="s">
        <v>426</v>
      </c>
      <c r="AR2" s="395" t="s">
        <v>427</v>
      </c>
      <c r="AS2" s="395" t="s">
        <v>428</v>
      </c>
      <c r="AT2" s="395" t="s">
        <v>429</v>
      </c>
      <c r="AU2" s="395" t="s">
        <v>430</v>
      </c>
      <c r="AV2" s="395" t="s">
        <v>431</v>
      </c>
      <c r="AW2" s="395" t="s">
        <v>432</v>
      </c>
      <c r="AX2" s="395" t="s">
        <v>433</v>
      </c>
      <c r="AY2" s="395" t="s">
        <v>434</v>
      </c>
      <c r="AZ2" s="395" t="s">
        <v>435</v>
      </c>
      <c r="BA2" s="395" t="s">
        <v>436</v>
      </c>
      <c r="BB2" s="395" t="s">
        <v>437</v>
      </c>
      <c r="BC2" s="395" t="s">
        <v>438</v>
      </c>
      <c r="BD2" s="395" t="s">
        <v>439</v>
      </c>
      <c r="BE2" s="395" t="s">
        <v>440</v>
      </c>
      <c r="BF2" s="395" t="s">
        <v>441</v>
      </c>
      <c r="BG2" s="395" t="s">
        <v>442</v>
      </c>
      <c r="BH2" s="395" t="s">
        <v>443</v>
      </c>
      <c r="BI2" s="395" t="s">
        <v>444</v>
      </c>
      <c r="BJ2" s="395" t="s">
        <v>445</v>
      </c>
      <c r="BK2" s="395" t="s">
        <v>446</v>
      </c>
      <c r="BL2" s="395" t="s">
        <v>447</v>
      </c>
      <c r="BM2" s="395" t="s">
        <v>448</v>
      </c>
      <c r="BN2" s="395" t="s">
        <v>449</v>
      </c>
      <c r="BO2" s="395" t="s">
        <v>450</v>
      </c>
      <c r="BP2" s="395" t="s">
        <v>451</v>
      </c>
      <c r="BQ2" s="395" t="s">
        <v>452</v>
      </c>
      <c r="BR2" s="395" t="s">
        <v>453</v>
      </c>
      <c r="BS2" s="395" t="s">
        <v>454</v>
      </c>
      <c r="BT2" s="395" t="s">
        <v>455</v>
      </c>
      <c r="BU2" s="395" t="s">
        <v>456</v>
      </c>
      <c r="CB2" s="119" t="s">
        <v>1334</v>
      </c>
      <c r="CC2" s="119" t="s">
        <v>1335</v>
      </c>
      <c r="CD2" s="119" t="s">
        <v>1333</v>
      </c>
      <c r="CE2" s="119" t="s">
        <v>1336</v>
      </c>
    </row>
    <row r="3" spans="1:555" hidden="1" x14ac:dyDescent="0.25">
      <c r="AH3" s="396">
        <v>2500</v>
      </c>
      <c r="AI3" s="396">
        <v>1900</v>
      </c>
      <c r="AJ3" s="396">
        <v>1650</v>
      </c>
      <c r="AK3" s="396">
        <v>1580</v>
      </c>
      <c r="AL3" s="396">
        <v>2250</v>
      </c>
      <c r="AM3" s="396">
        <v>1650</v>
      </c>
      <c r="AN3" s="396">
        <v>1400</v>
      </c>
      <c r="AO3" s="397">
        <v>1340</v>
      </c>
      <c r="AP3" s="397">
        <v>2000</v>
      </c>
      <c r="AQ3" s="397">
        <v>1400</v>
      </c>
      <c r="AR3" s="397">
        <v>1150</v>
      </c>
      <c r="AS3" s="397">
        <v>1100</v>
      </c>
      <c r="AT3" s="397">
        <v>1750</v>
      </c>
      <c r="AU3" s="397">
        <v>1150</v>
      </c>
      <c r="AV3" s="397">
        <v>900</v>
      </c>
      <c r="AW3" s="397">
        <v>860</v>
      </c>
      <c r="AX3" s="397">
        <v>1200</v>
      </c>
      <c r="AY3" s="398">
        <v>900</v>
      </c>
      <c r="AZ3" s="398">
        <v>650</v>
      </c>
      <c r="BA3" s="398">
        <v>620</v>
      </c>
      <c r="BB3" s="396">
        <f>+'Cuadro Resumen'!C213</f>
        <v>5605.2314999999999</v>
      </c>
      <c r="BC3" s="396">
        <f>+'Cuadro Resumen'!D213</f>
        <v>5165.6055000000006</v>
      </c>
      <c r="BD3" s="396">
        <f>+'Cuadro Resumen'!E213</f>
        <v>6594.39</v>
      </c>
      <c r="BE3" s="396">
        <f>+'Cuadro Resumen'!F213</f>
        <v>6154.7640000000001</v>
      </c>
      <c r="BF3" s="396">
        <f>+'Cuadro Resumen'!C214</f>
        <v>4945.7925000000005</v>
      </c>
      <c r="BG3" s="396">
        <f>+'Cuadro Resumen'!D214</f>
        <v>4506.1665000000003</v>
      </c>
      <c r="BH3" s="396">
        <f>+'Cuadro Resumen'!E214</f>
        <v>5934.951</v>
      </c>
      <c r="BI3" s="396">
        <f>+'Cuadro Resumen'!F214</f>
        <v>5495.3249999999998</v>
      </c>
      <c r="BJ3" s="397">
        <f>+'Cuadro Resumen'!C215</f>
        <v>4286.3535000000002</v>
      </c>
      <c r="BK3" s="397">
        <f>+'Cuadro Resumen'!D215</f>
        <v>3956.634</v>
      </c>
      <c r="BL3" s="397">
        <f>+'Cuadro Resumen'!E215</f>
        <v>5275.5120000000006</v>
      </c>
      <c r="BM3" s="397">
        <f>+'Cuadro Resumen'!F215</f>
        <v>4835.8860000000004</v>
      </c>
      <c r="BN3" s="397">
        <f>+'Cuadro Resumen'!C216</f>
        <v>3626.9145000000003</v>
      </c>
      <c r="BO3" s="397">
        <f>+'Cuadro Resumen'!D216</f>
        <v>3297.1950000000002</v>
      </c>
      <c r="BP3" s="397">
        <f>+'Cuadro Resumen'!E216</f>
        <v>4616.0730000000003</v>
      </c>
      <c r="BQ3" s="397">
        <f>+'Cuadro Resumen'!F216</f>
        <v>4286.3535000000002</v>
      </c>
      <c r="BR3" s="397">
        <f>+'Cuadro Resumen'!C217</f>
        <v>3187.2885000000001</v>
      </c>
      <c r="BS3" s="397">
        <f>+'Cuadro Resumen'!D217</f>
        <v>2967.4755</v>
      </c>
      <c r="BT3" s="397">
        <f>+'Cuadro Resumen'!E217</f>
        <v>4066.5405000000001</v>
      </c>
      <c r="BU3" s="397">
        <f>+'Cuadro Resumen'!F217</f>
        <v>3736.8210000000004</v>
      </c>
      <c r="CB3" s="83">
        <v>35000</v>
      </c>
      <c r="CC3" s="83">
        <v>15000</v>
      </c>
      <c r="CD3" s="83">
        <v>35000</v>
      </c>
      <c r="CE3" s="83">
        <v>15000</v>
      </c>
    </row>
    <row r="4" spans="1:555" ht="15.75" thickBot="1" x14ac:dyDescent="0.3"/>
    <row r="5" spans="1:555" ht="53.25" thickBot="1" x14ac:dyDescent="0.3">
      <c r="C5" s="84" t="s">
        <v>380</v>
      </c>
      <c r="D5" s="195">
        <f>SUMIF(C:C,$C$10,D:D)</f>
        <v>3948600</v>
      </c>
    </row>
    <row r="8" spans="1:555" x14ac:dyDescent="0.25">
      <c r="C8" s="104"/>
      <c r="D8" s="104"/>
      <c r="E8" s="104"/>
      <c r="F8" s="104"/>
      <c r="G8" s="75"/>
      <c r="H8" s="104"/>
      <c r="I8" s="104"/>
    </row>
    <row r="9" spans="1:555" ht="15.75" thickBot="1" x14ac:dyDescent="0.3">
      <c r="C9" s="104"/>
      <c r="D9" s="104"/>
      <c r="E9" s="104"/>
      <c r="F9" s="104"/>
      <c r="G9" s="75"/>
      <c r="H9" s="104"/>
      <c r="I9" s="104"/>
    </row>
    <row r="10" spans="1:555" ht="15.75" thickBot="1" x14ac:dyDescent="0.3">
      <c r="B10" s="90"/>
      <c r="C10" s="29" t="s">
        <v>43</v>
      </c>
      <c r="D10" s="105">
        <f>SUM(F17:F30)</f>
        <v>0</v>
      </c>
      <c r="F10" s="70"/>
      <c r="G10" s="76"/>
      <c r="H10" s="70"/>
      <c r="I10" s="70"/>
    </row>
    <row r="11" spans="1:555" x14ac:dyDescent="0.25">
      <c r="B11" s="90"/>
      <c r="C11" s="70"/>
      <c r="D11" s="31"/>
      <c r="E11" s="90"/>
      <c r="F11" s="90"/>
      <c r="G11" s="90"/>
      <c r="H11" s="73"/>
      <c r="I11" s="73"/>
      <c r="J11" s="73"/>
      <c r="K11" s="109"/>
    </row>
    <row r="12" spans="1:555" x14ac:dyDescent="0.25">
      <c r="B12" s="90"/>
      <c r="C12" s="70"/>
      <c r="D12" s="31"/>
      <c r="E12" s="90"/>
      <c r="F12" s="90"/>
      <c r="G12" s="90"/>
      <c r="H12" s="73"/>
      <c r="I12" s="73"/>
      <c r="J12" s="73"/>
      <c r="K12" s="109"/>
    </row>
    <row r="13" spans="1:555" ht="15.75" x14ac:dyDescent="0.25">
      <c r="B13" s="90"/>
      <c r="C13" s="199" t="s">
        <v>389</v>
      </c>
      <c r="D13" s="327">
        <v>0</v>
      </c>
      <c r="E13" s="90"/>
      <c r="F13" s="90"/>
      <c r="G13" s="90"/>
      <c r="H13" s="73"/>
      <c r="I13" s="73"/>
      <c r="J13" s="73"/>
      <c r="K13" s="109"/>
    </row>
    <row r="14" spans="1:555" ht="18.75" x14ac:dyDescent="0.25">
      <c r="B14" s="90"/>
      <c r="C14" s="204"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0"/>
      <c r="F14" s="90"/>
      <c r="G14" s="90"/>
      <c r="H14" s="73"/>
      <c r="I14" s="73"/>
      <c r="J14" s="73"/>
      <c r="K14" s="109"/>
    </row>
    <row r="15" spans="1:555" x14ac:dyDescent="0.25">
      <c r="B15" s="90"/>
      <c r="F15" s="90"/>
      <c r="G15" s="73"/>
      <c r="H15" s="73"/>
      <c r="I15" s="73"/>
    </row>
    <row r="16" spans="1:555" ht="32.25" customHeight="1" thickBot="1" x14ac:dyDescent="0.3">
      <c r="B16" s="90"/>
      <c r="C16" s="146" t="s">
        <v>44</v>
      </c>
      <c r="D16" s="146" t="s">
        <v>55</v>
      </c>
      <c r="E16" s="146" t="s">
        <v>57</v>
      </c>
      <c r="F16" s="147" t="s">
        <v>27</v>
      </c>
      <c r="G16" s="147" t="s">
        <v>128</v>
      </c>
      <c r="H16" s="146" t="s">
        <v>46</v>
      </c>
      <c r="I16" s="146" t="s">
        <v>129</v>
      </c>
      <c r="J16" s="146" t="s">
        <v>407</v>
      </c>
      <c r="K16" s="146" t="s">
        <v>408</v>
      </c>
      <c r="L16" s="146" t="s">
        <v>461</v>
      </c>
    </row>
    <row r="17" spans="2:12" ht="15.75" thickBot="1" x14ac:dyDescent="0.3">
      <c r="B17" s="90"/>
      <c r="C17" s="286" t="s">
        <v>1336</v>
      </c>
      <c r="D17" s="155">
        <v>0</v>
      </c>
      <c r="E17" s="93">
        <f>HLOOKUP($C17,$CB$2:$CE$3,2,0)</f>
        <v>15000</v>
      </c>
      <c r="F17" s="94">
        <f>D17*E17</f>
        <v>0</v>
      </c>
      <c r="G17" s="162" t="s">
        <v>1494</v>
      </c>
      <c r="H17" s="95" t="s">
        <v>1011</v>
      </c>
      <c r="I17" s="95" t="str">
        <f>VLOOKUP(H17,Presupuesto!$B$11:$C$565,2,0)</f>
        <v>EQUIPO DE COMPUTACION</v>
      </c>
      <c r="J17" s="212" t="s">
        <v>1357</v>
      </c>
      <c r="K17" s="95" t="s">
        <v>391</v>
      </c>
      <c r="L17" s="95"/>
    </row>
    <row r="18" spans="2:12" x14ac:dyDescent="0.25">
      <c r="B18" s="90"/>
      <c r="C18" s="286" t="s">
        <v>1334</v>
      </c>
      <c r="D18" s="148"/>
      <c r="E18" s="93">
        <f>HLOOKUP($C18,$CB$2:$CE$3,2,0)</f>
        <v>35000</v>
      </c>
      <c r="F18" s="94">
        <f>D18*E18</f>
        <v>0</v>
      </c>
      <c r="G18" s="162" t="s">
        <v>1494</v>
      </c>
      <c r="H18" s="98" t="s">
        <v>1011</v>
      </c>
      <c r="I18" s="98" t="str">
        <f>VLOOKUP(H18,Presupuesto!$B$11:$C$565,2,0)</f>
        <v>EQUIPO DE COMPUTACION</v>
      </c>
      <c r="J18" s="95" t="str">
        <f t="shared" ref="J18:J29" si="0">$J$17</f>
        <v>Estudiantes y Graduados</v>
      </c>
      <c r="K18" s="95" t="s">
        <v>409</v>
      </c>
      <c r="L18" s="95"/>
    </row>
    <row r="19" spans="2:12" x14ac:dyDescent="0.25">
      <c r="B19" s="90"/>
      <c r="C19" s="96" t="s">
        <v>73</v>
      </c>
      <c r="D19" s="148"/>
      <c r="E19" s="97">
        <v>4000</v>
      </c>
      <c r="F19" s="94">
        <f t="shared" ref="F19:F30" si="1">D19*E19</f>
        <v>0</v>
      </c>
      <c r="G19" s="162" t="s">
        <v>1494</v>
      </c>
      <c r="H19" s="98" t="s">
        <v>983</v>
      </c>
      <c r="I19" s="98" t="str">
        <f>VLOOKUP(H19,Presupuesto!$B$11:$C$565,2,0)</f>
        <v>EQUIPOS VARIOS DE OFICINA</v>
      </c>
      <c r="J19" s="95" t="str">
        <f t="shared" si="0"/>
        <v>Estudiantes y Graduados</v>
      </c>
      <c r="K19" s="95" t="s">
        <v>392</v>
      </c>
      <c r="L19" s="95"/>
    </row>
    <row r="20" spans="2:12" x14ac:dyDescent="0.25">
      <c r="B20" s="90"/>
      <c r="C20" s="96" t="s">
        <v>74</v>
      </c>
      <c r="D20" s="148"/>
      <c r="E20" s="97">
        <v>8000</v>
      </c>
      <c r="F20" s="94">
        <f t="shared" si="1"/>
        <v>0</v>
      </c>
      <c r="G20" s="162" t="s">
        <v>1494</v>
      </c>
      <c r="H20" s="98" t="s">
        <v>1011</v>
      </c>
      <c r="I20" s="98" t="str">
        <f>VLOOKUP(H20,Presupuesto!$B$11:$C$565,2,0)</f>
        <v>EQUIPO DE COMPUTACION</v>
      </c>
      <c r="J20" s="95" t="str">
        <f t="shared" si="0"/>
        <v>Estudiantes y Graduados</v>
      </c>
      <c r="K20" s="95" t="s">
        <v>392</v>
      </c>
      <c r="L20" s="95"/>
    </row>
    <row r="21" spans="2:12" x14ac:dyDescent="0.25">
      <c r="B21" s="90"/>
      <c r="C21" s="96" t="s">
        <v>75</v>
      </c>
      <c r="D21" s="148"/>
      <c r="E21" s="97">
        <v>5000</v>
      </c>
      <c r="F21" s="94">
        <f t="shared" si="1"/>
        <v>0</v>
      </c>
      <c r="G21" s="162" t="s">
        <v>1494</v>
      </c>
      <c r="H21" s="98" t="s">
        <v>1011</v>
      </c>
      <c r="I21" s="98" t="str">
        <f>VLOOKUP(H21,Presupuesto!$B$11:$C$565,2,0)</f>
        <v>EQUIPO DE COMPUTACION</v>
      </c>
      <c r="J21" s="95" t="str">
        <f t="shared" si="0"/>
        <v>Estudiantes y Graduados</v>
      </c>
      <c r="K21" s="95" t="s">
        <v>392</v>
      </c>
      <c r="L21" s="95"/>
    </row>
    <row r="22" spans="2:12" x14ac:dyDescent="0.25">
      <c r="B22" s="90"/>
      <c r="C22" s="96" t="s">
        <v>35</v>
      </c>
      <c r="D22" s="148"/>
      <c r="E22" s="97">
        <v>13000</v>
      </c>
      <c r="F22" s="94">
        <f t="shared" si="1"/>
        <v>0</v>
      </c>
      <c r="G22" s="162" t="s">
        <v>1494</v>
      </c>
      <c r="H22" s="98" t="s">
        <v>997</v>
      </c>
      <c r="I22" s="98" t="str">
        <f>VLOOKUP(H22,Presupuesto!$B$11:$C$565,2,0)</f>
        <v>EQUIPO DE TRANSPORTE TRACCION Y ELEVACION</v>
      </c>
      <c r="J22" s="95" t="str">
        <f t="shared" si="0"/>
        <v>Estudiantes y Graduados</v>
      </c>
      <c r="K22" s="95" t="s">
        <v>392</v>
      </c>
      <c r="L22" s="95"/>
    </row>
    <row r="23" spans="2:12" x14ac:dyDescent="0.25">
      <c r="B23" s="90"/>
      <c r="C23" s="96" t="s">
        <v>76</v>
      </c>
      <c r="D23" s="148"/>
      <c r="E23" s="97">
        <v>15000</v>
      </c>
      <c r="F23" s="94">
        <f t="shared" si="1"/>
        <v>0</v>
      </c>
      <c r="G23" s="162" t="s">
        <v>1494</v>
      </c>
      <c r="H23" s="98" t="s">
        <v>997</v>
      </c>
      <c r="I23" s="98" t="str">
        <f>VLOOKUP(H23,Presupuesto!$B$11:$C$565,2,0)</f>
        <v>EQUIPO DE TRANSPORTE TRACCION Y ELEVACION</v>
      </c>
      <c r="J23" s="95" t="str">
        <f t="shared" si="0"/>
        <v>Estudiantes y Graduados</v>
      </c>
      <c r="K23" s="95" t="s">
        <v>392</v>
      </c>
      <c r="L23" s="95"/>
    </row>
    <row r="24" spans="2:12" x14ac:dyDescent="0.25">
      <c r="B24" s="90"/>
      <c r="C24" s="96" t="s">
        <v>77</v>
      </c>
      <c r="D24" s="148"/>
      <c r="E24" s="97">
        <v>10000</v>
      </c>
      <c r="F24" s="94">
        <f t="shared" si="1"/>
        <v>0</v>
      </c>
      <c r="G24" s="162" t="s">
        <v>1494</v>
      </c>
      <c r="H24" s="98" t="s">
        <v>997</v>
      </c>
      <c r="I24" s="98" t="str">
        <f>VLOOKUP(H24,Presupuesto!$B$11:$C$565,2,0)</f>
        <v>EQUIPO DE TRANSPORTE TRACCION Y ELEVACION</v>
      </c>
      <c r="J24" s="95" t="str">
        <f t="shared" si="0"/>
        <v>Estudiantes y Graduados</v>
      </c>
      <c r="K24" s="95" t="s">
        <v>400</v>
      </c>
      <c r="L24" s="95"/>
    </row>
    <row r="25" spans="2:12" x14ac:dyDescent="0.25">
      <c r="C25" s="96" t="s">
        <v>78</v>
      </c>
      <c r="D25" s="148"/>
      <c r="E25" s="97">
        <v>10000</v>
      </c>
      <c r="F25" s="94">
        <f t="shared" si="1"/>
        <v>0</v>
      </c>
      <c r="G25" s="162" t="s">
        <v>1494</v>
      </c>
      <c r="H25" s="98" t="s">
        <v>1043</v>
      </c>
      <c r="I25" s="98" t="str">
        <f>VLOOKUP(H25,Presupuesto!$B$11:$C$565,2,0)</f>
        <v>APLICACIONES INFORMATICAS</v>
      </c>
      <c r="J25" s="95" t="str">
        <f t="shared" si="0"/>
        <v>Estudiantes y Graduados</v>
      </c>
      <c r="K25" s="95" t="s">
        <v>396</v>
      </c>
      <c r="L25" s="95"/>
    </row>
    <row r="26" spans="2:12" x14ac:dyDescent="0.25">
      <c r="C26" s="106" t="s">
        <v>79</v>
      </c>
      <c r="D26" s="148"/>
      <c r="E26" s="97">
        <v>2000</v>
      </c>
      <c r="F26" s="94">
        <f t="shared" si="1"/>
        <v>0</v>
      </c>
      <c r="G26" s="162" t="s">
        <v>1494</v>
      </c>
      <c r="H26" s="107" t="s">
        <v>1011</v>
      </c>
      <c r="I26" s="107" t="str">
        <f>VLOOKUP(H26,Presupuesto!$B$11:$C$565,2,0)</f>
        <v>EQUIPO DE COMPUTACION</v>
      </c>
      <c r="J26" s="95" t="str">
        <f t="shared" si="0"/>
        <v>Estudiantes y Graduados</v>
      </c>
      <c r="K26" s="95" t="s">
        <v>392</v>
      </c>
      <c r="L26" s="95"/>
    </row>
    <row r="27" spans="2:12" x14ac:dyDescent="0.25">
      <c r="C27" s="106" t="s">
        <v>1467</v>
      </c>
      <c r="D27" s="148"/>
      <c r="E27" s="97">
        <v>1500</v>
      </c>
      <c r="F27" s="94">
        <f t="shared" si="1"/>
        <v>0</v>
      </c>
      <c r="G27" s="162" t="s">
        <v>1494</v>
      </c>
      <c r="H27" s="107" t="s">
        <v>943</v>
      </c>
      <c r="I27" s="107" t="str">
        <f>VLOOKUP(H27,Presupuesto!$B$11:$C$565,2,0)</f>
        <v>UTILES Y MATERIALES ELECTRICOS</v>
      </c>
      <c r="J27" s="95" t="str">
        <f t="shared" si="0"/>
        <v>Estudiantes y Graduados</v>
      </c>
      <c r="K27" s="95" t="s">
        <v>392</v>
      </c>
      <c r="L27" s="95"/>
    </row>
    <row r="28" spans="2:12" x14ac:dyDescent="0.25">
      <c r="C28" s="106" t="s">
        <v>80</v>
      </c>
      <c r="D28" s="148"/>
      <c r="E28" s="97">
        <v>1500</v>
      </c>
      <c r="F28" s="94">
        <f t="shared" si="1"/>
        <v>0</v>
      </c>
      <c r="G28" s="162" t="s">
        <v>1494</v>
      </c>
      <c r="H28" s="107" t="s">
        <v>1011</v>
      </c>
      <c r="I28" s="107" t="str">
        <f>VLOOKUP(H28,Presupuesto!$B$11:$C$565,2,0)</f>
        <v>EQUIPO DE COMPUTACION</v>
      </c>
      <c r="J28" s="95" t="str">
        <f t="shared" si="0"/>
        <v>Estudiantes y Graduados</v>
      </c>
      <c r="K28" s="95" t="s">
        <v>392</v>
      </c>
      <c r="L28" s="95"/>
    </row>
    <row r="29" spans="2:12" x14ac:dyDescent="0.25">
      <c r="C29" s="106" t="s">
        <v>81</v>
      </c>
      <c r="D29" s="148"/>
      <c r="E29" s="97">
        <v>500</v>
      </c>
      <c r="F29" s="94">
        <f t="shared" si="1"/>
        <v>0</v>
      </c>
      <c r="G29" s="162" t="s">
        <v>1494</v>
      </c>
      <c r="H29" s="107" t="s">
        <v>952</v>
      </c>
      <c r="I29" s="107" t="str">
        <f>VLOOKUP(H29,Presupuesto!$B$11:$C$565,2,0)</f>
        <v>OTROS RESPUESTOS Y ACCESORIOS MENORES</v>
      </c>
      <c r="J29" s="95" t="str">
        <f t="shared" si="0"/>
        <v>Estudiantes y Graduados</v>
      </c>
      <c r="K29" s="95" t="s">
        <v>392</v>
      </c>
      <c r="L29" s="95"/>
    </row>
    <row r="30" spans="2:12" ht="15.75" thickBot="1" x14ac:dyDescent="0.3">
      <c r="B30" s="90"/>
      <c r="C30" s="99" t="s">
        <v>82</v>
      </c>
      <c r="D30" s="156"/>
      <c r="E30" s="101">
        <v>20</v>
      </c>
      <c r="F30" s="102">
        <f t="shared" si="1"/>
        <v>0</v>
      </c>
      <c r="G30" s="162" t="s">
        <v>1494</v>
      </c>
      <c r="H30" s="103" t="s">
        <v>952</v>
      </c>
      <c r="I30" s="103" t="str">
        <f>VLOOKUP(H30,Presupuesto!$B$11:$C$565,2,0)</f>
        <v>OTROS RESPUESTOS Y ACCESORIOS MENORES</v>
      </c>
      <c r="J30" s="103" t="str">
        <f t="shared" ref="J30" si="2">$J$17</f>
        <v>Estudiantes y Graduados</v>
      </c>
      <c r="K30" s="121" t="s">
        <v>391</v>
      </c>
      <c r="L30" s="121"/>
    </row>
    <row r="31" spans="2:12" x14ac:dyDescent="0.25">
      <c r="B31" s="90"/>
      <c r="F31" s="90"/>
      <c r="G31" s="73"/>
      <c r="H31" s="73"/>
      <c r="I31" s="73"/>
    </row>
    <row r="32" spans="2:12" ht="15.75" thickBot="1" x14ac:dyDescent="0.3"/>
    <row r="33" spans="3:12" ht="15.75" thickBot="1" x14ac:dyDescent="0.3">
      <c r="C33" s="29" t="s">
        <v>43</v>
      </c>
      <c r="D33" s="105">
        <f>SUM(F40:F53)</f>
        <v>27000</v>
      </c>
      <c r="F33" s="70"/>
      <c r="G33" s="76"/>
      <c r="H33" s="70"/>
      <c r="I33" s="70"/>
    </row>
    <row r="34" spans="3:12" x14ac:dyDescent="0.25">
      <c r="C34" s="70"/>
      <c r="D34" s="31"/>
      <c r="E34" s="90"/>
      <c r="F34" s="90"/>
      <c r="G34" s="90"/>
      <c r="H34" s="73"/>
      <c r="I34" s="73"/>
      <c r="J34" s="73"/>
      <c r="K34" s="109"/>
    </row>
    <row r="35" spans="3:12" x14ac:dyDescent="0.25">
      <c r="C35" s="70"/>
      <c r="D35" s="31"/>
      <c r="E35" s="90"/>
      <c r="F35" s="90"/>
      <c r="G35" s="90"/>
      <c r="H35" s="73"/>
      <c r="I35" s="73"/>
      <c r="J35" s="73"/>
      <c r="K35" s="109"/>
    </row>
    <row r="36" spans="3:12" ht="15.75" x14ac:dyDescent="0.25">
      <c r="C36" s="199" t="s">
        <v>389</v>
      </c>
      <c r="D36" s="327" t="s">
        <v>1645</v>
      </c>
      <c r="E36" s="90"/>
      <c r="F36" s="90"/>
      <c r="G36" s="90"/>
      <c r="H36" s="73"/>
      <c r="I36" s="73"/>
      <c r="J36" s="73"/>
      <c r="K36" s="109"/>
    </row>
    <row r="37" spans="3:12" ht="18.75" x14ac:dyDescent="0.25">
      <c r="C37" s="204" t="str">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1. Planificación de la feria 2. Ejecución de la feria vocacional una vez por cada año académico. (Presupuesto a utilizar según fecha programada en calendario académico UNAH).</v>
      </c>
      <c r="D37" s="31"/>
      <c r="E37" s="90"/>
      <c r="F37" s="90"/>
      <c r="G37" s="90"/>
      <c r="H37" s="73"/>
      <c r="I37" s="73"/>
      <c r="J37" s="73"/>
      <c r="K37" s="109"/>
    </row>
    <row r="38" spans="3:12" x14ac:dyDescent="0.25">
      <c r="F38" s="90"/>
      <c r="G38" s="73"/>
      <c r="H38" s="73"/>
      <c r="I38" s="73"/>
    </row>
    <row r="39" spans="3:12" ht="30.75" thickBot="1" x14ac:dyDescent="0.3">
      <c r="C39" s="146" t="s">
        <v>44</v>
      </c>
      <c r="D39" s="146" t="s">
        <v>55</v>
      </c>
      <c r="E39" s="146" t="s">
        <v>57</v>
      </c>
      <c r="F39" s="147" t="s">
        <v>27</v>
      </c>
      <c r="G39" s="147" t="s">
        <v>128</v>
      </c>
      <c r="H39" s="146" t="s">
        <v>46</v>
      </c>
      <c r="I39" s="146" t="s">
        <v>129</v>
      </c>
      <c r="J39" s="146" t="s">
        <v>407</v>
      </c>
      <c r="K39" s="146" t="s">
        <v>408</v>
      </c>
      <c r="L39" s="146" t="s">
        <v>461</v>
      </c>
    </row>
    <row r="40" spans="3:12" ht="15.75" thickBot="1" x14ac:dyDescent="0.3">
      <c r="C40" s="286" t="s">
        <v>1336</v>
      </c>
      <c r="D40" s="155"/>
      <c r="E40" s="93">
        <f>HLOOKUP($C40,$CB$2:$CE$3,2,0)</f>
        <v>15000</v>
      </c>
      <c r="F40" s="94">
        <f>D40*E40</f>
        <v>0</v>
      </c>
      <c r="G40" s="162"/>
      <c r="H40" s="95" t="s">
        <v>1011</v>
      </c>
      <c r="I40" s="95" t="str">
        <f>VLOOKUP(H40,Presupuesto!$B$11:$C$565,2,0)</f>
        <v>EQUIPO DE COMPUTACION</v>
      </c>
      <c r="J40" s="212" t="s">
        <v>1357</v>
      </c>
      <c r="K40" s="95" t="s">
        <v>391</v>
      </c>
      <c r="L40" s="95"/>
    </row>
    <row r="41" spans="3:12" x14ac:dyDescent="0.25">
      <c r="C41" s="286" t="s">
        <v>1334</v>
      </c>
      <c r="D41" s="148"/>
      <c r="E41" s="93">
        <f>HLOOKUP($C41,$CB$2:$CE$3,2,0)</f>
        <v>35000</v>
      </c>
      <c r="F41" s="94">
        <f>D41*E41</f>
        <v>0</v>
      </c>
      <c r="G41" s="162"/>
      <c r="H41" s="98" t="s">
        <v>1011</v>
      </c>
      <c r="I41" s="98" t="str">
        <f>VLOOKUP(H41,Presupuesto!$B$11:$C$565,2,0)</f>
        <v>EQUIPO DE COMPUTACION</v>
      </c>
      <c r="J41" s="95" t="str">
        <f>$J$40</f>
        <v>Estudiantes y Graduados</v>
      </c>
      <c r="K41" s="95" t="s">
        <v>409</v>
      </c>
      <c r="L41" s="95"/>
    </row>
    <row r="42" spans="3:12" x14ac:dyDescent="0.25">
      <c r="C42" s="96" t="s">
        <v>73</v>
      </c>
      <c r="D42" s="148"/>
      <c r="E42" s="97">
        <v>4000</v>
      </c>
      <c r="F42" s="94">
        <f t="shared" ref="F42:F53" si="3">D42*E42</f>
        <v>0</v>
      </c>
      <c r="G42" s="162"/>
      <c r="H42" s="98" t="s">
        <v>983</v>
      </c>
      <c r="I42" s="98" t="str">
        <f>VLOOKUP(H42,Presupuesto!$B$11:$C$565,2,0)</f>
        <v>EQUIPOS VARIOS DE OFICINA</v>
      </c>
      <c r="J42" s="95" t="str">
        <f t="shared" ref="J42:J53" si="4">$J$40</f>
        <v>Estudiantes y Graduados</v>
      </c>
      <c r="K42" s="95" t="s">
        <v>392</v>
      </c>
      <c r="L42" s="95"/>
    </row>
    <row r="43" spans="3:12" x14ac:dyDescent="0.25">
      <c r="C43" s="96" t="s">
        <v>74</v>
      </c>
      <c r="D43" s="148"/>
      <c r="E43" s="97">
        <v>8000</v>
      </c>
      <c r="F43" s="94">
        <f t="shared" si="3"/>
        <v>0</v>
      </c>
      <c r="G43" s="162"/>
      <c r="H43" s="98" t="s">
        <v>1011</v>
      </c>
      <c r="I43" s="98" t="str">
        <f>VLOOKUP(H43,Presupuesto!$B$11:$C$565,2,0)</f>
        <v>EQUIPO DE COMPUTACION</v>
      </c>
      <c r="J43" s="95" t="str">
        <f t="shared" si="4"/>
        <v>Estudiantes y Graduados</v>
      </c>
      <c r="K43" s="95" t="s">
        <v>392</v>
      </c>
      <c r="L43" s="95"/>
    </row>
    <row r="44" spans="3:12" x14ac:dyDescent="0.25">
      <c r="C44" s="96" t="s">
        <v>75</v>
      </c>
      <c r="D44" s="148"/>
      <c r="E44" s="97">
        <v>5000</v>
      </c>
      <c r="F44" s="94">
        <f t="shared" si="3"/>
        <v>0</v>
      </c>
      <c r="G44" s="162"/>
      <c r="H44" s="98" t="s">
        <v>1011</v>
      </c>
      <c r="I44" s="98" t="str">
        <f>VLOOKUP(H44,Presupuesto!$B$11:$C$565,2,0)</f>
        <v>EQUIPO DE COMPUTACION</v>
      </c>
      <c r="J44" s="95" t="str">
        <f t="shared" si="4"/>
        <v>Estudiantes y Graduados</v>
      </c>
      <c r="K44" s="95" t="s">
        <v>392</v>
      </c>
      <c r="L44" s="95"/>
    </row>
    <row r="45" spans="3:12" x14ac:dyDescent="0.25">
      <c r="C45" s="96" t="s">
        <v>35</v>
      </c>
      <c r="D45" s="148"/>
      <c r="E45" s="97">
        <v>13000</v>
      </c>
      <c r="F45" s="94">
        <f t="shared" si="3"/>
        <v>0</v>
      </c>
      <c r="G45" s="162"/>
      <c r="H45" s="98" t="s">
        <v>997</v>
      </c>
      <c r="I45" s="98" t="str">
        <f>VLOOKUP(H45,Presupuesto!$B$11:$C$565,2,0)</f>
        <v>EQUIPO DE TRANSPORTE TRACCION Y ELEVACION</v>
      </c>
      <c r="J45" s="95" t="str">
        <f t="shared" si="4"/>
        <v>Estudiantes y Graduados</v>
      </c>
      <c r="K45" s="95" t="s">
        <v>392</v>
      </c>
      <c r="L45" s="95"/>
    </row>
    <row r="46" spans="3:12" x14ac:dyDescent="0.25">
      <c r="C46" s="96" t="s">
        <v>76</v>
      </c>
      <c r="D46" s="148">
        <v>1</v>
      </c>
      <c r="E46" s="97">
        <v>15000</v>
      </c>
      <c r="F46" s="94">
        <f t="shared" si="3"/>
        <v>15000</v>
      </c>
      <c r="G46" s="162" t="s">
        <v>1494</v>
      </c>
      <c r="H46" s="98" t="s">
        <v>997</v>
      </c>
      <c r="I46" s="98" t="str">
        <f>VLOOKUP(H46,Presupuesto!$B$11:$C$565,2,0)</f>
        <v>EQUIPO DE TRANSPORTE TRACCION Y ELEVACION</v>
      </c>
      <c r="J46" s="95" t="str">
        <f t="shared" si="4"/>
        <v>Estudiantes y Graduados</v>
      </c>
      <c r="K46" s="95" t="s">
        <v>392</v>
      </c>
      <c r="L46" s="95"/>
    </row>
    <row r="47" spans="3:12" x14ac:dyDescent="0.25">
      <c r="C47" s="96" t="s">
        <v>77</v>
      </c>
      <c r="D47" s="148"/>
      <c r="E47" s="97">
        <v>10000</v>
      </c>
      <c r="F47" s="94">
        <f t="shared" si="3"/>
        <v>0</v>
      </c>
      <c r="G47" s="162"/>
      <c r="H47" s="98" t="s">
        <v>997</v>
      </c>
      <c r="I47" s="98" t="str">
        <f>VLOOKUP(H47,Presupuesto!$B$11:$C$565,2,0)</f>
        <v>EQUIPO DE TRANSPORTE TRACCION Y ELEVACION</v>
      </c>
      <c r="J47" s="95" t="str">
        <f t="shared" si="4"/>
        <v>Estudiantes y Graduados</v>
      </c>
      <c r="K47" s="95" t="s">
        <v>400</v>
      </c>
      <c r="L47" s="95"/>
    </row>
    <row r="48" spans="3:12" x14ac:dyDescent="0.25">
      <c r="C48" s="96" t="s">
        <v>78</v>
      </c>
      <c r="D48" s="148"/>
      <c r="E48" s="97">
        <v>10000</v>
      </c>
      <c r="F48" s="94">
        <f t="shared" si="3"/>
        <v>0</v>
      </c>
      <c r="G48" s="162"/>
      <c r="H48" s="98" t="s">
        <v>1043</v>
      </c>
      <c r="I48" s="98" t="str">
        <f>VLOOKUP(H48,Presupuesto!$B$11:$C$565,2,0)</f>
        <v>APLICACIONES INFORMATICAS</v>
      </c>
      <c r="J48" s="95" t="str">
        <f t="shared" si="4"/>
        <v>Estudiantes y Graduados</v>
      </c>
      <c r="K48" s="95" t="s">
        <v>396</v>
      </c>
      <c r="L48" s="95"/>
    </row>
    <row r="49" spans="3:12" x14ac:dyDescent="0.25">
      <c r="C49" s="106" t="s">
        <v>79</v>
      </c>
      <c r="D49" s="148"/>
      <c r="E49" s="97">
        <v>2000</v>
      </c>
      <c r="F49" s="94">
        <f t="shared" si="3"/>
        <v>0</v>
      </c>
      <c r="G49" s="162"/>
      <c r="H49" s="107" t="s">
        <v>1011</v>
      </c>
      <c r="I49" s="107" t="str">
        <f>VLOOKUP(H49,Presupuesto!$B$11:$C$565,2,0)</f>
        <v>EQUIPO DE COMPUTACION</v>
      </c>
      <c r="J49" s="95" t="str">
        <f t="shared" si="4"/>
        <v>Estudiantes y Graduados</v>
      </c>
      <c r="K49" s="95" t="s">
        <v>392</v>
      </c>
      <c r="L49" s="95"/>
    </row>
    <row r="50" spans="3:12" x14ac:dyDescent="0.25">
      <c r="C50" s="106" t="s">
        <v>1467</v>
      </c>
      <c r="D50" s="148">
        <v>8</v>
      </c>
      <c r="E50" s="97">
        <v>1500</v>
      </c>
      <c r="F50" s="94">
        <f t="shared" si="3"/>
        <v>12000</v>
      </c>
      <c r="G50" s="162" t="s">
        <v>1494</v>
      </c>
      <c r="H50" s="107" t="s">
        <v>943</v>
      </c>
      <c r="I50" s="107" t="str">
        <f>VLOOKUP(H50,Presupuesto!$B$11:$C$565,2,0)</f>
        <v>UTILES Y MATERIALES ELECTRICOS</v>
      </c>
      <c r="J50" s="95" t="str">
        <f t="shared" si="4"/>
        <v>Estudiantes y Graduados</v>
      </c>
      <c r="K50" s="95" t="s">
        <v>392</v>
      </c>
      <c r="L50" s="95"/>
    </row>
    <row r="51" spans="3:12" x14ac:dyDescent="0.25">
      <c r="C51" s="106" t="s">
        <v>80</v>
      </c>
      <c r="D51" s="148"/>
      <c r="E51" s="97">
        <v>1500</v>
      </c>
      <c r="F51" s="94">
        <f t="shared" si="3"/>
        <v>0</v>
      </c>
      <c r="G51" s="162"/>
      <c r="H51" s="107" t="s">
        <v>1011</v>
      </c>
      <c r="I51" s="107" t="str">
        <f>VLOOKUP(H51,Presupuesto!$B$11:$C$565,2,0)</f>
        <v>EQUIPO DE COMPUTACION</v>
      </c>
      <c r="J51" s="95" t="str">
        <f t="shared" si="4"/>
        <v>Estudiantes y Graduados</v>
      </c>
      <c r="K51" s="95" t="s">
        <v>392</v>
      </c>
      <c r="L51" s="95"/>
    </row>
    <row r="52" spans="3:12" x14ac:dyDescent="0.25">
      <c r="C52" s="106" t="s">
        <v>81</v>
      </c>
      <c r="D52" s="148"/>
      <c r="E52" s="97">
        <v>500</v>
      </c>
      <c r="F52" s="94">
        <f t="shared" si="3"/>
        <v>0</v>
      </c>
      <c r="G52" s="162"/>
      <c r="H52" s="107" t="s">
        <v>952</v>
      </c>
      <c r="I52" s="107" t="str">
        <f>VLOOKUP(H52,Presupuesto!$B$11:$C$565,2,0)</f>
        <v>OTROS RESPUESTOS Y ACCESORIOS MENORES</v>
      </c>
      <c r="J52" s="95" t="str">
        <f t="shared" si="4"/>
        <v>Estudiantes y Graduados</v>
      </c>
      <c r="K52" s="95" t="s">
        <v>392</v>
      </c>
      <c r="L52" s="95"/>
    </row>
    <row r="53" spans="3:12" ht="15.75" thickBot="1" x14ac:dyDescent="0.3">
      <c r="C53" s="99" t="s">
        <v>82</v>
      </c>
      <c r="D53" s="156"/>
      <c r="E53" s="101">
        <v>20</v>
      </c>
      <c r="F53" s="102">
        <f t="shared" si="3"/>
        <v>0</v>
      </c>
      <c r="G53" s="159"/>
      <c r="H53" s="103" t="s">
        <v>952</v>
      </c>
      <c r="I53" s="103" t="str">
        <f>VLOOKUP(H53,Presupuesto!$B$11:$C$565,2,0)</f>
        <v>OTROS RESPUESTOS Y ACCESORIOS MENORES</v>
      </c>
      <c r="J53" s="103" t="str">
        <f t="shared" si="4"/>
        <v>Estudiantes y Graduados</v>
      </c>
      <c r="K53" s="121" t="s">
        <v>391</v>
      </c>
      <c r="L53" s="121"/>
    </row>
    <row r="55" spans="3:12" ht="15.75" thickBot="1" x14ac:dyDescent="0.3"/>
    <row r="56" spans="3:12" ht="15.75" thickBot="1" x14ac:dyDescent="0.3">
      <c r="C56" s="29" t="s">
        <v>43</v>
      </c>
      <c r="D56" s="105">
        <f>SUM(F63:F76)</f>
        <v>65000</v>
      </c>
      <c r="F56" s="70"/>
      <c r="G56" s="76"/>
      <c r="H56" s="70"/>
      <c r="I56" s="70"/>
    </row>
    <row r="57" spans="3:12" x14ac:dyDescent="0.25">
      <c r="C57" s="70"/>
      <c r="D57" s="31"/>
      <c r="E57" s="90"/>
      <c r="F57" s="90"/>
      <c r="G57" s="90"/>
      <c r="H57" s="73"/>
      <c r="I57" s="73"/>
      <c r="J57" s="73"/>
      <c r="K57" s="109"/>
    </row>
    <row r="58" spans="3:12" x14ac:dyDescent="0.25">
      <c r="C58" s="70"/>
      <c r="D58" s="31"/>
      <c r="E58" s="90"/>
      <c r="F58" s="90"/>
      <c r="G58" s="90"/>
      <c r="H58" s="73"/>
      <c r="I58" s="73"/>
      <c r="J58" s="73"/>
      <c r="K58" s="109"/>
    </row>
    <row r="59" spans="3:12" ht="15.75" x14ac:dyDescent="0.25">
      <c r="C59" s="199" t="s">
        <v>389</v>
      </c>
      <c r="D59" s="327" t="s">
        <v>1682</v>
      </c>
      <c r="E59" s="90"/>
      <c r="F59" s="90"/>
      <c r="G59" s="90"/>
      <c r="H59" s="73"/>
      <c r="I59" s="73"/>
      <c r="J59" s="73"/>
      <c r="K59" s="109"/>
    </row>
    <row r="60" spans="3:12" ht="18.75" x14ac:dyDescent="0.25">
      <c r="C60" s="204" t="str">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 xml:space="preserve"> 1. Desarrollar de las distintas ligas deportivas UNAH VS </v>
      </c>
      <c r="D60" s="31"/>
      <c r="E60" s="90"/>
      <c r="F60" s="90"/>
      <c r="G60" s="90"/>
      <c r="H60" s="73"/>
      <c r="I60" s="73"/>
      <c r="J60" s="73"/>
      <c r="K60" s="109"/>
    </row>
    <row r="61" spans="3:12" x14ac:dyDescent="0.25">
      <c r="F61" s="90"/>
      <c r="G61" s="73"/>
      <c r="H61" s="73"/>
      <c r="I61" s="73"/>
    </row>
    <row r="62" spans="3:12" ht="30.75" thickBot="1" x14ac:dyDescent="0.3">
      <c r="C62" s="146" t="s">
        <v>44</v>
      </c>
      <c r="D62" s="146" t="s">
        <v>55</v>
      </c>
      <c r="E62" s="146" t="s">
        <v>57</v>
      </c>
      <c r="F62" s="147" t="s">
        <v>27</v>
      </c>
      <c r="G62" s="147" t="s">
        <v>128</v>
      </c>
      <c r="H62" s="146" t="s">
        <v>46</v>
      </c>
      <c r="I62" s="146" t="s">
        <v>129</v>
      </c>
      <c r="J62" s="146" t="s">
        <v>407</v>
      </c>
      <c r="K62" s="146" t="s">
        <v>408</v>
      </c>
      <c r="L62" s="146" t="s">
        <v>461</v>
      </c>
    </row>
    <row r="63" spans="3:12" ht="15.75" thickBot="1" x14ac:dyDescent="0.3">
      <c r="C63" s="286" t="s">
        <v>1336</v>
      </c>
      <c r="D63" s="155">
        <v>2</v>
      </c>
      <c r="E63" s="93">
        <f>HLOOKUP($C63,$CB$2:$CE$3,2,0)</f>
        <v>15000</v>
      </c>
      <c r="F63" s="94">
        <f>D63*E63</f>
        <v>30000</v>
      </c>
      <c r="G63" s="162" t="s">
        <v>1494</v>
      </c>
      <c r="H63" s="95" t="s">
        <v>1011</v>
      </c>
      <c r="I63" s="95" t="str">
        <f>VLOOKUP(H63,Presupuesto!$B$11:$C$565,2,0)</f>
        <v>EQUIPO DE COMPUTACION</v>
      </c>
      <c r="J63" s="212" t="s">
        <v>1444</v>
      </c>
      <c r="K63" s="95" t="s">
        <v>391</v>
      </c>
      <c r="L63" s="95"/>
    </row>
    <row r="64" spans="3:12" x14ac:dyDescent="0.25">
      <c r="C64" s="286" t="s">
        <v>1334</v>
      </c>
      <c r="D64" s="148">
        <v>1</v>
      </c>
      <c r="E64" s="93">
        <f>HLOOKUP($C64,$CB$2:$CE$3,2,0)</f>
        <v>35000</v>
      </c>
      <c r="F64" s="94">
        <f>D64*E64</f>
        <v>35000</v>
      </c>
      <c r="G64" s="162" t="s">
        <v>1494</v>
      </c>
      <c r="H64" s="98" t="s">
        <v>1011</v>
      </c>
      <c r="I64" s="98" t="str">
        <f>VLOOKUP(H64,Presupuesto!$B$11:$C$565,2,0)</f>
        <v>EQUIPO DE COMPUTACION</v>
      </c>
      <c r="J64" s="95" t="str">
        <f>$J$63</f>
        <v>Posgrado</v>
      </c>
      <c r="K64" s="95" t="s">
        <v>409</v>
      </c>
      <c r="L64" s="95"/>
    </row>
    <row r="65" spans="3:12" x14ac:dyDescent="0.25">
      <c r="C65" s="96" t="s">
        <v>73</v>
      </c>
      <c r="D65" s="148"/>
      <c r="E65" s="97">
        <v>4000</v>
      </c>
      <c r="F65" s="94">
        <f t="shared" ref="F65:F76" si="5">D65*E65</f>
        <v>0</v>
      </c>
      <c r="G65" s="162"/>
      <c r="H65" s="98" t="s">
        <v>983</v>
      </c>
      <c r="I65" s="98" t="str">
        <f>VLOOKUP(H65,Presupuesto!$B$11:$C$565,2,0)</f>
        <v>EQUIPOS VARIOS DE OFICINA</v>
      </c>
      <c r="J65" s="95" t="str">
        <f t="shared" ref="J65:J76" si="6">$J$63</f>
        <v>Posgrado</v>
      </c>
      <c r="K65" s="95" t="s">
        <v>392</v>
      </c>
      <c r="L65" s="95"/>
    </row>
    <row r="66" spans="3:12" x14ac:dyDescent="0.25">
      <c r="C66" s="96" t="s">
        <v>74</v>
      </c>
      <c r="D66" s="148"/>
      <c r="E66" s="97">
        <v>8000</v>
      </c>
      <c r="F66" s="94">
        <f t="shared" si="5"/>
        <v>0</v>
      </c>
      <c r="G66" s="162"/>
      <c r="H66" s="98" t="s">
        <v>1011</v>
      </c>
      <c r="I66" s="98" t="str">
        <f>VLOOKUP(H66,Presupuesto!$B$11:$C$565,2,0)</f>
        <v>EQUIPO DE COMPUTACION</v>
      </c>
      <c r="J66" s="95" t="str">
        <f t="shared" si="6"/>
        <v>Posgrado</v>
      </c>
      <c r="K66" s="95" t="s">
        <v>392</v>
      </c>
      <c r="L66" s="95"/>
    </row>
    <row r="67" spans="3:12" x14ac:dyDescent="0.25">
      <c r="C67" s="96" t="s">
        <v>75</v>
      </c>
      <c r="D67" s="148"/>
      <c r="E67" s="97">
        <v>5000</v>
      </c>
      <c r="F67" s="94">
        <f t="shared" si="5"/>
        <v>0</v>
      </c>
      <c r="G67" s="162"/>
      <c r="H67" s="98" t="s">
        <v>1011</v>
      </c>
      <c r="I67" s="98" t="str">
        <f>VLOOKUP(H67,Presupuesto!$B$11:$C$565,2,0)</f>
        <v>EQUIPO DE COMPUTACION</v>
      </c>
      <c r="J67" s="95" t="str">
        <f t="shared" si="6"/>
        <v>Posgrado</v>
      </c>
      <c r="K67" s="95" t="s">
        <v>392</v>
      </c>
      <c r="L67" s="95"/>
    </row>
    <row r="68" spans="3:12" x14ac:dyDescent="0.25">
      <c r="C68" s="96" t="s">
        <v>35</v>
      </c>
      <c r="D68" s="148"/>
      <c r="E68" s="97">
        <v>13000</v>
      </c>
      <c r="F68" s="94">
        <f t="shared" si="5"/>
        <v>0</v>
      </c>
      <c r="G68" s="162"/>
      <c r="H68" s="98" t="s">
        <v>997</v>
      </c>
      <c r="I68" s="98" t="str">
        <f>VLOOKUP(H68,Presupuesto!$B$11:$C$565,2,0)</f>
        <v>EQUIPO DE TRANSPORTE TRACCION Y ELEVACION</v>
      </c>
      <c r="J68" s="95" t="str">
        <f t="shared" si="6"/>
        <v>Posgrado</v>
      </c>
      <c r="K68" s="95" t="s">
        <v>392</v>
      </c>
      <c r="L68" s="95"/>
    </row>
    <row r="69" spans="3:12" x14ac:dyDescent="0.25">
      <c r="C69" s="96" t="s">
        <v>76</v>
      </c>
      <c r="D69" s="148"/>
      <c r="E69" s="97">
        <v>15000</v>
      </c>
      <c r="F69" s="94">
        <f t="shared" si="5"/>
        <v>0</v>
      </c>
      <c r="G69" s="162"/>
      <c r="H69" s="98" t="s">
        <v>997</v>
      </c>
      <c r="I69" s="98" t="str">
        <f>VLOOKUP(H69,Presupuesto!$B$11:$C$565,2,0)</f>
        <v>EQUIPO DE TRANSPORTE TRACCION Y ELEVACION</v>
      </c>
      <c r="J69" s="95" t="str">
        <f t="shared" si="6"/>
        <v>Posgrado</v>
      </c>
      <c r="K69" s="95" t="s">
        <v>392</v>
      </c>
      <c r="L69" s="95"/>
    </row>
    <row r="70" spans="3:12" x14ac:dyDescent="0.25">
      <c r="C70" s="96" t="s">
        <v>77</v>
      </c>
      <c r="D70" s="148"/>
      <c r="E70" s="97">
        <v>10000</v>
      </c>
      <c r="F70" s="94">
        <f t="shared" si="5"/>
        <v>0</v>
      </c>
      <c r="G70" s="162"/>
      <c r="H70" s="98" t="s">
        <v>997</v>
      </c>
      <c r="I70" s="98" t="str">
        <f>VLOOKUP(H70,Presupuesto!$B$11:$C$565,2,0)</f>
        <v>EQUIPO DE TRANSPORTE TRACCION Y ELEVACION</v>
      </c>
      <c r="J70" s="95" t="str">
        <f t="shared" si="6"/>
        <v>Posgrado</v>
      </c>
      <c r="K70" s="95" t="s">
        <v>400</v>
      </c>
      <c r="L70" s="95"/>
    </row>
    <row r="71" spans="3:12" x14ac:dyDescent="0.25">
      <c r="C71" s="96" t="s">
        <v>78</v>
      </c>
      <c r="D71" s="148"/>
      <c r="E71" s="97">
        <v>10000</v>
      </c>
      <c r="F71" s="94">
        <f t="shared" si="5"/>
        <v>0</v>
      </c>
      <c r="G71" s="162"/>
      <c r="H71" s="98" t="s">
        <v>1043</v>
      </c>
      <c r="I71" s="98" t="str">
        <f>VLOOKUP(H71,Presupuesto!$B$11:$C$565,2,0)</f>
        <v>APLICACIONES INFORMATICAS</v>
      </c>
      <c r="J71" s="95" t="str">
        <f t="shared" si="6"/>
        <v>Posgrado</v>
      </c>
      <c r="K71" s="95" t="s">
        <v>396</v>
      </c>
      <c r="L71" s="95"/>
    </row>
    <row r="72" spans="3:12" x14ac:dyDescent="0.25">
      <c r="C72" s="106" t="s">
        <v>79</v>
      </c>
      <c r="D72" s="148"/>
      <c r="E72" s="97">
        <v>2000</v>
      </c>
      <c r="F72" s="94">
        <f t="shared" si="5"/>
        <v>0</v>
      </c>
      <c r="G72" s="162"/>
      <c r="H72" s="107" t="s">
        <v>1011</v>
      </c>
      <c r="I72" s="107" t="str">
        <f>VLOOKUP(H72,Presupuesto!$B$11:$C$565,2,0)</f>
        <v>EQUIPO DE COMPUTACION</v>
      </c>
      <c r="J72" s="95" t="str">
        <f t="shared" si="6"/>
        <v>Posgrado</v>
      </c>
      <c r="K72" s="95" t="s">
        <v>392</v>
      </c>
      <c r="L72" s="95"/>
    </row>
    <row r="73" spans="3:12" x14ac:dyDescent="0.25">
      <c r="C73" s="106" t="s">
        <v>1467</v>
      </c>
      <c r="D73" s="148"/>
      <c r="E73" s="97">
        <v>1500</v>
      </c>
      <c r="F73" s="94">
        <f t="shared" si="5"/>
        <v>0</v>
      </c>
      <c r="G73" s="162"/>
      <c r="H73" s="107" t="s">
        <v>943</v>
      </c>
      <c r="I73" s="107" t="str">
        <f>VLOOKUP(H73,Presupuesto!$B$11:$C$565,2,0)</f>
        <v>UTILES Y MATERIALES ELECTRICOS</v>
      </c>
      <c r="J73" s="95" t="str">
        <f t="shared" si="6"/>
        <v>Posgrado</v>
      </c>
      <c r="K73" s="95" t="s">
        <v>392</v>
      </c>
      <c r="L73" s="95"/>
    </row>
    <row r="74" spans="3:12" x14ac:dyDescent="0.25">
      <c r="C74" s="106" t="s">
        <v>80</v>
      </c>
      <c r="D74" s="148"/>
      <c r="E74" s="97">
        <v>1500</v>
      </c>
      <c r="F74" s="94">
        <f t="shared" si="5"/>
        <v>0</v>
      </c>
      <c r="G74" s="162"/>
      <c r="H74" s="107" t="s">
        <v>1011</v>
      </c>
      <c r="I74" s="107" t="str">
        <f>VLOOKUP(H74,Presupuesto!$B$11:$C$565,2,0)</f>
        <v>EQUIPO DE COMPUTACION</v>
      </c>
      <c r="J74" s="95" t="str">
        <f t="shared" si="6"/>
        <v>Posgrado</v>
      </c>
      <c r="K74" s="95" t="s">
        <v>392</v>
      </c>
      <c r="L74" s="95"/>
    </row>
    <row r="75" spans="3:12" x14ac:dyDescent="0.25">
      <c r="C75" s="106" t="s">
        <v>81</v>
      </c>
      <c r="D75" s="148"/>
      <c r="E75" s="97">
        <v>500</v>
      </c>
      <c r="F75" s="94">
        <f t="shared" si="5"/>
        <v>0</v>
      </c>
      <c r="G75" s="162"/>
      <c r="H75" s="107" t="s">
        <v>952</v>
      </c>
      <c r="I75" s="107" t="str">
        <f>VLOOKUP(H75,Presupuesto!$B$11:$C$565,2,0)</f>
        <v>OTROS RESPUESTOS Y ACCESORIOS MENORES</v>
      </c>
      <c r="J75" s="95" t="str">
        <f t="shared" si="6"/>
        <v>Posgrado</v>
      </c>
      <c r="K75" s="95" t="s">
        <v>392</v>
      </c>
      <c r="L75" s="95"/>
    </row>
    <row r="76" spans="3:12" ht="15.75" thickBot="1" x14ac:dyDescent="0.3">
      <c r="C76" s="99" t="s">
        <v>82</v>
      </c>
      <c r="D76" s="156"/>
      <c r="E76" s="101">
        <v>20</v>
      </c>
      <c r="F76" s="102">
        <f t="shared" si="5"/>
        <v>0</v>
      </c>
      <c r="G76" s="159"/>
      <c r="H76" s="103" t="s">
        <v>952</v>
      </c>
      <c r="I76" s="103" t="str">
        <f>VLOOKUP(H76,Presupuesto!$B$11:$C$565,2,0)</f>
        <v>OTROS RESPUESTOS Y ACCESORIOS MENORES</v>
      </c>
      <c r="J76" s="103" t="str">
        <f t="shared" si="6"/>
        <v>Posgrado</v>
      </c>
      <c r="K76" s="121" t="s">
        <v>391</v>
      </c>
      <c r="L76" s="121"/>
    </row>
    <row r="77" spans="3:12" x14ac:dyDescent="0.25">
      <c r="F77" s="90"/>
      <c r="G77" s="73"/>
      <c r="H77" s="73"/>
      <c r="I77" s="73"/>
    </row>
    <row r="78" spans="3:12" ht="15.75" thickBot="1" x14ac:dyDescent="0.3"/>
    <row r="79" spans="3:12" ht="15.75" thickBot="1" x14ac:dyDescent="0.3">
      <c r="C79" s="29" t="s">
        <v>43</v>
      </c>
      <c r="D79" s="105">
        <f>SUM(F86:F99)</f>
        <v>635100</v>
      </c>
      <c r="F79" s="70"/>
      <c r="G79" s="76"/>
      <c r="H79" s="70"/>
      <c r="I79" s="70"/>
    </row>
    <row r="80" spans="3:12" x14ac:dyDescent="0.25">
      <c r="C80" s="70"/>
      <c r="D80" s="31"/>
      <c r="E80" s="90"/>
      <c r="F80" s="90"/>
      <c r="G80" s="90"/>
      <c r="H80" s="73"/>
      <c r="I80" s="73"/>
      <c r="J80" s="73"/>
      <c r="K80" s="109"/>
    </row>
    <row r="81" spans="3:12" x14ac:dyDescent="0.25">
      <c r="C81" s="70"/>
      <c r="D81" s="31"/>
      <c r="E81" s="90"/>
      <c r="F81" s="90"/>
      <c r="G81" s="90"/>
      <c r="H81" s="73"/>
      <c r="I81" s="73"/>
      <c r="J81" s="73"/>
      <c r="K81" s="109"/>
    </row>
    <row r="82" spans="3:12" ht="15.75" x14ac:dyDescent="0.25">
      <c r="C82" s="199" t="s">
        <v>389</v>
      </c>
      <c r="D82" s="327" t="s">
        <v>1994</v>
      </c>
      <c r="E82" s="90"/>
      <c r="F82" s="90"/>
      <c r="G82" s="90"/>
      <c r="H82" s="73"/>
      <c r="I82" s="73"/>
      <c r="J82" s="73"/>
      <c r="K82" s="109"/>
    </row>
    <row r="83" spans="3:12" ht="18.75" x14ac:dyDescent="0.25">
      <c r="C83" s="204" t="str">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 xml:space="preserve">GESTIONAR EL FUNCIONAMIENTO DE TELECENTROS 1. Asignar responsable de seguimiento a las propuestas            2. Solicitar informes de avances.          3. Realizar Gestiones ante las Autoridades Superiores. </v>
      </c>
      <c r="D83" s="31"/>
      <c r="E83" s="90"/>
      <c r="F83" s="90"/>
      <c r="G83" s="90"/>
      <c r="H83" s="73"/>
      <c r="I83" s="73"/>
      <c r="J83" s="73"/>
      <c r="K83" s="109"/>
    </row>
    <row r="84" spans="3:12" x14ac:dyDescent="0.25">
      <c r="F84" s="90"/>
      <c r="G84" s="73"/>
      <c r="H84" s="73"/>
      <c r="I84" s="73"/>
    </row>
    <row r="85" spans="3:12" ht="30.75" thickBot="1" x14ac:dyDescent="0.3">
      <c r="C85" s="146" t="s">
        <v>44</v>
      </c>
      <c r="D85" s="146" t="s">
        <v>55</v>
      </c>
      <c r="E85" s="146" t="s">
        <v>57</v>
      </c>
      <c r="F85" s="147" t="s">
        <v>27</v>
      </c>
      <c r="G85" s="147" t="s">
        <v>128</v>
      </c>
      <c r="H85" s="146" t="s">
        <v>46</v>
      </c>
      <c r="I85" s="146" t="s">
        <v>129</v>
      </c>
      <c r="J85" s="146" t="s">
        <v>407</v>
      </c>
      <c r="K85" s="146" t="s">
        <v>408</v>
      </c>
      <c r="L85" s="146" t="s">
        <v>461</v>
      </c>
    </row>
    <row r="86" spans="3:12" ht="15.75" thickBot="1" x14ac:dyDescent="0.3">
      <c r="C86" s="286" t="s">
        <v>1336</v>
      </c>
      <c r="D86" s="155">
        <v>30</v>
      </c>
      <c r="E86" s="93">
        <f>HLOOKUP($C86,$CB$2:$CE$3,2,0)</f>
        <v>15000</v>
      </c>
      <c r="F86" s="94">
        <f>D86*E86</f>
        <v>450000</v>
      </c>
      <c r="G86" s="162" t="s">
        <v>1494</v>
      </c>
      <c r="H86" s="95" t="s">
        <v>1011</v>
      </c>
      <c r="I86" s="95" t="str">
        <f>VLOOKUP(H86,Presupuesto!$B$11:$C$565,2,0)</f>
        <v>EQUIPO DE COMPUTACION</v>
      </c>
      <c r="J86" s="212" t="s">
        <v>469</v>
      </c>
      <c r="K86" s="95" t="s">
        <v>391</v>
      </c>
      <c r="L86" s="95"/>
    </row>
    <row r="87" spans="3:12" x14ac:dyDescent="0.25">
      <c r="C87" s="286" t="s">
        <v>1334</v>
      </c>
      <c r="D87" s="148">
        <v>1</v>
      </c>
      <c r="E87" s="93">
        <f>HLOOKUP($C87,$CB$2:$CE$3,2,0)</f>
        <v>35000</v>
      </c>
      <c r="F87" s="94">
        <f>D87*E87</f>
        <v>35000</v>
      </c>
      <c r="G87" s="162" t="s">
        <v>1494</v>
      </c>
      <c r="H87" s="98" t="s">
        <v>1011</v>
      </c>
      <c r="I87" s="98" t="str">
        <f>VLOOKUP(H87,Presupuesto!$B$11:$C$565,2,0)</f>
        <v>EQUIPO DE COMPUTACION</v>
      </c>
      <c r="J87" s="95" t="str">
        <f>$J$86</f>
        <v>Gestión del Conocimiento</v>
      </c>
      <c r="K87" s="95" t="s">
        <v>409</v>
      </c>
      <c r="L87" s="95"/>
    </row>
    <row r="88" spans="3:12" x14ac:dyDescent="0.25">
      <c r="C88" s="96" t="s">
        <v>73</v>
      </c>
      <c r="D88" s="148">
        <v>1</v>
      </c>
      <c r="E88" s="97">
        <v>4000</v>
      </c>
      <c r="F88" s="94">
        <f t="shared" ref="F88:F99" si="7">D88*E88</f>
        <v>4000</v>
      </c>
      <c r="G88" s="162" t="s">
        <v>1494</v>
      </c>
      <c r="H88" s="98" t="s">
        <v>983</v>
      </c>
      <c r="I88" s="98" t="str">
        <f>VLOOKUP(H88,Presupuesto!$B$11:$C$565,2,0)</f>
        <v>EQUIPOS VARIOS DE OFICINA</v>
      </c>
      <c r="J88" s="95" t="str">
        <f t="shared" ref="J88:J99" si="8">$J$86</f>
        <v>Gestión del Conocimiento</v>
      </c>
      <c r="K88" s="95" t="s">
        <v>392</v>
      </c>
      <c r="L88" s="95"/>
    </row>
    <row r="89" spans="3:12" x14ac:dyDescent="0.25">
      <c r="C89" s="96" t="s">
        <v>74</v>
      </c>
      <c r="D89" s="148">
        <v>1</v>
      </c>
      <c r="E89" s="97">
        <v>8000</v>
      </c>
      <c r="F89" s="94">
        <f t="shared" si="7"/>
        <v>8000</v>
      </c>
      <c r="G89" s="162" t="s">
        <v>1494</v>
      </c>
      <c r="H89" s="98" t="s">
        <v>1011</v>
      </c>
      <c r="I89" s="98" t="str">
        <f>VLOOKUP(H89,Presupuesto!$B$11:$C$565,2,0)</f>
        <v>EQUIPO DE COMPUTACION</v>
      </c>
      <c r="J89" s="95" t="str">
        <f t="shared" si="8"/>
        <v>Gestión del Conocimiento</v>
      </c>
      <c r="K89" s="95" t="s">
        <v>392</v>
      </c>
      <c r="L89" s="95"/>
    </row>
    <row r="90" spans="3:12" x14ac:dyDescent="0.25">
      <c r="C90" s="96" t="s">
        <v>75</v>
      </c>
      <c r="D90" s="148">
        <v>1</v>
      </c>
      <c r="E90" s="97">
        <v>5000</v>
      </c>
      <c r="F90" s="94">
        <f t="shared" si="7"/>
        <v>5000</v>
      </c>
      <c r="G90" s="162" t="s">
        <v>1494</v>
      </c>
      <c r="H90" s="98" t="s">
        <v>1011</v>
      </c>
      <c r="I90" s="98" t="str">
        <f>VLOOKUP(H90,Presupuesto!$B$11:$C$565,2,0)</f>
        <v>EQUIPO DE COMPUTACION</v>
      </c>
      <c r="J90" s="95" t="str">
        <f t="shared" si="8"/>
        <v>Gestión del Conocimiento</v>
      </c>
      <c r="K90" s="95" t="s">
        <v>392</v>
      </c>
      <c r="L90" s="95"/>
    </row>
    <row r="91" spans="3:12" x14ac:dyDescent="0.25">
      <c r="C91" s="96" t="s">
        <v>35</v>
      </c>
      <c r="D91" s="148">
        <v>2</v>
      </c>
      <c r="E91" s="97">
        <v>13000</v>
      </c>
      <c r="F91" s="94">
        <f t="shared" si="7"/>
        <v>26000</v>
      </c>
      <c r="G91" s="162" t="s">
        <v>1494</v>
      </c>
      <c r="H91" s="98" t="s">
        <v>997</v>
      </c>
      <c r="I91" s="98" t="str">
        <f>VLOOKUP(H91,Presupuesto!$B$11:$C$565,2,0)</f>
        <v>EQUIPO DE TRANSPORTE TRACCION Y ELEVACION</v>
      </c>
      <c r="J91" s="95" t="str">
        <f t="shared" si="8"/>
        <v>Gestión del Conocimiento</v>
      </c>
      <c r="K91" s="95" t="s">
        <v>392</v>
      </c>
      <c r="L91" s="95"/>
    </row>
    <row r="92" spans="3:12" x14ac:dyDescent="0.25">
      <c r="C92" s="96" t="s">
        <v>76</v>
      </c>
      <c r="D92" s="148">
        <v>1</v>
      </c>
      <c r="E92" s="97">
        <v>15000</v>
      </c>
      <c r="F92" s="94">
        <f t="shared" si="7"/>
        <v>15000</v>
      </c>
      <c r="G92" s="162" t="s">
        <v>1494</v>
      </c>
      <c r="H92" s="98" t="s">
        <v>997</v>
      </c>
      <c r="I92" s="98" t="str">
        <f>VLOOKUP(H92,Presupuesto!$B$11:$C$565,2,0)</f>
        <v>EQUIPO DE TRANSPORTE TRACCION Y ELEVACION</v>
      </c>
      <c r="J92" s="95" t="str">
        <f t="shared" si="8"/>
        <v>Gestión del Conocimiento</v>
      </c>
      <c r="K92" s="95" t="s">
        <v>392</v>
      </c>
      <c r="L92" s="95"/>
    </row>
    <row r="93" spans="3:12" x14ac:dyDescent="0.25">
      <c r="C93" s="96" t="s">
        <v>77</v>
      </c>
      <c r="D93" s="148"/>
      <c r="E93" s="97">
        <v>10000</v>
      </c>
      <c r="F93" s="94">
        <f t="shared" si="7"/>
        <v>0</v>
      </c>
      <c r="G93" s="162" t="s">
        <v>1494</v>
      </c>
      <c r="H93" s="98" t="s">
        <v>997</v>
      </c>
      <c r="I93" s="98" t="str">
        <f>VLOOKUP(H93,Presupuesto!$B$11:$C$565,2,0)</f>
        <v>EQUIPO DE TRANSPORTE TRACCION Y ELEVACION</v>
      </c>
      <c r="J93" s="95" t="str">
        <f t="shared" si="8"/>
        <v>Gestión del Conocimiento</v>
      </c>
      <c r="K93" s="95" t="s">
        <v>400</v>
      </c>
      <c r="L93" s="95"/>
    </row>
    <row r="94" spans="3:12" x14ac:dyDescent="0.25">
      <c r="C94" s="96" t="s">
        <v>78</v>
      </c>
      <c r="D94" s="148">
        <v>30</v>
      </c>
      <c r="E94" s="97">
        <v>1320</v>
      </c>
      <c r="F94" s="94">
        <f t="shared" si="7"/>
        <v>39600</v>
      </c>
      <c r="G94" s="162" t="s">
        <v>1494</v>
      </c>
      <c r="H94" s="98" t="s">
        <v>1043</v>
      </c>
      <c r="I94" s="98" t="str">
        <f>VLOOKUP(H94,Presupuesto!$B$11:$C$565,2,0)</f>
        <v>APLICACIONES INFORMATICAS</v>
      </c>
      <c r="J94" s="95" t="str">
        <f t="shared" si="8"/>
        <v>Gestión del Conocimiento</v>
      </c>
      <c r="K94" s="95" t="s">
        <v>396</v>
      </c>
      <c r="L94" s="95"/>
    </row>
    <row r="95" spans="3:12" x14ac:dyDescent="0.25">
      <c r="C95" s="106" t="s">
        <v>79</v>
      </c>
      <c r="D95" s="148">
        <v>1</v>
      </c>
      <c r="E95" s="97">
        <v>2000</v>
      </c>
      <c r="F95" s="94">
        <f t="shared" si="7"/>
        <v>2000</v>
      </c>
      <c r="G95" s="162" t="s">
        <v>1494</v>
      </c>
      <c r="H95" s="107" t="s">
        <v>1011</v>
      </c>
      <c r="I95" s="107" t="str">
        <f>VLOOKUP(H95,Presupuesto!$B$11:$C$565,2,0)</f>
        <v>EQUIPO DE COMPUTACION</v>
      </c>
      <c r="J95" s="95" t="str">
        <f t="shared" si="8"/>
        <v>Gestión del Conocimiento</v>
      </c>
      <c r="K95" s="95" t="s">
        <v>392</v>
      </c>
      <c r="L95" s="95"/>
    </row>
    <row r="96" spans="3:12" x14ac:dyDescent="0.25">
      <c r="C96" s="106" t="s">
        <v>1467</v>
      </c>
      <c r="D96" s="148">
        <v>30</v>
      </c>
      <c r="E96" s="97">
        <v>1500</v>
      </c>
      <c r="F96" s="94">
        <f t="shared" si="7"/>
        <v>45000</v>
      </c>
      <c r="G96" s="162" t="s">
        <v>1494</v>
      </c>
      <c r="H96" s="107" t="s">
        <v>943</v>
      </c>
      <c r="I96" s="107" t="str">
        <f>VLOOKUP(H96,Presupuesto!$B$11:$C$565,2,0)</f>
        <v>UTILES Y MATERIALES ELECTRICOS</v>
      </c>
      <c r="J96" s="95" t="str">
        <f t="shared" si="8"/>
        <v>Gestión del Conocimiento</v>
      </c>
      <c r="K96" s="95" t="s">
        <v>392</v>
      </c>
      <c r="L96" s="95"/>
    </row>
    <row r="97" spans="3:12" x14ac:dyDescent="0.25">
      <c r="C97" s="106" t="s">
        <v>80</v>
      </c>
      <c r="D97" s="148">
        <v>1</v>
      </c>
      <c r="E97" s="97">
        <v>1500</v>
      </c>
      <c r="F97" s="94">
        <f t="shared" si="7"/>
        <v>1500</v>
      </c>
      <c r="G97" s="162" t="s">
        <v>1494</v>
      </c>
      <c r="H97" s="107" t="s">
        <v>1011</v>
      </c>
      <c r="I97" s="107" t="str">
        <f>VLOOKUP(H97,Presupuesto!$B$11:$C$565,2,0)</f>
        <v>EQUIPO DE COMPUTACION</v>
      </c>
      <c r="J97" s="95" t="str">
        <f t="shared" si="8"/>
        <v>Gestión del Conocimiento</v>
      </c>
      <c r="K97" s="95" t="s">
        <v>392</v>
      </c>
      <c r="L97" s="95"/>
    </row>
    <row r="98" spans="3:12" x14ac:dyDescent="0.25">
      <c r="C98" s="106" t="s">
        <v>81</v>
      </c>
      <c r="D98" s="148"/>
      <c r="E98" s="97">
        <v>500</v>
      </c>
      <c r="F98" s="94">
        <f t="shared" si="7"/>
        <v>0</v>
      </c>
      <c r="G98" s="162" t="s">
        <v>1494</v>
      </c>
      <c r="H98" s="107" t="s">
        <v>952</v>
      </c>
      <c r="I98" s="107" t="str">
        <f>VLOOKUP(H98,Presupuesto!$B$11:$C$565,2,0)</f>
        <v>OTROS RESPUESTOS Y ACCESORIOS MENORES</v>
      </c>
      <c r="J98" s="95" t="str">
        <f t="shared" si="8"/>
        <v>Gestión del Conocimiento</v>
      </c>
      <c r="K98" s="95" t="s">
        <v>392</v>
      </c>
      <c r="L98" s="95"/>
    </row>
    <row r="99" spans="3:12" ht="15.75" thickBot="1" x14ac:dyDescent="0.3">
      <c r="C99" s="99" t="s">
        <v>1732</v>
      </c>
      <c r="D99" s="156">
        <v>1</v>
      </c>
      <c r="E99" s="101">
        <v>4000</v>
      </c>
      <c r="F99" s="102">
        <f t="shared" si="7"/>
        <v>4000</v>
      </c>
      <c r="G99" s="162" t="s">
        <v>1494</v>
      </c>
      <c r="H99" s="103" t="s">
        <v>952</v>
      </c>
      <c r="I99" s="103" t="str">
        <f>VLOOKUP(H99,Presupuesto!$B$11:$C$565,2,0)</f>
        <v>OTROS RESPUESTOS Y ACCESORIOS MENORES</v>
      </c>
      <c r="J99" s="103" t="str">
        <f t="shared" si="8"/>
        <v>Gestión del Conocimiento</v>
      </c>
      <c r="K99" s="121" t="s">
        <v>391</v>
      </c>
      <c r="L99" s="121"/>
    </row>
    <row r="101" spans="3:12" ht="15.75" thickBot="1" x14ac:dyDescent="0.3"/>
    <row r="102" spans="3:12" ht="15.75" thickBot="1" x14ac:dyDescent="0.3">
      <c r="C102" s="29" t="s">
        <v>43</v>
      </c>
      <c r="D102" s="105">
        <f>SUM(F109:F122)</f>
        <v>635100</v>
      </c>
      <c r="F102" s="70"/>
      <c r="G102" s="76"/>
      <c r="H102" s="70"/>
      <c r="I102" s="70"/>
    </row>
    <row r="103" spans="3:12" x14ac:dyDescent="0.25">
      <c r="C103" s="70"/>
      <c r="D103" s="31"/>
      <c r="E103" s="90"/>
      <c r="F103" s="90"/>
      <c r="G103" s="90"/>
      <c r="H103" s="73"/>
      <c r="I103" s="73"/>
      <c r="J103" s="73"/>
      <c r="K103" s="109"/>
    </row>
    <row r="104" spans="3:12" x14ac:dyDescent="0.25">
      <c r="C104" s="70"/>
      <c r="D104" s="31"/>
      <c r="E104" s="90"/>
      <c r="F104" s="90"/>
      <c r="G104" s="90"/>
      <c r="H104" s="73"/>
      <c r="I104" s="73"/>
      <c r="J104" s="73"/>
      <c r="K104" s="109"/>
    </row>
    <row r="105" spans="3:12" ht="15.75" x14ac:dyDescent="0.25">
      <c r="C105" s="199" t="s">
        <v>389</v>
      </c>
      <c r="D105" s="327" t="s">
        <v>1773</v>
      </c>
      <c r="E105" s="90"/>
      <c r="F105" s="90"/>
      <c r="G105" s="90"/>
      <c r="H105" s="73"/>
      <c r="I105" s="73"/>
      <c r="J105" s="73"/>
      <c r="K105" s="109"/>
    </row>
    <row r="106" spans="3:12" ht="18.75" x14ac:dyDescent="0.25">
      <c r="C106" s="204" t="str">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Posgrado'!$E:$F,2,FALSE),IFERROR(VLOOKUP(D105,'16. Desa. del Sistema Educ.Sup.'!$E:$F,2,FALSE),IFERROR(VLOOKUP(D105,'9. Cultura de Inno. Insti...'!$E:$F,2,FALSE),VLOOKUP(D105,'7. Lo Esencial de la Reforma U.'!$E:$F,2,0))))))))))))))))</f>
        <v xml:space="preserve">1. Gestion para nuevo laboratorio. 2. Gestion construccion anexo a la sala de innovacion y tecnología </v>
      </c>
      <c r="D106" s="31"/>
      <c r="E106" s="90"/>
      <c r="F106" s="90"/>
      <c r="G106" s="90"/>
      <c r="H106" s="73"/>
      <c r="I106" s="73"/>
      <c r="J106" s="73"/>
      <c r="K106" s="109"/>
    </row>
    <row r="107" spans="3:12" x14ac:dyDescent="0.25">
      <c r="F107" s="90"/>
      <c r="G107" s="73"/>
      <c r="H107" s="73"/>
      <c r="I107" s="73"/>
    </row>
    <row r="108" spans="3:12" ht="30.75" thickBot="1" x14ac:dyDescent="0.3">
      <c r="C108" s="146" t="s">
        <v>44</v>
      </c>
      <c r="D108" s="146" t="s">
        <v>55</v>
      </c>
      <c r="E108" s="146" t="s">
        <v>57</v>
      </c>
      <c r="F108" s="147" t="s">
        <v>27</v>
      </c>
      <c r="G108" s="147" t="s">
        <v>128</v>
      </c>
      <c r="H108" s="146" t="s">
        <v>46</v>
      </c>
      <c r="I108" s="146" t="s">
        <v>129</v>
      </c>
      <c r="J108" s="146" t="s">
        <v>407</v>
      </c>
      <c r="K108" s="146" t="s">
        <v>408</v>
      </c>
      <c r="L108" s="146" t="s">
        <v>461</v>
      </c>
    </row>
    <row r="109" spans="3:12" ht="15.75" thickBot="1" x14ac:dyDescent="0.3">
      <c r="C109" s="286" t="s">
        <v>1336</v>
      </c>
      <c r="D109" s="155">
        <v>30</v>
      </c>
      <c r="E109" s="93">
        <f>HLOOKUP($C109,$CB$2:$CE$3,2,0)</f>
        <v>15000</v>
      </c>
      <c r="F109" s="94">
        <f>D109*E109</f>
        <v>450000</v>
      </c>
      <c r="G109" s="162" t="s">
        <v>1494</v>
      </c>
      <c r="H109" s="95" t="s">
        <v>1011</v>
      </c>
      <c r="I109" s="95" t="str">
        <f>VLOOKUP(H109,Presupuesto!$B$11:$C$565,2,0)</f>
        <v>EQUIPO DE COMPUTACION</v>
      </c>
      <c r="J109" s="212" t="s">
        <v>1360</v>
      </c>
      <c r="K109" s="95" t="s">
        <v>391</v>
      </c>
      <c r="L109" s="95"/>
    </row>
    <row r="110" spans="3:12" x14ac:dyDescent="0.25">
      <c r="C110" s="286" t="s">
        <v>1334</v>
      </c>
      <c r="D110" s="148">
        <v>1</v>
      </c>
      <c r="E110" s="93">
        <f>HLOOKUP($C110,$CB$2:$CE$3,2,0)</f>
        <v>35000</v>
      </c>
      <c r="F110" s="94">
        <f>D110*E110</f>
        <v>35000</v>
      </c>
      <c r="G110" s="162" t="s">
        <v>1494</v>
      </c>
      <c r="H110" s="98" t="s">
        <v>1011</v>
      </c>
      <c r="I110" s="98" t="str">
        <f>VLOOKUP(H110,Presupuesto!$B$11:$C$565,2,0)</f>
        <v>EQUIPO DE COMPUTACION</v>
      </c>
      <c r="J110" s="95" t="str">
        <f>$J$109</f>
        <v>Cultura de Innovación Institucional y Educativa</v>
      </c>
      <c r="K110" s="95" t="s">
        <v>409</v>
      </c>
      <c r="L110" s="95"/>
    </row>
    <row r="111" spans="3:12" x14ac:dyDescent="0.25">
      <c r="C111" s="96" t="s">
        <v>73</v>
      </c>
      <c r="D111" s="148">
        <v>1</v>
      </c>
      <c r="E111" s="97">
        <v>4000</v>
      </c>
      <c r="F111" s="94">
        <f t="shared" ref="F111:F122" si="9">D111*E111</f>
        <v>4000</v>
      </c>
      <c r="G111" s="162" t="s">
        <v>1494</v>
      </c>
      <c r="H111" s="98" t="s">
        <v>983</v>
      </c>
      <c r="I111" s="98" t="str">
        <f>VLOOKUP(H111,Presupuesto!$B$11:$C$565,2,0)</f>
        <v>EQUIPOS VARIOS DE OFICINA</v>
      </c>
      <c r="J111" s="95" t="str">
        <f t="shared" ref="J111:J122" si="10">$J$109</f>
        <v>Cultura de Innovación Institucional y Educativa</v>
      </c>
      <c r="K111" s="95" t="s">
        <v>392</v>
      </c>
      <c r="L111" s="95"/>
    </row>
    <row r="112" spans="3:12" x14ac:dyDescent="0.25">
      <c r="C112" s="96" t="s">
        <v>74</v>
      </c>
      <c r="D112" s="148">
        <v>1</v>
      </c>
      <c r="E112" s="97">
        <v>8000</v>
      </c>
      <c r="F112" s="94">
        <f t="shared" si="9"/>
        <v>8000</v>
      </c>
      <c r="G112" s="162" t="s">
        <v>1494</v>
      </c>
      <c r="H112" s="98" t="s">
        <v>1011</v>
      </c>
      <c r="I112" s="98" t="str">
        <f>VLOOKUP(H112,Presupuesto!$B$11:$C$565,2,0)</f>
        <v>EQUIPO DE COMPUTACION</v>
      </c>
      <c r="J112" s="95" t="str">
        <f t="shared" si="10"/>
        <v>Cultura de Innovación Institucional y Educativa</v>
      </c>
      <c r="K112" s="95" t="s">
        <v>392</v>
      </c>
      <c r="L112" s="95"/>
    </row>
    <row r="113" spans="3:12" x14ac:dyDescent="0.25">
      <c r="C113" s="96" t="s">
        <v>75</v>
      </c>
      <c r="D113" s="148">
        <v>1</v>
      </c>
      <c r="E113" s="97">
        <v>5000</v>
      </c>
      <c r="F113" s="94">
        <f t="shared" si="9"/>
        <v>5000</v>
      </c>
      <c r="G113" s="162" t="s">
        <v>1494</v>
      </c>
      <c r="H113" s="98" t="s">
        <v>1011</v>
      </c>
      <c r="I113" s="98" t="str">
        <f>VLOOKUP(H113,Presupuesto!$B$11:$C$565,2,0)</f>
        <v>EQUIPO DE COMPUTACION</v>
      </c>
      <c r="J113" s="95" t="str">
        <f t="shared" si="10"/>
        <v>Cultura de Innovación Institucional y Educativa</v>
      </c>
      <c r="K113" s="95" t="s">
        <v>392</v>
      </c>
      <c r="L113" s="95"/>
    </row>
    <row r="114" spans="3:12" x14ac:dyDescent="0.25">
      <c r="C114" s="96" t="s">
        <v>35</v>
      </c>
      <c r="D114" s="148">
        <v>2</v>
      </c>
      <c r="E114" s="97">
        <v>13000</v>
      </c>
      <c r="F114" s="94">
        <f t="shared" si="9"/>
        <v>26000</v>
      </c>
      <c r="G114" s="162" t="s">
        <v>1494</v>
      </c>
      <c r="H114" s="98" t="s">
        <v>997</v>
      </c>
      <c r="I114" s="98" t="str">
        <f>VLOOKUP(H114,Presupuesto!$B$11:$C$565,2,0)</f>
        <v>EQUIPO DE TRANSPORTE TRACCION Y ELEVACION</v>
      </c>
      <c r="J114" s="95" t="str">
        <f t="shared" si="10"/>
        <v>Cultura de Innovación Institucional y Educativa</v>
      </c>
      <c r="K114" s="95" t="s">
        <v>392</v>
      </c>
      <c r="L114" s="95"/>
    </row>
    <row r="115" spans="3:12" x14ac:dyDescent="0.25">
      <c r="C115" s="96" t="s">
        <v>76</v>
      </c>
      <c r="D115" s="148">
        <v>1</v>
      </c>
      <c r="E115" s="97">
        <v>15000</v>
      </c>
      <c r="F115" s="94">
        <f t="shared" si="9"/>
        <v>15000</v>
      </c>
      <c r="G115" s="162" t="s">
        <v>1494</v>
      </c>
      <c r="H115" s="98" t="s">
        <v>997</v>
      </c>
      <c r="I115" s="98" t="str">
        <f>VLOOKUP(H115,Presupuesto!$B$11:$C$565,2,0)</f>
        <v>EQUIPO DE TRANSPORTE TRACCION Y ELEVACION</v>
      </c>
      <c r="J115" s="95" t="str">
        <f t="shared" si="10"/>
        <v>Cultura de Innovación Institucional y Educativa</v>
      </c>
      <c r="K115" s="95" t="s">
        <v>392</v>
      </c>
      <c r="L115" s="95"/>
    </row>
    <row r="116" spans="3:12" x14ac:dyDescent="0.25">
      <c r="C116" s="96" t="s">
        <v>77</v>
      </c>
      <c r="D116" s="148"/>
      <c r="E116" s="97">
        <v>10000</v>
      </c>
      <c r="F116" s="94">
        <f t="shared" si="9"/>
        <v>0</v>
      </c>
      <c r="G116" s="162" t="s">
        <v>1494</v>
      </c>
      <c r="H116" s="98" t="s">
        <v>997</v>
      </c>
      <c r="I116" s="98" t="str">
        <f>VLOOKUP(H116,Presupuesto!$B$11:$C$565,2,0)</f>
        <v>EQUIPO DE TRANSPORTE TRACCION Y ELEVACION</v>
      </c>
      <c r="J116" s="95" t="str">
        <f t="shared" si="10"/>
        <v>Cultura de Innovación Institucional y Educativa</v>
      </c>
      <c r="K116" s="95" t="s">
        <v>400</v>
      </c>
      <c r="L116" s="95"/>
    </row>
    <row r="117" spans="3:12" x14ac:dyDescent="0.25">
      <c r="C117" s="96" t="s">
        <v>78</v>
      </c>
      <c r="D117" s="148">
        <v>30</v>
      </c>
      <c r="E117" s="97">
        <v>1320</v>
      </c>
      <c r="F117" s="94">
        <f t="shared" si="9"/>
        <v>39600</v>
      </c>
      <c r="G117" s="162" t="s">
        <v>1494</v>
      </c>
      <c r="H117" s="98" t="s">
        <v>1043</v>
      </c>
      <c r="I117" s="98" t="str">
        <f>VLOOKUP(H117,Presupuesto!$B$11:$C$565,2,0)</f>
        <v>APLICACIONES INFORMATICAS</v>
      </c>
      <c r="J117" s="95" t="str">
        <f t="shared" si="10"/>
        <v>Cultura de Innovación Institucional y Educativa</v>
      </c>
      <c r="K117" s="95" t="s">
        <v>396</v>
      </c>
      <c r="L117" s="95"/>
    </row>
    <row r="118" spans="3:12" x14ac:dyDescent="0.25">
      <c r="C118" s="106" t="s">
        <v>79</v>
      </c>
      <c r="D118" s="148">
        <v>1</v>
      </c>
      <c r="E118" s="97">
        <v>2000</v>
      </c>
      <c r="F118" s="94">
        <f t="shared" si="9"/>
        <v>2000</v>
      </c>
      <c r="G118" s="162" t="s">
        <v>1494</v>
      </c>
      <c r="H118" s="107" t="s">
        <v>1011</v>
      </c>
      <c r="I118" s="107" t="str">
        <f>VLOOKUP(H118,Presupuesto!$B$11:$C$565,2,0)</f>
        <v>EQUIPO DE COMPUTACION</v>
      </c>
      <c r="J118" s="95" t="str">
        <f t="shared" si="10"/>
        <v>Cultura de Innovación Institucional y Educativa</v>
      </c>
      <c r="K118" s="95" t="s">
        <v>392</v>
      </c>
      <c r="L118" s="95"/>
    </row>
    <row r="119" spans="3:12" x14ac:dyDescent="0.25">
      <c r="C119" s="106" t="s">
        <v>1467</v>
      </c>
      <c r="D119" s="148">
        <v>30</v>
      </c>
      <c r="E119" s="97">
        <v>1500</v>
      </c>
      <c r="F119" s="94">
        <f t="shared" si="9"/>
        <v>45000</v>
      </c>
      <c r="G119" s="162" t="s">
        <v>1494</v>
      </c>
      <c r="H119" s="107" t="s">
        <v>943</v>
      </c>
      <c r="I119" s="107" t="str">
        <f>VLOOKUP(H119,Presupuesto!$B$11:$C$565,2,0)</f>
        <v>UTILES Y MATERIALES ELECTRICOS</v>
      </c>
      <c r="J119" s="95" t="str">
        <f t="shared" si="10"/>
        <v>Cultura de Innovación Institucional y Educativa</v>
      </c>
      <c r="K119" s="95" t="s">
        <v>392</v>
      </c>
      <c r="L119" s="95"/>
    </row>
    <row r="120" spans="3:12" x14ac:dyDescent="0.25">
      <c r="C120" s="106" t="s">
        <v>80</v>
      </c>
      <c r="D120" s="148">
        <v>1</v>
      </c>
      <c r="E120" s="97">
        <v>1500</v>
      </c>
      <c r="F120" s="94">
        <f t="shared" si="9"/>
        <v>1500</v>
      </c>
      <c r="G120" s="162" t="s">
        <v>1494</v>
      </c>
      <c r="H120" s="107" t="s">
        <v>1011</v>
      </c>
      <c r="I120" s="107" t="str">
        <f>VLOOKUP(H120,Presupuesto!$B$11:$C$565,2,0)</f>
        <v>EQUIPO DE COMPUTACION</v>
      </c>
      <c r="J120" s="95" t="str">
        <f t="shared" si="10"/>
        <v>Cultura de Innovación Institucional y Educativa</v>
      </c>
      <c r="K120" s="95" t="s">
        <v>392</v>
      </c>
      <c r="L120" s="95"/>
    </row>
    <row r="121" spans="3:12" x14ac:dyDescent="0.25">
      <c r="C121" s="106" t="s">
        <v>81</v>
      </c>
      <c r="D121" s="148"/>
      <c r="E121" s="97">
        <v>500</v>
      </c>
      <c r="F121" s="94">
        <f t="shared" si="9"/>
        <v>0</v>
      </c>
      <c r="G121" s="162" t="s">
        <v>1494</v>
      </c>
      <c r="H121" s="107" t="s">
        <v>952</v>
      </c>
      <c r="I121" s="107" t="str">
        <f>VLOOKUP(H121,Presupuesto!$B$11:$C$565,2,0)</f>
        <v>OTROS RESPUESTOS Y ACCESORIOS MENORES</v>
      </c>
      <c r="J121" s="95" t="str">
        <f t="shared" si="10"/>
        <v>Cultura de Innovación Institucional y Educativa</v>
      </c>
      <c r="K121" s="95" t="s">
        <v>392</v>
      </c>
      <c r="L121" s="95"/>
    </row>
    <row r="122" spans="3:12" ht="15.75" thickBot="1" x14ac:dyDescent="0.3">
      <c r="C122" s="99" t="s">
        <v>1732</v>
      </c>
      <c r="D122" s="156">
        <v>1</v>
      </c>
      <c r="E122" s="101">
        <v>4000</v>
      </c>
      <c r="F122" s="102">
        <f t="shared" si="9"/>
        <v>4000</v>
      </c>
      <c r="G122" s="162" t="s">
        <v>1494</v>
      </c>
      <c r="H122" s="103" t="s">
        <v>952</v>
      </c>
      <c r="I122" s="103" t="str">
        <f>VLOOKUP(H122,Presupuesto!$B$11:$C$565,2,0)</f>
        <v>OTROS RESPUESTOS Y ACCESORIOS MENORES</v>
      </c>
      <c r="J122" s="103" t="str">
        <f t="shared" si="10"/>
        <v>Cultura de Innovación Institucional y Educativa</v>
      </c>
      <c r="K122" s="121" t="s">
        <v>391</v>
      </c>
      <c r="L122" s="121"/>
    </row>
    <row r="123" spans="3:12" x14ac:dyDescent="0.25">
      <c r="F123" s="90"/>
      <c r="G123" s="73"/>
      <c r="H123" s="73"/>
      <c r="I123" s="73"/>
    </row>
    <row r="124" spans="3:12" ht="15.75" thickBot="1" x14ac:dyDescent="0.3"/>
    <row r="125" spans="3:12" ht="15.75" thickBot="1" x14ac:dyDescent="0.3">
      <c r="C125" s="29" t="s">
        <v>43</v>
      </c>
      <c r="D125" s="105">
        <f>SUM(F132:F145)</f>
        <v>166500</v>
      </c>
      <c r="F125" s="70"/>
      <c r="G125" s="76"/>
      <c r="H125" s="70"/>
      <c r="I125" s="70"/>
    </row>
    <row r="126" spans="3:12" x14ac:dyDescent="0.25">
      <c r="C126" s="70"/>
      <c r="D126" s="31"/>
      <c r="E126" s="90"/>
      <c r="F126" s="90"/>
      <c r="G126" s="90"/>
      <c r="H126" s="73"/>
      <c r="I126" s="73"/>
      <c r="J126" s="73"/>
      <c r="K126" s="109"/>
    </row>
    <row r="127" spans="3:12" x14ac:dyDescent="0.25">
      <c r="C127" s="70"/>
      <c r="D127" s="31"/>
      <c r="E127" s="90"/>
      <c r="F127" s="90"/>
      <c r="G127" s="90"/>
      <c r="H127" s="73"/>
      <c r="I127" s="73"/>
      <c r="J127" s="73"/>
      <c r="K127" s="109"/>
    </row>
    <row r="128" spans="3:12" ht="15.75" x14ac:dyDescent="0.25">
      <c r="C128" s="199" t="s">
        <v>389</v>
      </c>
      <c r="D128" s="327" t="s">
        <v>1793</v>
      </c>
      <c r="E128" s="90"/>
      <c r="F128" s="90"/>
      <c r="G128" s="90"/>
      <c r="H128" s="73"/>
      <c r="I128" s="73"/>
      <c r="J128" s="73"/>
      <c r="K128" s="109"/>
    </row>
    <row r="129" spans="3:12" ht="18.75" x14ac:dyDescent="0.25">
      <c r="C129" s="204" t="str">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Posgrado'!$E:$F,2,FALSE),IFERROR(VLOOKUP(D128,'16. Desa. del Sistema Educ.Sup.'!$E:$F,2,FALSE),IFERROR(VLOOKUP(D128,'9. Cultura de Inno. Insti...'!$E:$F,2,FALSE),VLOOKUP(D128,'7. Lo Esencial de la Reforma U.'!$E:$F,2,0))))))))))))))))</f>
        <v xml:space="preserve">GESTION PARA LA CREACION DE LA UNIDAD 1. Nombrar Comisión para elaborar la propuesta.                                         2. Solicitar Plan de Trabajo a la Comisión Nombrada. 3. Hacer seguimiento del plan de trabajo.4 Contratacion de Jefe de la Unidad, 1 curriculista, 1 diseñador grafico, 2 tecnologos educativos </v>
      </c>
      <c r="D129" s="31"/>
      <c r="E129" s="90"/>
      <c r="F129" s="90"/>
      <c r="G129" s="90"/>
      <c r="H129" s="73"/>
      <c r="I129" s="73"/>
      <c r="J129" s="73"/>
      <c r="K129" s="109"/>
    </row>
    <row r="130" spans="3:12" x14ac:dyDescent="0.25">
      <c r="F130" s="90"/>
      <c r="G130" s="73"/>
      <c r="H130" s="73"/>
      <c r="I130" s="73"/>
    </row>
    <row r="131" spans="3:12" ht="30.75" thickBot="1" x14ac:dyDescent="0.3">
      <c r="C131" s="146" t="s">
        <v>44</v>
      </c>
      <c r="D131" s="146" t="s">
        <v>55</v>
      </c>
      <c r="E131" s="146" t="s">
        <v>57</v>
      </c>
      <c r="F131" s="147" t="s">
        <v>27</v>
      </c>
      <c r="G131" s="147" t="s">
        <v>128</v>
      </c>
      <c r="H131" s="146" t="s">
        <v>46</v>
      </c>
      <c r="I131" s="146" t="s">
        <v>129</v>
      </c>
      <c r="J131" s="146" t="s">
        <v>407</v>
      </c>
      <c r="K131" s="146" t="s">
        <v>408</v>
      </c>
      <c r="L131" s="146" t="s">
        <v>461</v>
      </c>
    </row>
    <row r="132" spans="3:12" ht="15.75" thickBot="1" x14ac:dyDescent="0.3">
      <c r="C132" s="286" t="s">
        <v>1336</v>
      </c>
      <c r="D132" s="155">
        <v>0</v>
      </c>
      <c r="E132" s="93">
        <f>HLOOKUP($C132,$CB$2:$CE$3,2,0)</f>
        <v>15000</v>
      </c>
      <c r="F132" s="94">
        <f>D132*E132</f>
        <v>0</v>
      </c>
      <c r="G132" s="162" t="s">
        <v>1494</v>
      </c>
      <c r="H132" s="95" t="s">
        <v>1011</v>
      </c>
      <c r="I132" s="95" t="str">
        <f>VLOOKUP(H132,Presupuesto!$B$11:$C$565,2,0)</f>
        <v>EQUIPO DE COMPUTACION</v>
      </c>
      <c r="J132" s="212" t="s">
        <v>1360</v>
      </c>
      <c r="K132" s="95" t="s">
        <v>391</v>
      </c>
      <c r="L132" s="95"/>
    </row>
    <row r="133" spans="3:12" x14ac:dyDescent="0.25">
      <c r="C133" s="286" t="s">
        <v>1334</v>
      </c>
      <c r="D133" s="148">
        <v>3</v>
      </c>
      <c r="E133" s="93">
        <f>HLOOKUP($C133,$CB$2:$CE$3,2,0)</f>
        <v>35000</v>
      </c>
      <c r="F133" s="94">
        <f>D133*E133</f>
        <v>105000</v>
      </c>
      <c r="G133" s="162" t="s">
        <v>1494</v>
      </c>
      <c r="H133" s="98" t="s">
        <v>1011</v>
      </c>
      <c r="I133" s="98" t="str">
        <f>VLOOKUP(H133,Presupuesto!$B$11:$C$565,2,0)</f>
        <v>EQUIPO DE COMPUTACION</v>
      </c>
      <c r="J133" s="95" t="str">
        <f>$J$132</f>
        <v>Cultura de Innovación Institucional y Educativa</v>
      </c>
      <c r="K133" s="95" t="s">
        <v>409</v>
      </c>
      <c r="L133" s="95"/>
    </row>
    <row r="134" spans="3:12" x14ac:dyDescent="0.25">
      <c r="C134" s="96" t="s">
        <v>73</v>
      </c>
      <c r="D134" s="148"/>
      <c r="E134" s="97">
        <v>4000</v>
      </c>
      <c r="F134" s="94">
        <f t="shared" ref="F134:F145" si="11">D134*E134</f>
        <v>0</v>
      </c>
      <c r="G134" s="162" t="s">
        <v>1494</v>
      </c>
      <c r="H134" s="98" t="s">
        <v>983</v>
      </c>
      <c r="I134" s="98" t="str">
        <f>VLOOKUP(H134,Presupuesto!$B$11:$C$565,2,0)</f>
        <v>EQUIPOS VARIOS DE OFICINA</v>
      </c>
      <c r="J134" s="95" t="str">
        <f t="shared" ref="J134:J144" si="12">$J$132</f>
        <v>Cultura de Innovación Institucional y Educativa</v>
      </c>
      <c r="K134" s="95" t="s">
        <v>392</v>
      </c>
      <c r="L134" s="95"/>
    </row>
    <row r="135" spans="3:12" x14ac:dyDescent="0.25">
      <c r="C135" s="96" t="s">
        <v>74</v>
      </c>
      <c r="D135" s="148">
        <v>2</v>
      </c>
      <c r="E135" s="97">
        <v>8000</v>
      </c>
      <c r="F135" s="94">
        <f t="shared" si="11"/>
        <v>16000</v>
      </c>
      <c r="G135" s="162" t="s">
        <v>1494</v>
      </c>
      <c r="H135" s="98" t="s">
        <v>1011</v>
      </c>
      <c r="I135" s="98" t="str">
        <f>VLOOKUP(H135,Presupuesto!$B$11:$C$565,2,0)</f>
        <v>EQUIPO DE COMPUTACION</v>
      </c>
      <c r="J135" s="95" t="str">
        <f t="shared" si="12"/>
        <v>Cultura de Innovación Institucional y Educativa</v>
      </c>
      <c r="K135" s="95" t="s">
        <v>392</v>
      </c>
      <c r="L135" s="95"/>
    </row>
    <row r="136" spans="3:12" x14ac:dyDescent="0.25">
      <c r="C136" s="96" t="s">
        <v>75</v>
      </c>
      <c r="D136" s="148"/>
      <c r="E136" s="97">
        <v>5000</v>
      </c>
      <c r="F136" s="94">
        <f t="shared" si="11"/>
        <v>0</v>
      </c>
      <c r="G136" s="162" t="s">
        <v>1494</v>
      </c>
      <c r="H136" s="98" t="s">
        <v>1011</v>
      </c>
      <c r="I136" s="98" t="str">
        <f>VLOOKUP(H136,Presupuesto!$B$11:$C$565,2,0)</f>
        <v>EQUIPO DE COMPUTACION</v>
      </c>
      <c r="J136" s="95" t="str">
        <f t="shared" si="12"/>
        <v>Cultura de Innovación Institucional y Educativa</v>
      </c>
      <c r="K136" s="95" t="s">
        <v>392</v>
      </c>
      <c r="L136" s="95"/>
    </row>
    <row r="137" spans="3:12" x14ac:dyDescent="0.25">
      <c r="C137" s="96" t="s">
        <v>35</v>
      </c>
      <c r="D137" s="148">
        <v>2</v>
      </c>
      <c r="E137" s="97">
        <v>13000</v>
      </c>
      <c r="F137" s="94">
        <f t="shared" si="11"/>
        <v>26000</v>
      </c>
      <c r="G137" s="162" t="s">
        <v>1494</v>
      </c>
      <c r="H137" s="98" t="s">
        <v>997</v>
      </c>
      <c r="I137" s="98" t="str">
        <f>VLOOKUP(H137,Presupuesto!$B$11:$C$565,2,0)</f>
        <v>EQUIPO DE TRANSPORTE TRACCION Y ELEVACION</v>
      </c>
      <c r="J137" s="95" t="str">
        <f t="shared" si="12"/>
        <v>Cultura de Innovación Institucional y Educativa</v>
      </c>
      <c r="K137" s="95" t="s">
        <v>392</v>
      </c>
      <c r="L137" s="95"/>
    </row>
    <row r="138" spans="3:12" x14ac:dyDescent="0.25">
      <c r="C138" s="96" t="s">
        <v>76</v>
      </c>
      <c r="D138" s="148">
        <v>1</v>
      </c>
      <c r="E138" s="97">
        <v>15000</v>
      </c>
      <c r="F138" s="94">
        <f t="shared" si="11"/>
        <v>15000</v>
      </c>
      <c r="G138" s="162" t="s">
        <v>1494</v>
      </c>
      <c r="H138" s="98" t="s">
        <v>997</v>
      </c>
      <c r="I138" s="98" t="str">
        <f>VLOOKUP(H138,Presupuesto!$B$11:$C$565,2,0)</f>
        <v>EQUIPO DE TRANSPORTE TRACCION Y ELEVACION</v>
      </c>
      <c r="J138" s="95" t="str">
        <f t="shared" si="12"/>
        <v>Cultura de Innovación Institucional y Educativa</v>
      </c>
      <c r="K138" s="95" t="s">
        <v>392</v>
      </c>
      <c r="L138" s="95"/>
    </row>
    <row r="139" spans="3:12" x14ac:dyDescent="0.25">
      <c r="C139" s="96" t="s">
        <v>77</v>
      </c>
      <c r="D139" s="148"/>
      <c r="E139" s="97">
        <v>10000</v>
      </c>
      <c r="F139" s="94">
        <f t="shared" si="11"/>
        <v>0</v>
      </c>
      <c r="G139" s="162" t="s">
        <v>1494</v>
      </c>
      <c r="H139" s="98" t="s">
        <v>997</v>
      </c>
      <c r="I139" s="98" t="str">
        <f>VLOOKUP(H139,Presupuesto!$B$11:$C$565,2,0)</f>
        <v>EQUIPO DE TRANSPORTE TRACCION Y ELEVACION</v>
      </c>
      <c r="J139" s="95" t="str">
        <f t="shared" si="12"/>
        <v>Cultura de Innovación Institucional y Educativa</v>
      </c>
      <c r="K139" s="95" t="s">
        <v>400</v>
      </c>
      <c r="L139" s="95"/>
    </row>
    <row r="140" spans="3:12" x14ac:dyDescent="0.25">
      <c r="C140" s="96" t="s">
        <v>78</v>
      </c>
      <c r="D140" s="148"/>
      <c r="E140" s="97">
        <v>10000</v>
      </c>
      <c r="F140" s="94">
        <f t="shared" si="11"/>
        <v>0</v>
      </c>
      <c r="G140" s="162" t="s">
        <v>1494</v>
      </c>
      <c r="H140" s="98" t="s">
        <v>1043</v>
      </c>
      <c r="I140" s="98" t="str">
        <f>VLOOKUP(H140,Presupuesto!$B$11:$C$565,2,0)</f>
        <v>APLICACIONES INFORMATICAS</v>
      </c>
      <c r="J140" s="95" t="str">
        <f t="shared" si="12"/>
        <v>Cultura de Innovación Institucional y Educativa</v>
      </c>
      <c r="K140" s="95" t="s">
        <v>396</v>
      </c>
      <c r="L140" s="95"/>
    </row>
    <row r="141" spans="3:12" x14ac:dyDescent="0.25">
      <c r="C141" s="106" t="s">
        <v>79</v>
      </c>
      <c r="D141" s="148"/>
      <c r="E141" s="97">
        <v>2000</v>
      </c>
      <c r="F141" s="94">
        <f t="shared" si="11"/>
        <v>0</v>
      </c>
      <c r="G141" s="162" t="s">
        <v>1494</v>
      </c>
      <c r="H141" s="107" t="s">
        <v>1011</v>
      </c>
      <c r="I141" s="107" t="str">
        <f>VLOOKUP(H141,Presupuesto!$B$11:$C$565,2,0)</f>
        <v>EQUIPO DE COMPUTACION</v>
      </c>
      <c r="J141" s="95" t="str">
        <f t="shared" si="12"/>
        <v>Cultura de Innovación Institucional y Educativa</v>
      </c>
      <c r="K141" s="95" t="s">
        <v>392</v>
      </c>
      <c r="L141" s="95"/>
    </row>
    <row r="142" spans="3:12" x14ac:dyDescent="0.25">
      <c r="C142" s="106" t="s">
        <v>1467</v>
      </c>
      <c r="D142" s="148">
        <v>3</v>
      </c>
      <c r="E142" s="97">
        <v>1500</v>
      </c>
      <c r="F142" s="94">
        <f t="shared" si="11"/>
        <v>4500</v>
      </c>
      <c r="G142" s="162" t="s">
        <v>1494</v>
      </c>
      <c r="H142" s="107" t="s">
        <v>943</v>
      </c>
      <c r="I142" s="107" t="str">
        <f>VLOOKUP(H142,Presupuesto!$B$11:$C$565,2,0)</f>
        <v>UTILES Y MATERIALES ELECTRICOS</v>
      </c>
      <c r="J142" s="95" t="str">
        <f t="shared" si="12"/>
        <v>Cultura de Innovación Institucional y Educativa</v>
      </c>
      <c r="K142" s="95" t="s">
        <v>392</v>
      </c>
      <c r="L142" s="95"/>
    </row>
    <row r="143" spans="3:12" x14ac:dyDescent="0.25">
      <c r="C143" s="106" t="s">
        <v>80</v>
      </c>
      <c r="D143" s="148"/>
      <c r="E143" s="97">
        <v>1500</v>
      </c>
      <c r="F143" s="94">
        <f t="shared" si="11"/>
        <v>0</v>
      </c>
      <c r="G143" s="162" t="s">
        <v>1494</v>
      </c>
      <c r="H143" s="107" t="s">
        <v>1011</v>
      </c>
      <c r="I143" s="107" t="str">
        <f>VLOOKUP(H143,Presupuesto!$B$11:$C$565,2,0)</f>
        <v>EQUIPO DE COMPUTACION</v>
      </c>
      <c r="J143" s="95" t="str">
        <f t="shared" si="12"/>
        <v>Cultura de Innovación Institucional y Educativa</v>
      </c>
      <c r="K143" s="95" t="s">
        <v>392</v>
      </c>
      <c r="L143" s="95"/>
    </row>
    <row r="144" spans="3:12" x14ac:dyDescent="0.25">
      <c r="C144" s="106" t="s">
        <v>81</v>
      </c>
      <c r="D144" s="148"/>
      <c r="E144" s="97">
        <v>500</v>
      </c>
      <c r="F144" s="94">
        <f t="shared" si="11"/>
        <v>0</v>
      </c>
      <c r="G144" s="162" t="s">
        <v>1494</v>
      </c>
      <c r="H144" s="107" t="s">
        <v>952</v>
      </c>
      <c r="I144" s="107" t="str">
        <f>VLOOKUP(H144,Presupuesto!$B$11:$C$565,2,0)</f>
        <v>OTROS RESPUESTOS Y ACCESORIOS MENORES</v>
      </c>
      <c r="J144" s="95" t="str">
        <f t="shared" si="12"/>
        <v>Cultura de Innovación Institucional y Educativa</v>
      </c>
      <c r="K144" s="95" t="s">
        <v>392</v>
      </c>
      <c r="L144" s="95"/>
    </row>
    <row r="145" spans="3:12" ht="15.75" thickBot="1" x14ac:dyDescent="0.3">
      <c r="C145" s="99" t="s">
        <v>82</v>
      </c>
      <c r="D145" s="156"/>
      <c r="E145" s="101">
        <v>20</v>
      </c>
      <c r="F145" s="102">
        <f t="shared" si="11"/>
        <v>0</v>
      </c>
      <c r="G145" s="162" t="s">
        <v>1494</v>
      </c>
      <c r="H145" s="103" t="s">
        <v>952</v>
      </c>
      <c r="I145" s="103" t="str">
        <f>VLOOKUP(H145,Presupuesto!$B$11:$C$565,2,0)</f>
        <v>OTROS RESPUESTOS Y ACCESORIOS MENORES</v>
      </c>
      <c r="J145" s="103" t="str">
        <f>$J$132</f>
        <v>Cultura de Innovación Institucional y Educativa</v>
      </c>
      <c r="K145" s="121" t="s">
        <v>391</v>
      </c>
      <c r="L145" s="121"/>
    </row>
    <row r="147" spans="3:12" ht="15.75" thickBot="1" x14ac:dyDescent="0.3"/>
    <row r="148" spans="3:12" ht="15.75" thickBot="1" x14ac:dyDescent="0.3">
      <c r="C148" s="29" t="s">
        <v>43</v>
      </c>
      <c r="D148" s="105">
        <f>SUM(F155:F168)</f>
        <v>116500</v>
      </c>
      <c r="F148" s="70"/>
      <c r="G148" s="76"/>
      <c r="H148" s="70"/>
      <c r="I148" s="70"/>
    </row>
    <row r="149" spans="3:12" x14ac:dyDescent="0.25">
      <c r="C149" s="70"/>
      <c r="D149" s="31"/>
      <c r="E149" s="90"/>
      <c r="F149" s="90"/>
      <c r="G149" s="90"/>
      <c r="H149" s="73"/>
      <c r="I149" s="73"/>
      <c r="J149" s="73"/>
      <c r="K149" s="109"/>
    </row>
    <row r="150" spans="3:12" x14ac:dyDescent="0.25">
      <c r="C150" s="70"/>
      <c r="D150" s="31"/>
      <c r="E150" s="90"/>
      <c r="F150" s="90"/>
      <c r="G150" s="90"/>
      <c r="H150" s="73"/>
      <c r="I150" s="73"/>
      <c r="J150" s="73"/>
      <c r="K150" s="109"/>
    </row>
    <row r="151" spans="3:12" ht="15.75" x14ac:dyDescent="0.25">
      <c r="C151" s="199" t="s">
        <v>389</v>
      </c>
      <c r="D151" s="327" t="s">
        <v>1817</v>
      </c>
      <c r="E151" s="90"/>
      <c r="F151" s="90"/>
      <c r="G151" s="90"/>
      <c r="H151" s="73"/>
      <c r="I151" s="73"/>
      <c r="J151" s="73"/>
      <c r="K151" s="109"/>
    </row>
    <row r="152" spans="3:12" ht="18.75" x14ac:dyDescent="0.25">
      <c r="C152" s="204" t="str">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Posgrado'!$E:$F,2,FALSE),IFERROR(VLOOKUP(D151,'16. Desa. del Sistema Educ.Sup.'!$E:$F,2,FALSE),IFERROR(VLOOKUP(D151,'9. Cultura de Inno. Insti...'!$E:$F,2,FALSE),VLOOKUP(D151,'7. Lo Esencial de la Reforma U.'!$E:$F,2,0))))))))))))))))</f>
        <v xml:space="preserve">1. Elaboracion del plan de mejora 2. Establecer una ruta critca para la ejecucion del plan de mejora  3. Presentar informes de avnces cada trimestre del año. </v>
      </c>
      <c r="D152" s="31"/>
      <c r="E152" s="90"/>
      <c r="F152" s="90"/>
      <c r="G152" s="90"/>
      <c r="H152" s="73"/>
      <c r="I152" s="73"/>
      <c r="J152" s="73"/>
      <c r="K152" s="109"/>
    </row>
    <row r="153" spans="3:12" x14ac:dyDescent="0.25">
      <c r="F153" s="90"/>
      <c r="G153" s="73"/>
      <c r="H153" s="73"/>
      <c r="I153" s="73"/>
    </row>
    <row r="154" spans="3:12" ht="30.75" thickBot="1" x14ac:dyDescent="0.3">
      <c r="C154" s="146" t="s">
        <v>44</v>
      </c>
      <c r="D154" s="146" t="s">
        <v>55</v>
      </c>
      <c r="E154" s="146" t="s">
        <v>57</v>
      </c>
      <c r="F154" s="147" t="s">
        <v>27</v>
      </c>
      <c r="G154" s="147" t="s">
        <v>128</v>
      </c>
      <c r="H154" s="146" t="s">
        <v>46</v>
      </c>
      <c r="I154" s="146" t="s">
        <v>129</v>
      </c>
      <c r="J154" s="146" t="s">
        <v>407</v>
      </c>
      <c r="K154" s="146" t="s">
        <v>408</v>
      </c>
      <c r="L154" s="146" t="s">
        <v>461</v>
      </c>
    </row>
    <row r="155" spans="3:12" ht="15.75" thickBot="1" x14ac:dyDescent="0.3">
      <c r="C155" s="286" t="s">
        <v>1336</v>
      </c>
      <c r="D155" s="155">
        <v>5</v>
      </c>
      <c r="E155" s="93">
        <f>HLOOKUP($C155,$CB$2:$CE$3,2,0)</f>
        <v>15000</v>
      </c>
      <c r="F155" s="94">
        <f>D155*E155</f>
        <v>75000</v>
      </c>
      <c r="G155" s="162" t="s">
        <v>1494</v>
      </c>
      <c r="H155" s="95" t="s">
        <v>1011</v>
      </c>
      <c r="I155" s="95" t="str">
        <f>VLOOKUP(H155,Presupuesto!$B$11:$C$565,2,0)</f>
        <v>EQUIPO DE COMPUTACION</v>
      </c>
      <c r="J155" s="212" t="s">
        <v>1363</v>
      </c>
      <c r="K155" s="95" t="s">
        <v>391</v>
      </c>
      <c r="L155" s="95"/>
    </row>
    <row r="156" spans="3:12" x14ac:dyDescent="0.25">
      <c r="C156" s="286" t="s">
        <v>1334</v>
      </c>
      <c r="D156" s="148"/>
      <c r="E156" s="93">
        <f>HLOOKUP($C156,$CB$2:$CE$3,2,0)</f>
        <v>35000</v>
      </c>
      <c r="F156" s="94">
        <f>D156*E156</f>
        <v>0</v>
      </c>
      <c r="G156" s="162" t="s">
        <v>1494</v>
      </c>
      <c r="H156" s="98" t="s">
        <v>1011</v>
      </c>
      <c r="I156" s="98" t="str">
        <f>VLOOKUP(H156,Presupuesto!$B$11:$C$565,2,0)</f>
        <v>EQUIPO DE COMPUTACION</v>
      </c>
      <c r="J156" s="95" t="str">
        <f>$J$155</f>
        <v>Gestión Académica</v>
      </c>
      <c r="K156" s="95" t="s">
        <v>409</v>
      </c>
      <c r="L156" s="95"/>
    </row>
    <row r="157" spans="3:12" x14ac:dyDescent="0.25">
      <c r="C157" s="96" t="s">
        <v>73</v>
      </c>
      <c r="D157" s="148"/>
      <c r="E157" s="97">
        <v>4000</v>
      </c>
      <c r="F157" s="94">
        <f t="shared" ref="F157:F168" si="13">D157*E157</f>
        <v>0</v>
      </c>
      <c r="G157" s="162" t="s">
        <v>1494</v>
      </c>
      <c r="H157" s="98" t="s">
        <v>983</v>
      </c>
      <c r="I157" s="98" t="str">
        <f>VLOOKUP(H157,Presupuesto!$B$11:$C$565,2,0)</f>
        <v>EQUIPOS VARIOS DE OFICINA</v>
      </c>
      <c r="J157" s="95" t="str">
        <f t="shared" ref="J157:J168" si="14">$J$155</f>
        <v>Gestión Académica</v>
      </c>
      <c r="K157" s="95" t="s">
        <v>392</v>
      </c>
      <c r="L157" s="95"/>
    </row>
    <row r="158" spans="3:12" x14ac:dyDescent="0.25">
      <c r="C158" s="96" t="s">
        <v>74</v>
      </c>
      <c r="D158" s="148">
        <v>1</v>
      </c>
      <c r="E158" s="97">
        <v>8000</v>
      </c>
      <c r="F158" s="94">
        <f t="shared" si="13"/>
        <v>8000</v>
      </c>
      <c r="G158" s="162" t="s">
        <v>1494</v>
      </c>
      <c r="H158" s="98" t="s">
        <v>1011</v>
      </c>
      <c r="I158" s="98" t="str">
        <f>VLOOKUP(H158,Presupuesto!$B$11:$C$565,2,0)</f>
        <v>EQUIPO DE COMPUTACION</v>
      </c>
      <c r="J158" s="95" t="str">
        <f t="shared" si="14"/>
        <v>Gestión Académica</v>
      </c>
      <c r="K158" s="95" t="s">
        <v>392</v>
      </c>
      <c r="L158" s="95"/>
    </row>
    <row r="159" spans="3:12" x14ac:dyDescent="0.25">
      <c r="C159" s="96" t="s">
        <v>75</v>
      </c>
      <c r="D159" s="148"/>
      <c r="E159" s="97">
        <v>5000</v>
      </c>
      <c r="F159" s="94">
        <f t="shared" si="13"/>
        <v>0</v>
      </c>
      <c r="G159" s="162" t="s">
        <v>1494</v>
      </c>
      <c r="H159" s="98" t="s">
        <v>1011</v>
      </c>
      <c r="I159" s="98" t="str">
        <f>VLOOKUP(H159,Presupuesto!$B$11:$C$565,2,0)</f>
        <v>EQUIPO DE COMPUTACION</v>
      </c>
      <c r="J159" s="95" t="str">
        <f t="shared" si="14"/>
        <v>Gestión Académica</v>
      </c>
      <c r="K159" s="95" t="s">
        <v>392</v>
      </c>
      <c r="L159" s="95"/>
    </row>
    <row r="160" spans="3:12" x14ac:dyDescent="0.25">
      <c r="C160" s="96" t="s">
        <v>35</v>
      </c>
      <c r="D160" s="148">
        <v>2</v>
      </c>
      <c r="E160" s="97">
        <v>13000</v>
      </c>
      <c r="F160" s="94">
        <f t="shared" si="13"/>
        <v>26000</v>
      </c>
      <c r="G160" s="162" t="s">
        <v>1494</v>
      </c>
      <c r="H160" s="98" t="s">
        <v>997</v>
      </c>
      <c r="I160" s="98" t="str">
        <f>VLOOKUP(H160,Presupuesto!$B$11:$C$565,2,0)</f>
        <v>EQUIPO DE TRANSPORTE TRACCION Y ELEVACION</v>
      </c>
      <c r="J160" s="95" t="str">
        <f t="shared" si="14"/>
        <v>Gestión Académica</v>
      </c>
      <c r="K160" s="95" t="s">
        <v>392</v>
      </c>
      <c r="L160" s="95"/>
    </row>
    <row r="161" spans="3:12" x14ac:dyDescent="0.25">
      <c r="C161" s="96" t="s">
        <v>76</v>
      </c>
      <c r="D161" s="148"/>
      <c r="E161" s="97">
        <v>15000</v>
      </c>
      <c r="F161" s="94">
        <f t="shared" si="13"/>
        <v>0</v>
      </c>
      <c r="G161" s="162" t="s">
        <v>1494</v>
      </c>
      <c r="H161" s="98" t="s">
        <v>997</v>
      </c>
      <c r="I161" s="98" t="str">
        <f>VLOOKUP(H161,Presupuesto!$B$11:$C$565,2,0)</f>
        <v>EQUIPO DE TRANSPORTE TRACCION Y ELEVACION</v>
      </c>
      <c r="J161" s="95" t="str">
        <f t="shared" si="14"/>
        <v>Gestión Académica</v>
      </c>
      <c r="K161" s="95" t="s">
        <v>392</v>
      </c>
      <c r="L161" s="95"/>
    </row>
    <row r="162" spans="3:12" x14ac:dyDescent="0.25">
      <c r="C162" s="96" t="s">
        <v>77</v>
      </c>
      <c r="D162" s="148"/>
      <c r="E162" s="97">
        <v>10000</v>
      </c>
      <c r="F162" s="94">
        <f t="shared" si="13"/>
        <v>0</v>
      </c>
      <c r="G162" s="162" t="s">
        <v>1494</v>
      </c>
      <c r="H162" s="98" t="s">
        <v>997</v>
      </c>
      <c r="I162" s="98" t="str">
        <f>VLOOKUP(H162,Presupuesto!$B$11:$C$565,2,0)</f>
        <v>EQUIPO DE TRANSPORTE TRACCION Y ELEVACION</v>
      </c>
      <c r="J162" s="95" t="str">
        <f t="shared" si="14"/>
        <v>Gestión Académica</v>
      </c>
      <c r="K162" s="95" t="s">
        <v>400</v>
      </c>
      <c r="L162" s="95"/>
    </row>
    <row r="163" spans="3:12" x14ac:dyDescent="0.25">
      <c r="C163" s="96" t="s">
        <v>78</v>
      </c>
      <c r="D163" s="148"/>
      <c r="E163" s="97">
        <v>10000</v>
      </c>
      <c r="F163" s="94">
        <f t="shared" si="13"/>
        <v>0</v>
      </c>
      <c r="G163" s="162" t="s">
        <v>1494</v>
      </c>
      <c r="H163" s="98" t="s">
        <v>1043</v>
      </c>
      <c r="I163" s="98" t="str">
        <f>VLOOKUP(H163,Presupuesto!$B$11:$C$565,2,0)</f>
        <v>APLICACIONES INFORMATICAS</v>
      </c>
      <c r="J163" s="95" t="str">
        <f t="shared" si="14"/>
        <v>Gestión Académica</v>
      </c>
      <c r="K163" s="95" t="s">
        <v>396</v>
      </c>
      <c r="L163" s="95"/>
    </row>
    <row r="164" spans="3:12" x14ac:dyDescent="0.25">
      <c r="C164" s="106" t="s">
        <v>79</v>
      </c>
      <c r="D164" s="148"/>
      <c r="E164" s="97">
        <v>2000</v>
      </c>
      <c r="F164" s="94">
        <f t="shared" si="13"/>
        <v>0</v>
      </c>
      <c r="G164" s="162" t="s">
        <v>1494</v>
      </c>
      <c r="H164" s="107" t="s">
        <v>1011</v>
      </c>
      <c r="I164" s="107" t="str">
        <f>VLOOKUP(H164,Presupuesto!$B$11:$C$565,2,0)</f>
        <v>EQUIPO DE COMPUTACION</v>
      </c>
      <c r="J164" s="95" t="str">
        <f t="shared" si="14"/>
        <v>Gestión Académica</v>
      </c>
      <c r="K164" s="95" t="s">
        <v>392</v>
      </c>
      <c r="L164" s="95"/>
    </row>
    <row r="165" spans="3:12" x14ac:dyDescent="0.25">
      <c r="C165" s="106" t="s">
        <v>1467</v>
      </c>
      <c r="D165" s="148">
        <v>5</v>
      </c>
      <c r="E165" s="97">
        <v>1500</v>
      </c>
      <c r="F165" s="94">
        <f t="shared" si="13"/>
        <v>7500</v>
      </c>
      <c r="G165" s="162" t="s">
        <v>1494</v>
      </c>
      <c r="H165" s="107" t="s">
        <v>943</v>
      </c>
      <c r="I165" s="107" t="str">
        <f>VLOOKUP(H165,Presupuesto!$B$11:$C$565,2,0)</f>
        <v>UTILES Y MATERIALES ELECTRICOS</v>
      </c>
      <c r="J165" s="95" t="str">
        <f t="shared" si="14"/>
        <v>Gestión Académica</v>
      </c>
      <c r="K165" s="95" t="s">
        <v>392</v>
      </c>
      <c r="L165" s="95"/>
    </row>
    <row r="166" spans="3:12" x14ac:dyDescent="0.25">
      <c r="C166" s="106" t="s">
        <v>80</v>
      </c>
      <c r="D166" s="148"/>
      <c r="E166" s="97">
        <v>1500</v>
      </c>
      <c r="F166" s="94">
        <f t="shared" si="13"/>
        <v>0</v>
      </c>
      <c r="G166" s="162" t="s">
        <v>1494</v>
      </c>
      <c r="H166" s="107" t="s">
        <v>1011</v>
      </c>
      <c r="I166" s="107" t="str">
        <f>VLOOKUP(H166,Presupuesto!$B$11:$C$565,2,0)</f>
        <v>EQUIPO DE COMPUTACION</v>
      </c>
      <c r="J166" s="95" t="str">
        <f t="shared" si="14"/>
        <v>Gestión Académica</v>
      </c>
      <c r="K166" s="95" t="s">
        <v>392</v>
      </c>
      <c r="L166" s="95"/>
    </row>
    <row r="167" spans="3:12" x14ac:dyDescent="0.25">
      <c r="C167" s="106" t="s">
        <v>81</v>
      </c>
      <c r="D167" s="148"/>
      <c r="E167" s="97">
        <v>500</v>
      </c>
      <c r="F167" s="94">
        <f t="shared" si="13"/>
        <v>0</v>
      </c>
      <c r="G167" s="162" t="s">
        <v>1494</v>
      </c>
      <c r="H167" s="107" t="s">
        <v>952</v>
      </c>
      <c r="I167" s="107" t="str">
        <f>VLOOKUP(H167,Presupuesto!$B$11:$C$565,2,0)</f>
        <v>OTROS RESPUESTOS Y ACCESORIOS MENORES</v>
      </c>
      <c r="J167" s="95" t="str">
        <f t="shared" si="14"/>
        <v>Gestión Académica</v>
      </c>
      <c r="K167" s="95" t="s">
        <v>392</v>
      </c>
      <c r="L167" s="95"/>
    </row>
    <row r="168" spans="3:12" ht="15.75" thickBot="1" x14ac:dyDescent="0.3">
      <c r="C168" s="99" t="s">
        <v>82</v>
      </c>
      <c r="D168" s="156"/>
      <c r="E168" s="101">
        <v>20</v>
      </c>
      <c r="F168" s="102">
        <f t="shared" si="13"/>
        <v>0</v>
      </c>
      <c r="G168" s="162" t="s">
        <v>1494</v>
      </c>
      <c r="H168" s="103" t="s">
        <v>952</v>
      </c>
      <c r="I168" s="103" t="str">
        <f>VLOOKUP(H168,Presupuesto!$B$11:$C$565,2,0)</f>
        <v>OTROS RESPUESTOS Y ACCESORIOS MENORES</v>
      </c>
      <c r="J168" s="103" t="str">
        <f t="shared" si="14"/>
        <v>Gestión Académica</v>
      </c>
      <c r="K168" s="121" t="s">
        <v>391</v>
      </c>
      <c r="L168" s="121"/>
    </row>
    <row r="169" spans="3:12" x14ac:dyDescent="0.25">
      <c r="F169" s="90"/>
      <c r="G169" s="73"/>
      <c r="H169" s="73"/>
      <c r="I169" s="73"/>
    </row>
    <row r="170" spans="3:12" ht="15.75" thickBot="1" x14ac:dyDescent="0.3"/>
    <row r="171" spans="3:12" ht="15.75" thickBot="1" x14ac:dyDescent="0.3">
      <c r="C171" s="29" t="s">
        <v>43</v>
      </c>
      <c r="D171" s="105">
        <f>SUM(F178:F193)</f>
        <v>233900</v>
      </c>
      <c r="F171" s="70"/>
      <c r="G171" s="76"/>
      <c r="H171" s="70"/>
      <c r="I171" s="70"/>
    </row>
    <row r="172" spans="3:12" x14ac:dyDescent="0.25">
      <c r="C172" s="70"/>
      <c r="D172" s="31"/>
      <c r="E172" s="90"/>
      <c r="F172" s="90"/>
      <c r="G172" s="90"/>
      <c r="H172" s="73"/>
      <c r="I172" s="73"/>
      <c r="J172" s="73"/>
      <c r="K172" s="109"/>
    </row>
    <row r="173" spans="3:12" x14ac:dyDescent="0.25">
      <c r="C173" s="70"/>
      <c r="D173" s="31"/>
      <c r="E173" s="90"/>
      <c r="F173" s="90"/>
      <c r="G173" s="90"/>
      <c r="H173" s="73"/>
      <c r="I173" s="73"/>
      <c r="J173" s="73"/>
      <c r="K173" s="109"/>
    </row>
    <row r="174" spans="3:12" ht="15.75" x14ac:dyDescent="0.25">
      <c r="C174" s="199" t="s">
        <v>389</v>
      </c>
      <c r="D174" s="327" t="s">
        <v>1917</v>
      </c>
      <c r="E174" s="90"/>
      <c r="F174" s="90"/>
      <c r="G174" s="90"/>
      <c r="H174" s="73"/>
      <c r="I174" s="73"/>
      <c r="J174" s="73"/>
      <c r="K174" s="109"/>
    </row>
    <row r="175" spans="3:12" ht="18.75" x14ac:dyDescent="0.25">
      <c r="C175" s="204" t="str">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Posgrado'!$E:$F,2,FALSE),IFERROR(VLOOKUP(D174,'16. Desa. del Sistema Educ.Sup.'!$E:$F,2,FALSE),IFERROR(VLOOKUP(D174,'9. Cultura de Inno. Insti...'!$E:$F,2,FALSE),VLOOKUP(D174,'7. Lo Esencial de la Reforma U.'!$E:$F,2,0))))))))))))))))</f>
        <v>Gestionar y Desarrollar un plan de adquisiciones para la compra de equipo, mobiliario, materiales e insumos disponibles para UNAH-VS</v>
      </c>
      <c r="D175" s="31"/>
      <c r="E175" s="90"/>
      <c r="F175" s="90"/>
      <c r="G175" s="90"/>
      <c r="H175" s="73"/>
      <c r="I175" s="73"/>
      <c r="J175" s="73"/>
      <c r="K175" s="109"/>
    </row>
    <row r="176" spans="3:12" x14ac:dyDescent="0.25">
      <c r="F176" s="90"/>
      <c r="G176" s="73"/>
      <c r="H176" s="73"/>
      <c r="I176" s="73"/>
    </row>
    <row r="177" spans="3:12" ht="30.75" thickBot="1" x14ac:dyDescent="0.3">
      <c r="C177" s="146" t="s">
        <v>44</v>
      </c>
      <c r="D177" s="146" t="s">
        <v>55</v>
      </c>
      <c r="E177" s="146" t="s">
        <v>57</v>
      </c>
      <c r="F177" s="147" t="s">
        <v>27</v>
      </c>
      <c r="G177" s="147" t="s">
        <v>128</v>
      </c>
      <c r="H177" s="146" t="s">
        <v>46</v>
      </c>
      <c r="I177" s="146" t="s">
        <v>129</v>
      </c>
      <c r="J177" s="146" t="s">
        <v>407</v>
      </c>
      <c r="K177" s="146" t="s">
        <v>408</v>
      </c>
      <c r="L177" s="146" t="s">
        <v>461</v>
      </c>
    </row>
    <row r="178" spans="3:12" ht="15.75" thickBot="1" x14ac:dyDescent="0.3">
      <c r="C178" s="286" t="s">
        <v>1336</v>
      </c>
      <c r="D178" s="155">
        <v>5</v>
      </c>
      <c r="E178" s="93">
        <f>HLOOKUP($C178,$CB$2:$CE$3,2,0)</f>
        <v>15000</v>
      </c>
      <c r="F178" s="94">
        <f>D178*E178</f>
        <v>75000</v>
      </c>
      <c r="G178" s="162" t="s">
        <v>1494</v>
      </c>
      <c r="H178" s="95" t="s">
        <v>1011</v>
      </c>
      <c r="I178" s="95" t="str">
        <f>VLOOKUP(H178,Presupuesto!$B$11:$C$565,2,0)</f>
        <v>EQUIPO DE COMPUTACION</v>
      </c>
      <c r="J178" s="212" t="s">
        <v>1361</v>
      </c>
      <c r="K178" s="95" t="s">
        <v>391</v>
      </c>
      <c r="L178" s="95"/>
    </row>
    <row r="179" spans="3:12" x14ac:dyDescent="0.25">
      <c r="C179" s="286" t="s">
        <v>1334</v>
      </c>
      <c r="D179" s="148">
        <v>1</v>
      </c>
      <c r="E179" s="93">
        <f>HLOOKUP($C179,$CB$2:$CE$3,2,0)</f>
        <v>35000</v>
      </c>
      <c r="F179" s="94">
        <f>D179*E179</f>
        <v>35000</v>
      </c>
      <c r="G179" s="162" t="s">
        <v>1494</v>
      </c>
      <c r="H179" s="98" t="s">
        <v>1011</v>
      </c>
      <c r="I179" s="98" t="str">
        <f>VLOOKUP(H179,Presupuesto!$B$11:$C$565,2,0)</f>
        <v>EQUIPO DE COMPUTACION</v>
      </c>
      <c r="J179" s="212" t="s">
        <v>1361</v>
      </c>
      <c r="K179" s="95" t="s">
        <v>409</v>
      </c>
      <c r="L179" s="95"/>
    </row>
    <row r="180" spans="3:12" x14ac:dyDescent="0.25">
      <c r="C180" s="96" t="s">
        <v>73</v>
      </c>
      <c r="D180" s="148"/>
      <c r="E180" s="97">
        <v>4000</v>
      </c>
      <c r="F180" s="94">
        <f t="shared" ref="F180:F193" si="15">D180*E180</f>
        <v>0</v>
      </c>
      <c r="G180" s="162" t="s">
        <v>1494</v>
      </c>
      <c r="H180" s="98" t="s">
        <v>983</v>
      </c>
      <c r="I180" s="98" t="str">
        <f>VLOOKUP(H180,Presupuesto!$B$11:$C$565,2,0)</f>
        <v>EQUIPOS VARIOS DE OFICINA</v>
      </c>
      <c r="J180" s="212" t="s">
        <v>1361</v>
      </c>
      <c r="K180" s="95" t="s">
        <v>392</v>
      </c>
      <c r="L180" s="95"/>
    </row>
    <row r="181" spans="3:12" s="404" customFormat="1" x14ac:dyDescent="0.25">
      <c r="C181" s="96" t="s">
        <v>2101</v>
      </c>
      <c r="D181" s="148">
        <v>11</v>
      </c>
      <c r="E181" s="97">
        <v>1900</v>
      </c>
      <c r="F181" s="94">
        <f t="shared" ref="F181" si="16">D181*E181</f>
        <v>20900</v>
      </c>
      <c r="G181" s="162" t="s">
        <v>1494</v>
      </c>
      <c r="H181" s="98" t="s">
        <v>983</v>
      </c>
      <c r="I181" s="98"/>
      <c r="J181" s="212" t="s">
        <v>1361</v>
      </c>
      <c r="K181" s="95"/>
      <c r="L181" s="95"/>
    </row>
    <row r="182" spans="3:12" x14ac:dyDescent="0.25">
      <c r="C182" s="96" t="s">
        <v>74</v>
      </c>
      <c r="D182" s="148"/>
      <c r="E182" s="97">
        <v>8000</v>
      </c>
      <c r="F182" s="94">
        <f t="shared" si="15"/>
        <v>0</v>
      </c>
      <c r="G182" s="162" t="s">
        <v>1494</v>
      </c>
      <c r="H182" s="98" t="s">
        <v>1011</v>
      </c>
      <c r="I182" s="98" t="str">
        <f>VLOOKUP(H182,Presupuesto!$B$11:$C$565,2,0)</f>
        <v>EQUIPO DE COMPUTACION</v>
      </c>
      <c r="J182" s="212" t="s">
        <v>1361</v>
      </c>
      <c r="K182" s="95" t="s">
        <v>392</v>
      </c>
      <c r="L182" s="95"/>
    </row>
    <row r="183" spans="3:12" x14ac:dyDescent="0.25">
      <c r="C183" s="96" t="s">
        <v>75</v>
      </c>
      <c r="D183" s="148">
        <v>1</v>
      </c>
      <c r="E183" s="97">
        <v>5000</v>
      </c>
      <c r="F183" s="94">
        <f t="shared" si="15"/>
        <v>5000</v>
      </c>
      <c r="G183" s="162" t="s">
        <v>1494</v>
      </c>
      <c r="H183" s="98" t="s">
        <v>1011</v>
      </c>
      <c r="I183" s="98" t="str">
        <f>VLOOKUP(H183,Presupuesto!$B$11:$C$565,2,0)</f>
        <v>EQUIPO DE COMPUTACION</v>
      </c>
      <c r="J183" s="212" t="s">
        <v>1361</v>
      </c>
      <c r="K183" s="95" t="s">
        <v>392</v>
      </c>
      <c r="L183" s="95"/>
    </row>
    <row r="184" spans="3:12" s="404" customFormat="1" x14ac:dyDescent="0.25">
      <c r="C184" s="96" t="s">
        <v>2102</v>
      </c>
      <c r="D184" s="148">
        <v>1</v>
      </c>
      <c r="E184" s="97">
        <v>85000</v>
      </c>
      <c r="F184" s="94">
        <f t="shared" ref="F184" si="17">D184*E184</f>
        <v>85000</v>
      </c>
      <c r="G184" s="162" t="s">
        <v>1494</v>
      </c>
      <c r="H184" s="98" t="s">
        <v>1011</v>
      </c>
      <c r="I184" s="98" t="str">
        <f>VLOOKUP(H184,Presupuesto!$B$11:$C$565,2,0)</f>
        <v>EQUIPO DE COMPUTACION</v>
      </c>
      <c r="J184" s="212" t="s">
        <v>1361</v>
      </c>
      <c r="K184" s="212" t="s">
        <v>1361</v>
      </c>
      <c r="L184" s="212" t="s">
        <v>1361</v>
      </c>
    </row>
    <row r="185" spans="3:12" x14ac:dyDescent="0.25">
      <c r="C185" s="96" t="s">
        <v>35</v>
      </c>
      <c r="D185" s="148">
        <v>1</v>
      </c>
      <c r="E185" s="97">
        <v>13000</v>
      </c>
      <c r="F185" s="94">
        <f t="shared" si="15"/>
        <v>13000</v>
      </c>
      <c r="G185" s="162" t="s">
        <v>1494</v>
      </c>
      <c r="H185" s="98" t="s">
        <v>997</v>
      </c>
      <c r="I185" s="98" t="str">
        <f>VLOOKUP(H185,Presupuesto!$B$11:$C$565,2,0)</f>
        <v>EQUIPO DE TRANSPORTE TRACCION Y ELEVACION</v>
      </c>
      <c r="J185" s="212" t="s">
        <v>1361</v>
      </c>
      <c r="K185" s="95" t="s">
        <v>392</v>
      </c>
      <c r="L185" s="95"/>
    </row>
    <row r="186" spans="3:12" x14ac:dyDescent="0.25">
      <c r="C186" s="96" t="s">
        <v>76</v>
      </c>
      <c r="D186" s="148"/>
      <c r="E186" s="97">
        <v>15000</v>
      </c>
      <c r="F186" s="94">
        <f t="shared" si="15"/>
        <v>0</v>
      </c>
      <c r="G186" s="162" t="s">
        <v>1494</v>
      </c>
      <c r="H186" s="98" t="s">
        <v>997</v>
      </c>
      <c r="I186" s="98" t="str">
        <f>VLOOKUP(H186,Presupuesto!$B$11:$C$565,2,0)</f>
        <v>EQUIPO DE TRANSPORTE TRACCION Y ELEVACION</v>
      </c>
      <c r="J186" s="212" t="s">
        <v>1361</v>
      </c>
      <c r="K186" s="95" t="s">
        <v>392</v>
      </c>
      <c r="L186" s="95"/>
    </row>
    <row r="187" spans="3:12" x14ac:dyDescent="0.25">
      <c r="C187" s="96" t="s">
        <v>77</v>
      </c>
      <c r="D187" s="148"/>
      <c r="E187" s="97">
        <v>10000</v>
      </c>
      <c r="F187" s="94">
        <f t="shared" si="15"/>
        <v>0</v>
      </c>
      <c r="G187" s="162" t="s">
        <v>1494</v>
      </c>
      <c r="H187" s="98" t="s">
        <v>997</v>
      </c>
      <c r="I187" s="98" t="str">
        <f>VLOOKUP(H187,Presupuesto!$B$11:$C$565,2,0)</f>
        <v>EQUIPO DE TRANSPORTE TRACCION Y ELEVACION</v>
      </c>
      <c r="J187" s="212" t="s">
        <v>1361</v>
      </c>
      <c r="K187" s="95" t="s">
        <v>400</v>
      </c>
      <c r="L187" s="95"/>
    </row>
    <row r="188" spans="3:12" x14ac:dyDescent="0.25">
      <c r="C188" s="96" t="s">
        <v>78</v>
      </c>
      <c r="D188" s="148"/>
      <c r="E188" s="97">
        <v>10000</v>
      </c>
      <c r="F188" s="94">
        <f t="shared" si="15"/>
        <v>0</v>
      </c>
      <c r="G188" s="162" t="s">
        <v>1494</v>
      </c>
      <c r="H188" s="98" t="s">
        <v>1043</v>
      </c>
      <c r="I188" s="98" t="str">
        <f>VLOOKUP(H188,Presupuesto!$B$11:$C$565,2,0)</f>
        <v>APLICACIONES INFORMATICAS</v>
      </c>
      <c r="J188" s="212" t="s">
        <v>1361</v>
      </c>
      <c r="K188" s="95" t="s">
        <v>396</v>
      </c>
      <c r="L188" s="95"/>
    </row>
    <row r="189" spans="3:12" x14ac:dyDescent="0.25">
      <c r="C189" s="106" t="s">
        <v>79</v>
      </c>
      <c r="D189" s="148"/>
      <c r="E189" s="97">
        <v>2000</v>
      </c>
      <c r="F189" s="94">
        <f t="shared" si="15"/>
        <v>0</v>
      </c>
      <c r="G189" s="162" t="s">
        <v>1494</v>
      </c>
      <c r="H189" s="107" t="s">
        <v>1011</v>
      </c>
      <c r="I189" s="107" t="str">
        <f>VLOOKUP(H189,Presupuesto!$B$11:$C$565,2,0)</f>
        <v>EQUIPO DE COMPUTACION</v>
      </c>
      <c r="J189" s="212" t="s">
        <v>1361</v>
      </c>
      <c r="K189" s="95" t="s">
        <v>392</v>
      </c>
      <c r="L189" s="95"/>
    </row>
    <row r="190" spans="3:12" x14ac:dyDescent="0.25">
      <c r="C190" s="106" t="s">
        <v>1467</v>
      </c>
      <c r="D190" s="148"/>
      <c r="E190" s="97">
        <v>1500</v>
      </c>
      <c r="F190" s="94">
        <f t="shared" si="15"/>
        <v>0</v>
      </c>
      <c r="G190" s="162" t="s">
        <v>1494</v>
      </c>
      <c r="H190" s="107" t="s">
        <v>943</v>
      </c>
      <c r="I190" s="107" t="str">
        <f>VLOOKUP(H190,Presupuesto!$B$11:$C$565,2,0)</f>
        <v>UTILES Y MATERIALES ELECTRICOS</v>
      </c>
      <c r="J190" s="212" t="s">
        <v>1361</v>
      </c>
      <c r="K190" s="95" t="s">
        <v>392</v>
      </c>
      <c r="L190" s="95"/>
    </row>
    <row r="191" spans="3:12" x14ac:dyDescent="0.25">
      <c r="C191" s="106" t="s">
        <v>80</v>
      </c>
      <c r="D191" s="148"/>
      <c r="E191" s="97">
        <v>1500</v>
      </c>
      <c r="F191" s="94">
        <f t="shared" si="15"/>
        <v>0</v>
      </c>
      <c r="G191" s="162" t="s">
        <v>1494</v>
      </c>
      <c r="H191" s="107" t="s">
        <v>1011</v>
      </c>
      <c r="I191" s="107" t="str">
        <f>VLOOKUP(H191,Presupuesto!$B$11:$C$565,2,0)</f>
        <v>EQUIPO DE COMPUTACION</v>
      </c>
      <c r="J191" s="212" t="s">
        <v>1361</v>
      </c>
      <c r="K191" s="95" t="s">
        <v>392</v>
      </c>
      <c r="L191" s="95"/>
    </row>
    <row r="192" spans="3:12" x14ac:dyDescent="0.25">
      <c r="C192" s="106" t="s">
        <v>81</v>
      </c>
      <c r="D192" s="148"/>
      <c r="E192" s="97">
        <v>500</v>
      </c>
      <c r="F192" s="94">
        <f t="shared" si="15"/>
        <v>0</v>
      </c>
      <c r="G192" s="162" t="s">
        <v>1494</v>
      </c>
      <c r="H192" s="107" t="s">
        <v>952</v>
      </c>
      <c r="I192" s="107" t="str">
        <f>VLOOKUP(H192,Presupuesto!$B$11:$C$565,2,0)</f>
        <v>OTROS RESPUESTOS Y ACCESORIOS MENORES</v>
      </c>
      <c r="J192" s="212" t="s">
        <v>1361</v>
      </c>
      <c r="K192" s="95" t="s">
        <v>392</v>
      </c>
      <c r="L192" s="95"/>
    </row>
    <row r="193" spans="3:12" ht="15.75" thickBot="1" x14ac:dyDescent="0.3">
      <c r="C193" s="99" t="s">
        <v>82</v>
      </c>
      <c r="D193" s="156"/>
      <c r="E193" s="101">
        <v>20</v>
      </c>
      <c r="F193" s="102">
        <f t="shared" si="15"/>
        <v>0</v>
      </c>
      <c r="G193" s="162" t="s">
        <v>1494</v>
      </c>
      <c r="H193" s="103" t="s">
        <v>952</v>
      </c>
      <c r="I193" s="103" t="str">
        <f>VLOOKUP(H193,Presupuesto!$B$11:$C$565,2,0)</f>
        <v>OTROS RESPUESTOS Y ACCESORIOS MENORES</v>
      </c>
      <c r="J193" s="212" t="s">
        <v>1361</v>
      </c>
      <c r="K193" s="121" t="s">
        <v>391</v>
      </c>
      <c r="L193" s="121"/>
    </row>
    <row r="195" spans="3:12" ht="15.75" thickBot="1" x14ac:dyDescent="0.3"/>
    <row r="196" spans="3:12" ht="15.75" thickBot="1" x14ac:dyDescent="0.3">
      <c r="C196" s="29" t="s">
        <v>43</v>
      </c>
      <c r="D196" s="105">
        <f>SUM(F203:F221)</f>
        <v>2029500</v>
      </c>
      <c r="F196" s="70"/>
      <c r="G196" s="76"/>
      <c r="H196" s="70"/>
      <c r="I196" s="70"/>
    </row>
    <row r="197" spans="3:12" x14ac:dyDescent="0.25">
      <c r="C197" s="70"/>
      <c r="D197" s="31"/>
      <c r="E197" s="90"/>
      <c r="F197" s="90"/>
      <c r="G197" s="90"/>
      <c r="H197" s="73"/>
      <c r="I197" s="73"/>
      <c r="J197" s="73"/>
      <c r="K197" s="109"/>
    </row>
    <row r="198" spans="3:12" x14ac:dyDescent="0.25">
      <c r="C198" s="70"/>
      <c r="D198" s="31"/>
      <c r="E198" s="90"/>
      <c r="F198" s="90"/>
      <c r="G198" s="90"/>
      <c r="H198" s="73"/>
      <c r="I198" s="73"/>
      <c r="J198" s="73"/>
      <c r="K198" s="109"/>
    </row>
    <row r="199" spans="3:12" ht="15.75" x14ac:dyDescent="0.25">
      <c r="C199" s="199" t="s">
        <v>389</v>
      </c>
      <c r="D199" s="327" t="s">
        <v>1917</v>
      </c>
      <c r="E199" s="90"/>
      <c r="F199" s="90"/>
      <c r="G199" s="90"/>
      <c r="H199" s="73"/>
      <c r="I199" s="73"/>
      <c r="J199" s="73"/>
      <c r="K199" s="109"/>
    </row>
    <row r="200" spans="3:12" ht="18.75" x14ac:dyDescent="0.25">
      <c r="C200" s="204" t="str">
        <f>IFERROR(VLOOKUP(D199,'1. Desarrollo e Innov. Curricu.'!$E:$F,2,FALSE),IFERROR(VLOOKUP(D199,'2. Investigación Científica'!$E:$F,2,FALSE),IFERROR(VLOOKUP(D199,'3. Vinculación Univ. Sociedad'!$E:$F,2,FALSE),IFERROR(VLOOKUP(D199,'4. Docencia y Profesorado Univ.'!$E:$F,2,FALSE),IFERROR(VLOOKUP(D199,'5. Estudiantes y Graduados'!$E:$F,2,FALSE),IFERROR(VLOOKUP(D199,'11. Gestion Administrativa'!$E:$F,2,FALSE),IFERROR(VLOOKUP(D199,'13. Gestión Académica'!$E:$F,2,FALSE),IFERROR(VLOOKUP(D199,'8. Asegura. de la Calid. y M'!$E:$F,2,FALSE),IFERROR(VLOOKUP(D199,'6. Gestión del Conocimiento'!$E:$F,2,FALSE),IFERROR(VLOOKUP(D199,'15. Gobernabilidad y Proceso...'!$E:$F,2,FALSE),IFERROR(VLOOKUP(D199,'12. Gestión del Talento Humano'!$E:$F,2,FALSE),IFERROR(VLOOKUP(D199,'14. Internacional... de la E.S.'!$E:$F,2,FALSE),IFERROR(VLOOKUP(D199,'10. Posgrado'!$E:$F,2,FALSE),IFERROR(VLOOKUP(D199,'16. Desa. del Sistema Educ.Sup.'!$E:$F,2,FALSE),IFERROR(VLOOKUP(D199,'9. Cultura de Inno. Insti...'!$E:$F,2,FALSE),VLOOKUP(D199,'7. Lo Esencial de la Reforma U.'!$E:$F,2,0))))))))))))))))</f>
        <v>Gestionar y Desarrollar un plan de adquisiciones para la compra de equipo, mobiliario, materiales e insumos disponibles para UNAH-VS</v>
      </c>
      <c r="D200" s="31"/>
      <c r="E200" s="90"/>
      <c r="F200" s="90"/>
      <c r="G200" s="90"/>
      <c r="H200" s="73"/>
      <c r="I200" s="73"/>
      <c r="J200" s="73"/>
      <c r="K200" s="109"/>
    </row>
    <row r="201" spans="3:12" x14ac:dyDescent="0.25">
      <c r="F201" s="90"/>
      <c r="G201" s="73"/>
      <c r="H201" s="73"/>
      <c r="I201" s="73"/>
    </row>
    <row r="202" spans="3:12" ht="30.75" thickBot="1" x14ac:dyDescent="0.3">
      <c r="C202" s="146" t="s">
        <v>44</v>
      </c>
      <c r="D202" s="146" t="s">
        <v>55</v>
      </c>
      <c r="E202" s="146" t="s">
        <v>57</v>
      </c>
      <c r="F202" s="147" t="s">
        <v>27</v>
      </c>
      <c r="G202" s="147" t="s">
        <v>128</v>
      </c>
      <c r="H202" s="146" t="s">
        <v>46</v>
      </c>
      <c r="I202" s="146" t="s">
        <v>129</v>
      </c>
      <c r="J202" s="146" t="s">
        <v>407</v>
      </c>
      <c r="K202" s="146" t="s">
        <v>408</v>
      </c>
      <c r="L202" s="146" t="s">
        <v>461</v>
      </c>
    </row>
    <row r="203" spans="3:12" ht="15.75" thickBot="1" x14ac:dyDescent="0.3">
      <c r="C203" s="286" t="s">
        <v>1336</v>
      </c>
      <c r="D203" s="155">
        <v>83</v>
      </c>
      <c r="E203" s="93">
        <f>HLOOKUP($C203,$CB$2:$CE$3,2,0)</f>
        <v>15000</v>
      </c>
      <c r="F203" s="94">
        <f>D203*E203</f>
        <v>1245000</v>
      </c>
      <c r="G203" s="162" t="s">
        <v>1494</v>
      </c>
      <c r="H203" s="95" t="s">
        <v>1011</v>
      </c>
      <c r="I203" s="95" t="str">
        <f>VLOOKUP(H203,Presupuesto!$B$11:$C$565,2,0)</f>
        <v>EQUIPO DE COMPUTACION</v>
      </c>
      <c r="J203" s="212" t="s">
        <v>1361</v>
      </c>
      <c r="K203" s="95" t="s">
        <v>391</v>
      </c>
      <c r="L203" s="95"/>
    </row>
    <row r="204" spans="3:12" x14ac:dyDescent="0.25">
      <c r="C204" s="286" t="s">
        <v>1335</v>
      </c>
      <c r="D204" s="148">
        <v>6</v>
      </c>
      <c r="E204" s="93">
        <f>HLOOKUP($C204,$CB$2:$CE$3,2,0)</f>
        <v>15000</v>
      </c>
      <c r="F204" s="94">
        <f>D204*E204</f>
        <v>90000</v>
      </c>
      <c r="G204" s="162" t="s">
        <v>1494</v>
      </c>
      <c r="H204" s="98" t="s">
        <v>1011</v>
      </c>
      <c r="I204" s="98" t="str">
        <f>VLOOKUP(H204,Presupuesto!$B$11:$C$565,2,0)</f>
        <v>EQUIPO DE COMPUTACION</v>
      </c>
      <c r="J204" s="212" t="s">
        <v>1361</v>
      </c>
      <c r="K204" s="95" t="s">
        <v>409</v>
      </c>
      <c r="L204" s="95"/>
    </row>
    <row r="205" spans="3:12" x14ac:dyDescent="0.25">
      <c r="C205" s="96" t="s">
        <v>73</v>
      </c>
      <c r="D205" s="148">
        <v>1</v>
      </c>
      <c r="E205" s="97">
        <v>4000</v>
      </c>
      <c r="F205" s="94">
        <f t="shared" ref="F205:F221" si="18">D205*E205</f>
        <v>4000</v>
      </c>
      <c r="G205" s="162" t="s">
        <v>1494</v>
      </c>
      <c r="H205" s="98" t="s">
        <v>983</v>
      </c>
      <c r="I205" s="98" t="str">
        <f>VLOOKUP(H205,Presupuesto!$B$11:$C$565,2,0)</f>
        <v>EQUIPOS VARIOS DE OFICINA</v>
      </c>
      <c r="J205" s="212" t="s">
        <v>1361</v>
      </c>
      <c r="K205" s="95" t="s">
        <v>392</v>
      </c>
      <c r="L205" s="95"/>
    </row>
    <row r="206" spans="3:12" x14ac:dyDescent="0.25">
      <c r="C206" s="96" t="s">
        <v>74</v>
      </c>
      <c r="D206" s="148">
        <v>28</v>
      </c>
      <c r="E206" s="97">
        <v>8000</v>
      </c>
      <c r="F206" s="94">
        <f t="shared" si="18"/>
        <v>224000</v>
      </c>
      <c r="G206" s="162" t="s">
        <v>1494</v>
      </c>
      <c r="H206" s="98" t="s">
        <v>1011</v>
      </c>
      <c r="I206" s="98" t="str">
        <f>VLOOKUP(H206,Presupuesto!$B$11:$C$565,2,0)</f>
        <v>EQUIPO DE COMPUTACION</v>
      </c>
      <c r="J206" s="212" t="s">
        <v>1361</v>
      </c>
      <c r="K206" s="95" t="s">
        <v>392</v>
      </c>
      <c r="L206" s="95"/>
    </row>
    <row r="207" spans="3:12" x14ac:dyDescent="0.25">
      <c r="C207" s="96" t="s">
        <v>75</v>
      </c>
      <c r="D207" s="148">
        <v>5</v>
      </c>
      <c r="E207" s="97">
        <v>5000</v>
      </c>
      <c r="F207" s="94">
        <f>D207*E207</f>
        <v>25000</v>
      </c>
      <c r="G207" s="162" t="s">
        <v>1494</v>
      </c>
      <c r="H207" s="98" t="s">
        <v>1011</v>
      </c>
      <c r="I207" s="98" t="str">
        <f>VLOOKUP(H207,Presupuesto!$B$11:$C$565,2,0)</f>
        <v>EQUIPO DE COMPUTACION</v>
      </c>
      <c r="J207" s="212" t="s">
        <v>1361</v>
      </c>
      <c r="K207" s="95" t="s">
        <v>392</v>
      </c>
      <c r="L207" s="95"/>
    </row>
    <row r="208" spans="3:12" s="404" customFormat="1" x14ac:dyDescent="0.25">
      <c r="C208" s="96" t="s">
        <v>2115</v>
      </c>
      <c r="D208" s="148">
        <v>4</v>
      </c>
      <c r="E208" s="97">
        <v>3500</v>
      </c>
      <c r="F208" s="94">
        <f t="shared" ref="F208:F209" si="19">D208*E208</f>
        <v>14000</v>
      </c>
      <c r="G208" s="162" t="s">
        <v>1494</v>
      </c>
      <c r="H208" s="98" t="s">
        <v>1011</v>
      </c>
      <c r="I208" s="98" t="str">
        <f>VLOOKUP(H208,Presupuesto!$B$11:$C$565,2,0)</f>
        <v>EQUIPO DE COMPUTACION</v>
      </c>
      <c r="J208" s="212" t="s">
        <v>1361</v>
      </c>
      <c r="K208" s="95" t="s">
        <v>392</v>
      </c>
      <c r="L208" s="95"/>
    </row>
    <row r="209" spans="3:12" s="404" customFormat="1" x14ac:dyDescent="0.25">
      <c r="C209" s="96" t="s">
        <v>2116</v>
      </c>
      <c r="D209" s="148">
        <v>4</v>
      </c>
      <c r="E209" s="97">
        <v>3500</v>
      </c>
      <c r="F209" s="94">
        <f t="shared" si="19"/>
        <v>14000</v>
      </c>
      <c r="G209" s="162" t="s">
        <v>1494</v>
      </c>
      <c r="H209" s="98" t="s">
        <v>1011</v>
      </c>
      <c r="I209" s="98" t="str">
        <f>VLOOKUP(H209,Presupuesto!$B$11:$C$565,2,0)</f>
        <v>EQUIPO DE COMPUTACION</v>
      </c>
      <c r="J209" s="212" t="s">
        <v>1361</v>
      </c>
      <c r="K209" s="95" t="s">
        <v>392</v>
      </c>
      <c r="L209" s="95"/>
    </row>
    <row r="210" spans="3:12" x14ac:dyDescent="0.25">
      <c r="C210" s="96" t="s">
        <v>35</v>
      </c>
      <c r="D210" s="148">
        <v>20</v>
      </c>
      <c r="E210" s="97">
        <v>13000</v>
      </c>
      <c r="F210" s="94">
        <f t="shared" si="18"/>
        <v>260000</v>
      </c>
      <c r="G210" s="162" t="s">
        <v>1494</v>
      </c>
      <c r="H210" s="98" t="s">
        <v>997</v>
      </c>
      <c r="I210" s="98" t="str">
        <f>VLOOKUP(H210,Presupuesto!$B$11:$C$565,2,0)</f>
        <v>EQUIPO DE TRANSPORTE TRACCION Y ELEVACION</v>
      </c>
      <c r="J210" s="212" t="s">
        <v>1361</v>
      </c>
      <c r="K210" s="95" t="s">
        <v>392</v>
      </c>
      <c r="L210" s="95"/>
    </row>
    <row r="211" spans="3:12" x14ac:dyDescent="0.25">
      <c r="C211" s="96" t="s">
        <v>76</v>
      </c>
      <c r="D211" s="148"/>
      <c r="E211" s="97">
        <v>15000</v>
      </c>
      <c r="F211" s="94">
        <f t="shared" si="18"/>
        <v>0</v>
      </c>
      <c r="G211" s="162" t="s">
        <v>1494</v>
      </c>
      <c r="H211" s="98" t="s">
        <v>997</v>
      </c>
      <c r="I211" s="98" t="str">
        <f>VLOOKUP(H211,Presupuesto!$B$11:$C$565,2,0)</f>
        <v>EQUIPO DE TRANSPORTE TRACCION Y ELEVACION</v>
      </c>
      <c r="J211" s="212" t="s">
        <v>1361</v>
      </c>
      <c r="K211" s="95" t="s">
        <v>392</v>
      </c>
      <c r="L211" s="95"/>
    </row>
    <row r="212" spans="3:12" x14ac:dyDescent="0.25">
      <c r="C212" s="96" t="s">
        <v>77</v>
      </c>
      <c r="D212" s="148">
        <v>5</v>
      </c>
      <c r="E212" s="97">
        <v>10000</v>
      </c>
      <c r="F212" s="94">
        <f t="shared" si="18"/>
        <v>50000</v>
      </c>
      <c r="G212" s="162" t="s">
        <v>1494</v>
      </c>
      <c r="H212" s="98" t="s">
        <v>997</v>
      </c>
      <c r="I212" s="98" t="str">
        <f>VLOOKUP(H212,Presupuesto!$B$11:$C$565,2,0)</f>
        <v>EQUIPO DE TRANSPORTE TRACCION Y ELEVACION</v>
      </c>
      <c r="J212" s="212" t="s">
        <v>1361</v>
      </c>
      <c r="K212" s="95" t="s">
        <v>400</v>
      </c>
      <c r="L212" s="95"/>
    </row>
    <row r="213" spans="3:12" x14ac:dyDescent="0.25">
      <c r="C213" s="96" t="s">
        <v>78</v>
      </c>
      <c r="D213" s="148"/>
      <c r="E213" s="97">
        <v>10000</v>
      </c>
      <c r="F213" s="94">
        <f t="shared" si="18"/>
        <v>0</v>
      </c>
      <c r="G213" s="162" t="s">
        <v>1494</v>
      </c>
      <c r="H213" s="98" t="s">
        <v>1043</v>
      </c>
      <c r="I213" s="98" t="str">
        <f>VLOOKUP(H213,Presupuesto!$B$11:$C$565,2,0)</f>
        <v>APLICACIONES INFORMATICAS</v>
      </c>
      <c r="J213" s="212" t="s">
        <v>1361</v>
      </c>
      <c r="K213" s="95" t="s">
        <v>396</v>
      </c>
      <c r="L213" s="95"/>
    </row>
    <row r="214" spans="3:12" x14ac:dyDescent="0.25">
      <c r="C214" s="106" t="s">
        <v>79</v>
      </c>
      <c r="D214" s="148">
        <v>5</v>
      </c>
      <c r="E214" s="97">
        <v>2000</v>
      </c>
      <c r="F214" s="94">
        <f t="shared" si="18"/>
        <v>10000</v>
      </c>
      <c r="G214" s="162" t="s">
        <v>1494</v>
      </c>
      <c r="H214" s="107" t="s">
        <v>1011</v>
      </c>
      <c r="I214" s="107" t="str">
        <f>VLOOKUP(H214,Presupuesto!$B$11:$C$565,2,0)</f>
        <v>EQUIPO DE COMPUTACION</v>
      </c>
      <c r="J214" s="212" t="s">
        <v>1361</v>
      </c>
      <c r="K214" s="95" t="s">
        <v>392</v>
      </c>
      <c r="L214" s="95"/>
    </row>
    <row r="215" spans="3:12" x14ac:dyDescent="0.25">
      <c r="C215" s="106" t="s">
        <v>1467</v>
      </c>
      <c r="D215" s="148">
        <v>50</v>
      </c>
      <c r="E215" s="97">
        <v>1500</v>
      </c>
      <c r="F215" s="94">
        <f t="shared" si="18"/>
        <v>75000</v>
      </c>
      <c r="G215" s="162" t="s">
        <v>1494</v>
      </c>
      <c r="H215" s="107" t="s">
        <v>943</v>
      </c>
      <c r="I215" s="107" t="str">
        <f>VLOOKUP(H215,Presupuesto!$B$11:$C$565,2,0)</f>
        <v>UTILES Y MATERIALES ELECTRICOS</v>
      </c>
      <c r="J215" s="212" t="s">
        <v>1361</v>
      </c>
      <c r="K215" s="95" t="s">
        <v>392</v>
      </c>
      <c r="L215" s="95"/>
    </row>
    <row r="216" spans="3:12" x14ac:dyDescent="0.25">
      <c r="C216" s="106" t="s">
        <v>80</v>
      </c>
      <c r="D216" s="148"/>
      <c r="E216" s="97">
        <v>1500</v>
      </c>
      <c r="F216" s="94">
        <f t="shared" si="18"/>
        <v>0</v>
      </c>
      <c r="G216" s="162" t="s">
        <v>1494</v>
      </c>
      <c r="H216" s="107" t="s">
        <v>1011</v>
      </c>
      <c r="I216" s="107" t="str">
        <f>VLOOKUP(H216,Presupuesto!$B$11:$C$565,2,0)</f>
        <v>EQUIPO DE COMPUTACION</v>
      </c>
      <c r="J216" s="212" t="s">
        <v>1361</v>
      </c>
      <c r="K216" s="95" t="s">
        <v>392</v>
      </c>
      <c r="L216" s="95"/>
    </row>
    <row r="217" spans="3:12" s="404" customFormat="1" x14ac:dyDescent="0.25">
      <c r="C217" s="106" t="s">
        <v>1732</v>
      </c>
      <c r="D217" s="148">
        <v>5</v>
      </c>
      <c r="E217" s="97">
        <v>500</v>
      </c>
      <c r="F217" s="94">
        <f t="shared" si="18"/>
        <v>2500</v>
      </c>
      <c r="G217" s="162" t="s">
        <v>1494</v>
      </c>
      <c r="H217" s="107" t="s">
        <v>1011</v>
      </c>
      <c r="I217" s="107" t="str">
        <f>VLOOKUP(H217,Presupuesto!$B$11:$C$565,2,0)</f>
        <v>EQUIPO DE COMPUTACION</v>
      </c>
      <c r="J217" s="212" t="s">
        <v>1361</v>
      </c>
      <c r="K217" s="95" t="s">
        <v>392</v>
      </c>
      <c r="L217" s="95"/>
    </row>
    <row r="218" spans="3:12" s="404" customFormat="1" x14ac:dyDescent="0.25">
      <c r="C218" s="106" t="s">
        <v>2106</v>
      </c>
      <c r="D218" s="148">
        <v>7</v>
      </c>
      <c r="E218" s="97">
        <v>2000</v>
      </c>
      <c r="F218" s="94">
        <f t="shared" si="18"/>
        <v>14000</v>
      </c>
      <c r="G218" s="162" t="s">
        <v>1494</v>
      </c>
      <c r="H218" s="107" t="s">
        <v>1011</v>
      </c>
      <c r="I218" s="107" t="str">
        <f>VLOOKUP(H218,Presupuesto!$B$11:$C$565,2,0)</f>
        <v>EQUIPO DE COMPUTACION</v>
      </c>
      <c r="J218" s="212" t="s">
        <v>1361</v>
      </c>
      <c r="K218" s="95" t="s">
        <v>392</v>
      </c>
      <c r="L218" s="95"/>
    </row>
    <row r="219" spans="3:12" s="404" customFormat="1" x14ac:dyDescent="0.25">
      <c r="C219" s="106" t="s">
        <v>2107</v>
      </c>
      <c r="D219" s="148">
        <v>2</v>
      </c>
      <c r="E219" s="97">
        <v>1000</v>
      </c>
      <c r="F219" s="94">
        <f t="shared" si="18"/>
        <v>2000</v>
      </c>
      <c r="G219" s="162" t="s">
        <v>1494</v>
      </c>
      <c r="H219" s="107" t="s">
        <v>1011</v>
      </c>
      <c r="I219" s="107" t="str">
        <f>VLOOKUP(H219,Presupuesto!$B$11:$C$565,2,0)</f>
        <v>EQUIPO DE COMPUTACION</v>
      </c>
      <c r="J219" s="212" t="s">
        <v>1361</v>
      </c>
      <c r="K219" s="95" t="s">
        <v>392</v>
      </c>
      <c r="L219" s="95"/>
    </row>
    <row r="220" spans="3:12" x14ac:dyDescent="0.25">
      <c r="C220" s="106" t="s">
        <v>81</v>
      </c>
      <c r="D220" s="148"/>
      <c r="E220" s="97">
        <v>500</v>
      </c>
      <c r="F220" s="94">
        <f t="shared" si="18"/>
        <v>0</v>
      </c>
      <c r="G220" s="162" t="s">
        <v>1494</v>
      </c>
      <c r="H220" s="107" t="s">
        <v>952</v>
      </c>
      <c r="I220" s="107" t="str">
        <f>VLOOKUP(H220,Presupuesto!$B$11:$C$565,2,0)</f>
        <v>OTROS RESPUESTOS Y ACCESORIOS MENORES</v>
      </c>
      <c r="J220" s="212" t="s">
        <v>1361</v>
      </c>
      <c r="K220" s="95" t="s">
        <v>392</v>
      </c>
      <c r="L220" s="95"/>
    </row>
    <row r="221" spans="3:12" ht="15.75" thickBot="1" x14ac:dyDescent="0.3">
      <c r="C221" s="99" t="s">
        <v>82</v>
      </c>
      <c r="D221" s="156"/>
      <c r="E221" s="101">
        <v>20</v>
      </c>
      <c r="F221" s="102">
        <f t="shared" si="18"/>
        <v>0</v>
      </c>
      <c r="G221" s="162" t="s">
        <v>1494</v>
      </c>
      <c r="H221" s="103" t="s">
        <v>952</v>
      </c>
      <c r="I221" s="103" t="str">
        <f>VLOOKUP(H221,Presupuesto!$B$11:$C$565,2,0)</f>
        <v>OTROS RESPUESTOS Y ACCESORIOS MENORES</v>
      </c>
      <c r="J221" s="212" t="s">
        <v>1361</v>
      </c>
      <c r="K221" s="121" t="s">
        <v>391</v>
      </c>
      <c r="L221" s="121"/>
    </row>
    <row r="222" spans="3:12" x14ac:dyDescent="0.25">
      <c r="F222" s="90"/>
      <c r="G222" s="73"/>
      <c r="H222" s="73"/>
      <c r="I222" s="73"/>
    </row>
    <row r="223" spans="3:12" ht="15.75" thickBot="1" x14ac:dyDescent="0.3"/>
    <row r="224" spans="3:12" ht="15.75" thickBot="1" x14ac:dyDescent="0.3">
      <c r="C224" s="29" t="s">
        <v>43</v>
      </c>
      <c r="D224" s="105">
        <f>SUM(F231:F244)</f>
        <v>40000</v>
      </c>
      <c r="F224" s="70"/>
      <c r="G224" s="76"/>
      <c r="H224" s="70"/>
      <c r="I224" s="70"/>
    </row>
    <row r="225" spans="3:12" x14ac:dyDescent="0.25">
      <c r="C225" s="70"/>
      <c r="D225" s="31"/>
      <c r="E225" s="90"/>
      <c r="F225" s="90"/>
      <c r="G225" s="90"/>
      <c r="H225" s="73"/>
      <c r="I225" s="73"/>
      <c r="J225" s="73"/>
      <c r="K225" s="109"/>
    </row>
    <row r="226" spans="3:12" x14ac:dyDescent="0.25">
      <c r="C226" s="70"/>
      <c r="D226" s="31"/>
      <c r="E226" s="90"/>
      <c r="F226" s="90"/>
      <c r="G226" s="90"/>
      <c r="H226" s="73"/>
      <c r="I226" s="73"/>
      <c r="J226" s="73"/>
      <c r="K226" s="109"/>
    </row>
    <row r="227" spans="3:12" ht="15.75" x14ac:dyDescent="0.25">
      <c r="C227" s="199" t="s">
        <v>389</v>
      </c>
      <c r="D227" s="327" t="s">
        <v>2273</v>
      </c>
      <c r="E227" s="90"/>
      <c r="F227" s="90"/>
      <c r="G227" s="90"/>
      <c r="H227" s="73"/>
      <c r="I227" s="73"/>
      <c r="J227" s="73"/>
      <c r="K227" s="109"/>
    </row>
    <row r="228" spans="3:12" ht="18.75" x14ac:dyDescent="0.25">
      <c r="C228" s="204" t="str">
        <f>IFERROR(VLOOKUP(D227,'1. Desarrollo e Innov. Curricu.'!$E:$F,2,FALSE),IFERROR(VLOOKUP(D227,'2. Investigación Científica'!$E:$F,2,FALSE),IFERROR(VLOOKUP(D227,'3. Vinculación Univ. Sociedad'!$E:$F,2,FALSE),IFERROR(VLOOKUP(D227,'4. Docencia y Profesorado Univ.'!$E:$F,2,FALSE),IFERROR(VLOOKUP(D227,'5. Estudiantes y Graduados'!$E:$F,2,FALSE),IFERROR(VLOOKUP(D227,'11. Gestion Administrativa'!$E:$F,2,FALSE),IFERROR(VLOOKUP(D227,'13. Gestión Académica'!$E:$F,2,FALSE),IFERROR(VLOOKUP(D227,'8. Asegura. de la Calid. y M'!$E:$F,2,FALSE),IFERROR(VLOOKUP(D227,'6. Gestión del Conocimiento'!$E:$F,2,FALSE),IFERROR(VLOOKUP(D227,'15. Gobernabilidad y Proceso...'!$E:$F,2,FALSE),IFERROR(VLOOKUP(D227,'12. Gestión del Talento Humano'!$E:$F,2,FALSE),IFERROR(VLOOKUP(D227,'14. Internacional... de la E.S.'!$E:$F,2,FALSE),IFERROR(VLOOKUP(D227,'10. Posgrado'!$E:$F,2,FALSE),IFERROR(VLOOKUP(D227,'16. Desa. del Sistema Educ.Sup.'!$E:$F,2,FALSE),IFERROR(VLOOKUP(D227,'9. Cultura de Inno. Insti...'!$E:$F,2,FALSE),VLOOKUP(D227,'7. Lo Esencial de la Reforma U.'!$E:$F,2,0))))))))))))))))</f>
        <v>27)Gestionar ante la Subdirección de Finanzas la compra de 5 computadoras</v>
      </c>
      <c r="D228" s="31"/>
      <c r="E228" s="90"/>
      <c r="F228" s="90"/>
      <c r="G228" s="90"/>
      <c r="H228" s="73"/>
      <c r="I228" s="73"/>
      <c r="J228" s="73"/>
      <c r="K228" s="109"/>
    </row>
    <row r="229" spans="3:12" x14ac:dyDescent="0.25">
      <c r="F229" s="90"/>
      <c r="G229" s="73"/>
      <c r="H229" s="73"/>
      <c r="I229" s="73"/>
    </row>
    <row r="230" spans="3:12" ht="30.75" thickBot="1" x14ac:dyDescent="0.3">
      <c r="C230" s="146" t="s">
        <v>44</v>
      </c>
      <c r="D230" s="146" t="s">
        <v>55</v>
      </c>
      <c r="E230" s="146" t="s">
        <v>57</v>
      </c>
      <c r="F230" s="147" t="s">
        <v>27</v>
      </c>
      <c r="G230" s="147" t="s">
        <v>128</v>
      </c>
      <c r="H230" s="146" t="s">
        <v>46</v>
      </c>
      <c r="I230" s="146" t="s">
        <v>129</v>
      </c>
      <c r="J230" s="146" t="s">
        <v>407</v>
      </c>
      <c r="K230" s="146" t="s">
        <v>408</v>
      </c>
      <c r="L230" s="146" t="s">
        <v>461</v>
      </c>
    </row>
    <row r="231" spans="3:12" ht="15.75" thickBot="1" x14ac:dyDescent="0.3">
      <c r="C231" s="286" t="s">
        <v>1336</v>
      </c>
      <c r="D231" s="155">
        <v>0</v>
      </c>
      <c r="E231" s="93">
        <v>20000</v>
      </c>
      <c r="F231" s="94">
        <f>D231*E231</f>
        <v>0</v>
      </c>
      <c r="G231" s="162"/>
      <c r="H231" s="95" t="s">
        <v>1011</v>
      </c>
      <c r="I231" s="95" t="str">
        <f>VLOOKUP(H231,Presupuesto!$B$11:$C$565,2,0)</f>
        <v>EQUIPO DE COMPUTACION</v>
      </c>
      <c r="J231" s="212" t="s">
        <v>1356</v>
      </c>
      <c r="K231" s="95" t="s">
        <v>391</v>
      </c>
      <c r="L231" s="95"/>
    </row>
    <row r="232" spans="3:12" x14ac:dyDescent="0.25">
      <c r="C232" s="286" t="s">
        <v>1334</v>
      </c>
      <c r="D232" s="148"/>
      <c r="E232" s="93">
        <f>HLOOKUP($C232,$CB$2:$CE$3,2,0)</f>
        <v>35000</v>
      </c>
      <c r="F232" s="94">
        <f>D232*E232</f>
        <v>0</v>
      </c>
      <c r="G232" s="162"/>
      <c r="H232" s="98" t="s">
        <v>1011</v>
      </c>
      <c r="I232" s="98" t="str">
        <f>VLOOKUP(H232,Presupuesto!$B$11:$C$565,2,0)</f>
        <v>EQUIPO DE COMPUTACION</v>
      </c>
      <c r="J232" s="95" t="str">
        <f>$J$231</f>
        <v>Investigación Científica</v>
      </c>
      <c r="K232" s="95" t="s">
        <v>409</v>
      </c>
      <c r="L232" s="95"/>
    </row>
    <row r="233" spans="3:12" x14ac:dyDescent="0.25">
      <c r="C233" s="96" t="s">
        <v>73</v>
      </c>
      <c r="D233" s="148"/>
      <c r="E233" s="97">
        <v>4000</v>
      </c>
      <c r="F233" s="94">
        <f t="shared" ref="F233:F244" si="20">D233*E233</f>
        <v>0</v>
      </c>
      <c r="G233" s="162"/>
      <c r="H233" s="98" t="s">
        <v>983</v>
      </c>
      <c r="I233" s="98" t="str">
        <f>VLOOKUP(H233,Presupuesto!$B$11:$C$565,2,0)</f>
        <v>EQUIPOS VARIOS DE OFICINA</v>
      </c>
      <c r="J233" s="95" t="str">
        <f t="shared" ref="J233:J244" si="21">$J$231</f>
        <v>Investigación Científica</v>
      </c>
      <c r="K233" s="95" t="s">
        <v>392</v>
      </c>
      <c r="L233" s="95"/>
    </row>
    <row r="234" spans="3:12" x14ac:dyDescent="0.25">
      <c r="C234" s="96" t="s">
        <v>74</v>
      </c>
      <c r="D234" s="148">
        <v>0</v>
      </c>
      <c r="E234" s="97">
        <v>8000</v>
      </c>
      <c r="F234" s="94">
        <f t="shared" si="20"/>
        <v>0</v>
      </c>
      <c r="G234" s="162"/>
      <c r="H234" s="98" t="s">
        <v>1011</v>
      </c>
      <c r="I234" s="98" t="str">
        <f>VLOOKUP(H234,Presupuesto!$B$11:$C$565,2,0)</f>
        <v>EQUIPO DE COMPUTACION</v>
      </c>
      <c r="J234" s="95" t="str">
        <f t="shared" si="21"/>
        <v>Investigación Científica</v>
      </c>
      <c r="K234" s="95" t="s">
        <v>392</v>
      </c>
      <c r="L234" s="95"/>
    </row>
    <row r="235" spans="3:12" x14ac:dyDescent="0.25">
      <c r="C235" s="96" t="s">
        <v>75</v>
      </c>
      <c r="D235" s="148">
        <v>2</v>
      </c>
      <c r="E235" s="97">
        <v>20000</v>
      </c>
      <c r="F235" s="94">
        <f t="shared" si="20"/>
        <v>40000</v>
      </c>
      <c r="G235" s="162" t="s">
        <v>1494</v>
      </c>
      <c r="H235" s="98" t="s">
        <v>1011</v>
      </c>
      <c r="I235" s="98" t="str">
        <f>VLOOKUP(H235,Presupuesto!$B$11:$C$565,2,0)</f>
        <v>EQUIPO DE COMPUTACION</v>
      </c>
      <c r="J235" s="95" t="str">
        <f t="shared" si="21"/>
        <v>Investigación Científica</v>
      </c>
      <c r="K235" s="95" t="s">
        <v>392</v>
      </c>
      <c r="L235" s="95"/>
    </row>
    <row r="236" spans="3:12" x14ac:dyDescent="0.25">
      <c r="C236" s="96" t="s">
        <v>35</v>
      </c>
      <c r="D236" s="148"/>
      <c r="E236" s="97">
        <v>13000</v>
      </c>
      <c r="F236" s="94">
        <f t="shared" si="20"/>
        <v>0</v>
      </c>
      <c r="G236" s="162"/>
      <c r="H236" s="98" t="s">
        <v>997</v>
      </c>
      <c r="I236" s="98" t="str">
        <f>VLOOKUP(H236,Presupuesto!$B$11:$C$565,2,0)</f>
        <v>EQUIPO DE TRANSPORTE TRACCION Y ELEVACION</v>
      </c>
      <c r="J236" s="95" t="str">
        <f t="shared" si="21"/>
        <v>Investigación Científica</v>
      </c>
      <c r="K236" s="95" t="s">
        <v>392</v>
      </c>
      <c r="L236" s="95"/>
    </row>
    <row r="237" spans="3:12" x14ac:dyDescent="0.25">
      <c r="C237" s="96" t="s">
        <v>76</v>
      </c>
      <c r="D237" s="148"/>
      <c r="E237" s="97">
        <v>15000</v>
      </c>
      <c r="F237" s="94">
        <f t="shared" si="20"/>
        <v>0</v>
      </c>
      <c r="G237" s="162"/>
      <c r="H237" s="98" t="s">
        <v>997</v>
      </c>
      <c r="I237" s="98" t="str">
        <f>VLOOKUP(H237,Presupuesto!$B$11:$C$565,2,0)</f>
        <v>EQUIPO DE TRANSPORTE TRACCION Y ELEVACION</v>
      </c>
      <c r="J237" s="95" t="str">
        <f t="shared" si="21"/>
        <v>Investigación Científica</v>
      </c>
      <c r="K237" s="95" t="s">
        <v>392</v>
      </c>
      <c r="L237" s="95"/>
    </row>
    <row r="238" spans="3:12" x14ac:dyDescent="0.25">
      <c r="C238" s="96" t="s">
        <v>77</v>
      </c>
      <c r="D238" s="148"/>
      <c r="E238" s="97">
        <v>10000</v>
      </c>
      <c r="F238" s="94">
        <f t="shared" si="20"/>
        <v>0</v>
      </c>
      <c r="G238" s="162"/>
      <c r="H238" s="98" t="s">
        <v>997</v>
      </c>
      <c r="I238" s="98" t="str">
        <f>VLOOKUP(H238,Presupuesto!$B$11:$C$565,2,0)</f>
        <v>EQUIPO DE TRANSPORTE TRACCION Y ELEVACION</v>
      </c>
      <c r="J238" s="95" t="str">
        <f t="shared" si="21"/>
        <v>Investigación Científica</v>
      </c>
      <c r="K238" s="95" t="s">
        <v>400</v>
      </c>
      <c r="L238" s="95"/>
    </row>
    <row r="239" spans="3:12" x14ac:dyDescent="0.25">
      <c r="C239" s="96" t="s">
        <v>78</v>
      </c>
      <c r="D239" s="148"/>
      <c r="E239" s="97">
        <v>10000</v>
      </c>
      <c r="F239" s="94">
        <f t="shared" si="20"/>
        <v>0</v>
      </c>
      <c r="G239" s="162"/>
      <c r="H239" s="98" t="s">
        <v>1043</v>
      </c>
      <c r="I239" s="98" t="str">
        <f>VLOOKUP(H239,Presupuesto!$B$11:$C$565,2,0)</f>
        <v>APLICACIONES INFORMATICAS</v>
      </c>
      <c r="J239" s="95" t="str">
        <f t="shared" si="21"/>
        <v>Investigación Científica</v>
      </c>
      <c r="K239" s="95" t="s">
        <v>396</v>
      </c>
      <c r="L239" s="95"/>
    </row>
    <row r="240" spans="3:12" x14ac:dyDescent="0.25">
      <c r="C240" s="106" t="s">
        <v>79</v>
      </c>
      <c r="D240" s="148"/>
      <c r="E240" s="97">
        <v>2000</v>
      </c>
      <c r="F240" s="94">
        <f t="shared" si="20"/>
        <v>0</v>
      </c>
      <c r="G240" s="162"/>
      <c r="H240" s="107" t="s">
        <v>1011</v>
      </c>
      <c r="I240" s="107" t="str">
        <f>VLOOKUP(H240,Presupuesto!$B$11:$C$565,2,0)</f>
        <v>EQUIPO DE COMPUTACION</v>
      </c>
      <c r="J240" s="95" t="str">
        <f t="shared" si="21"/>
        <v>Investigación Científica</v>
      </c>
      <c r="K240" s="95" t="s">
        <v>392</v>
      </c>
      <c r="L240" s="95"/>
    </row>
    <row r="241" spans="3:12" x14ac:dyDescent="0.25">
      <c r="C241" s="106" t="s">
        <v>1467</v>
      </c>
      <c r="D241" s="148"/>
      <c r="E241" s="97">
        <v>1500</v>
      </c>
      <c r="F241" s="94">
        <f t="shared" si="20"/>
        <v>0</v>
      </c>
      <c r="G241" s="162"/>
      <c r="H241" s="107" t="s">
        <v>943</v>
      </c>
      <c r="I241" s="107" t="str">
        <f>VLOOKUP(H241,Presupuesto!$B$11:$C$565,2,0)</f>
        <v>UTILES Y MATERIALES ELECTRICOS</v>
      </c>
      <c r="J241" s="95" t="str">
        <f t="shared" si="21"/>
        <v>Investigación Científica</v>
      </c>
      <c r="K241" s="95" t="s">
        <v>392</v>
      </c>
      <c r="L241" s="95"/>
    </row>
    <row r="242" spans="3:12" x14ac:dyDescent="0.25">
      <c r="C242" s="106" t="s">
        <v>80</v>
      </c>
      <c r="D242" s="148"/>
      <c r="E242" s="97">
        <v>1500</v>
      </c>
      <c r="F242" s="94">
        <f t="shared" si="20"/>
        <v>0</v>
      </c>
      <c r="G242" s="162"/>
      <c r="H242" s="107" t="s">
        <v>1011</v>
      </c>
      <c r="I242" s="107" t="str">
        <f>VLOOKUP(H242,Presupuesto!$B$11:$C$565,2,0)</f>
        <v>EQUIPO DE COMPUTACION</v>
      </c>
      <c r="J242" s="95" t="str">
        <f t="shared" si="21"/>
        <v>Investigación Científica</v>
      </c>
      <c r="K242" s="95" t="s">
        <v>392</v>
      </c>
      <c r="L242" s="95"/>
    </row>
    <row r="243" spans="3:12" x14ac:dyDescent="0.25">
      <c r="C243" s="106" t="s">
        <v>81</v>
      </c>
      <c r="D243" s="148"/>
      <c r="E243" s="97">
        <v>500</v>
      </c>
      <c r="F243" s="94">
        <f t="shared" si="20"/>
        <v>0</v>
      </c>
      <c r="G243" s="162"/>
      <c r="H243" s="107" t="s">
        <v>952</v>
      </c>
      <c r="I243" s="107" t="str">
        <f>VLOOKUP(H243,Presupuesto!$B$11:$C$565,2,0)</f>
        <v>OTROS RESPUESTOS Y ACCESORIOS MENORES</v>
      </c>
      <c r="J243" s="95" t="str">
        <f t="shared" si="21"/>
        <v>Investigación Científica</v>
      </c>
      <c r="K243" s="95" t="s">
        <v>392</v>
      </c>
      <c r="L243" s="95"/>
    </row>
    <row r="244" spans="3:12" ht="15.75" thickBot="1" x14ac:dyDescent="0.3">
      <c r="C244" s="99" t="s">
        <v>82</v>
      </c>
      <c r="D244" s="156"/>
      <c r="E244" s="101">
        <v>20</v>
      </c>
      <c r="F244" s="102">
        <f t="shared" si="20"/>
        <v>0</v>
      </c>
      <c r="G244" s="159"/>
      <c r="H244" s="103" t="s">
        <v>952</v>
      </c>
      <c r="I244" s="103" t="str">
        <f>VLOOKUP(H244,Presupuesto!$B$11:$C$565,2,0)</f>
        <v>OTROS RESPUESTOS Y ACCESORIOS MENORES</v>
      </c>
      <c r="J244" s="103" t="str">
        <f t="shared" si="21"/>
        <v>Investigación Científica</v>
      </c>
      <c r="K244" s="121" t="s">
        <v>391</v>
      </c>
      <c r="L244" s="121"/>
    </row>
    <row r="246" spans="3:12" ht="15.75" thickBot="1" x14ac:dyDescent="0.3"/>
    <row r="247" spans="3:12" ht="15.75" thickBot="1" x14ac:dyDescent="0.3">
      <c r="C247" s="29" t="s">
        <v>43</v>
      </c>
      <c r="D247" s="105">
        <f>SUM(F254:F267)</f>
        <v>0</v>
      </c>
      <c r="F247" s="70"/>
      <c r="G247" s="76"/>
      <c r="H247" s="70"/>
      <c r="I247" s="70"/>
    </row>
    <row r="248" spans="3:12" x14ac:dyDescent="0.25">
      <c r="C248" s="70"/>
      <c r="D248" s="31"/>
      <c r="E248" s="90"/>
      <c r="F248" s="90"/>
      <c r="G248" s="90"/>
      <c r="H248" s="73"/>
      <c r="I248" s="73"/>
      <c r="J248" s="73"/>
      <c r="K248" s="109"/>
    </row>
    <row r="249" spans="3:12" x14ac:dyDescent="0.25">
      <c r="C249" s="70"/>
      <c r="D249" s="31"/>
      <c r="E249" s="90"/>
      <c r="F249" s="90"/>
      <c r="G249" s="90"/>
      <c r="H249" s="73"/>
      <c r="I249" s="73"/>
      <c r="J249" s="73"/>
      <c r="K249" s="109"/>
    </row>
    <row r="250" spans="3:12" ht="15.75" x14ac:dyDescent="0.25">
      <c r="C250" s="199" t="s">
        <v>389</v>
      </c>
      <c r="D250" s="327"/>
      <c r="E250" s="90"/>
      <c r="F250" s="90"/>
      <c r="G250" s="90"/>
      <c r="H250" s="73"/>
      <c r="I250" s="73"/>
      <c r="J250" s="73"/>
      <c r="K250" s="109"/>
    </row>
    <row r="251" spans="3:12" ht="18.75" x14ac:dyDescent="0.25">
      <c r="C251" s="204" t="e">
        <f>IFERROR(VLOOKUP(D250,'1. Desarrollo e Innov. Curricu.'!$E:$F,2,FALSE),IFERROR(VLOOKUP(D250,'2. Investigación Científica'!$E:$F,2,FALSE),IFERROR(VLOOKUP(D250,'3. Vinculación Univ. Sociedad'!$E:$F,2,FALSE),IFERROR(VLOOKUP(D250,'4. Docencia y Profesorado Univ.'!$E:$F,2,FALSE),IFERROR(VLOOKUP(D250,'5. Estudiantes y Graduados'!$E:$F,2,FALSE),IFERROR(VLOOKUP(D250,'11. Gestion Administrativa'!$E:$F,2,FALSE),IFERROR(VLOOKUP(D250,'13. Gestión Académica'!$E:$F,2,FALSE),IFERROR(VLOOKUP(D250,'8. Asegura. de la Calid. y M'!$E:$F,2,FALSE),IFERROR(VLOOKUP(D250,'6. Gestión del Conocimiento'!$E:$F,2,FALSE),IFERROR(VLOOKUP(D250,'15. Gobernabilidad y Proceso...'!$E:$F,2,FALSE),IFERROR(VLOOKUP(D250,'12. Gestión del Talento Humano'!$E:$F,2,FALSE),IFERROR(VLOOKUP(D250,'14. Internacional... de la E.S.'!$E:$F,2,FALSE),IFERROR(VLOOKUP(D250,'10. Posgrado'!$E:$F,2,FALSE),IFERROR(VLOOKUP(D250,'16. Desa. del Sistema Educ.Sup.'!$E:$F,2,FALSE),IFERROR(VLOOKUP(D250,'9. Cultura de Inno. Insti...'!$E:$F,2,FALSE),VLOOKUP(D250,'7. Lo Esencial de la Reforma U.'!$E:$F,2,0))))))))))))))))</f>
        <v>#N/A</v>
      </c>
      <c r="D251" s="31"/>
      <c r="E251" s="90"/>
      <c r="F251" s="90"/>
      <c r="G251" s="90"/>
      <c r="H251" s="73"/>
      <c r="I251" s="73"/>
      <c r="J251" s="73"/>
      <c r="K251" s="109"/>
    </row>
    <row r="252" spans="3:12" x14ac:dyDescent="0.25">
      <c r="F252" s="90"/>
      <c r="G252" s="73"/>
      <c r="H252" s="73"/>
      <c r="I252" s="73"/>
    </row>
    <row r="253" spans="3:12" ht="30.75" thickBot="1" x14ac:dyDescent="0.3">
      <c r="C253" s="146" t="s">
        <v>44</v>
      </c>
      <c r="D253" s="146" t="s">
        <v>55</v>
      </c>
      <c r="E253" s="146" t="s">
        <v>57</v>
      </c>
      <c r="F253" s="147" t="s">
        <v>27</v>
      </c>
      <c r="G253" s="147" t="s">
        <v>128</v>
      </c>
      <c r="H253" s="146" t="s">
        <v>46</v>
      </c>
      <c r="I253" s="146" t="s">
        <v>129</v>
      </c>
      <c r="J253" s="146" t="s">
        <v>407</v>
      </c>
      <c r="K253" s="146" t="s">
        <v>408</v>
      </c>
      <c r="L253" s="146" t="s">
        <v>461</v>
      </c>
    </row>
    <row r="254" spans="3:12" ht="15.75" thickBot="1" x14ac:dyDescent="0.3">
      <c r="C254" s="286" t="s">
        <v>1336</v>
      </c>
      <c r="D254" s="155"/>
      <c r="E254" s="93">
        <f>HLOOKUP($C254,$CB$2:$CE$3,2,0)</f>
        <v>15000</v>
      </c>
      <c r="F254" s="94">
        <f>D254*E254</f>
        <v>0</v>
      </c>
      <c r="G254" s="162"/>
      <c r="H254" s="95" t="s">
        <v>1011</v>
      </c>
      <c r="I254" s="95" t="str">
        <f>VLOOKUP(H254,Presupuesto!$B$11:$C$565,2,0)</f>
        <v>EQUIPO DE COMPUTACION</v>
      </c>
      <c r="J254" s="212" t="s">
        <v>1444</v>
      </c>
      <c r="K254" s="95" t="s">
        <v>391</v>
      </c>
      <c r="L254" s="95"/>
    </row>
    <row r="255" spans="3:12" x14ac:dyDescent="0.25">
      <c r="C255" s="286" t="s">
        <v>1334</v>
      </c>
      <c r="D255" s="148"/>
      <c r="E255" s="93">
        <f>HLOOKUP($C255,$CB$2:$CE$3,2,0)</f>
        <v>35000</v>
      </c>
      <c r="F255" s="94">
        <f>D255*E255</f>
        <v>0</v>
      </c>
      <c r="G255" s="162"/>
      <c r="H255" s="98" t="s">
        <v>1011</v>
      </c>
      <c r="I255" s="98" t="str">
        <f>VLOOKUP(H255,Presupuesto!$B$11:$C$565,2,0)</f>
        <v>EQUIPO DE COMPUTACION</v>
      </c>
      <c r="J255" s="95" t="str">
        <f>$J$254</f>
        <v>Posgrado</v>
      </c>
      <c r="K255" s="95" t="s">
        <v>409</v>
      </c>
      <c r="L255" s="95"/>
    </row>
    <row r="256" spans="3:12" x14ac:dyDescent="0.25">
      <c r="C256" s="96" t="s">
        <v>73</v>
      </c>
      <c r="D256" s="148"/>
      <c r="E256" s="97">
        <v>4000</v>
      </c>
      <c r="F256" s="94">
        <f t="shared" ref="F256:F267" si="22">D256*E256</f>
        <v>0</v>
      </c>
      <c r="G256" s="162"/>
      <c r="H256" s="98" t="s">
        <v>983</v>
      </c>
      <c r="I256" s="98" t="str">
        <f>VLOOKUP(H256,Presupuesto!$B$11:$C$565,2,0)</f>
        <v>EQUIPOS VARIOS DE OFICINA</v>
      </c>
      <c r="J256" s="95" t="str">
        <f t="shared" ref="J256:J267" si="23">$J$254</f>
        <v>Posgrado</v>
      </c>
      <c r="K256" s="95" t="s">
        <v>392</v>
      </c>
      <c r="L256" s="95"/>
    </row>
    <row r="257" spans="3:12" x14ac:dyDescent="0.25">
      <c r="C257" s="96" t="s">
        <v>74</v>
      </c>
      <c r="D257" s="148"/>
      <c r="E257" s="97">
        <v>8000</v>
      </c>
      <c r="F257" s="94">
        <f t="shared" si="22"/>
        <v>0</v>
      </c>
      <c r="G257" s="162"/>
      <c r="H257" s="98" t="s">
        <v>1011</v>
      </c>
      <c r="I257" s="98" t="str">
        <f>VLOOKUP(H257,Presupuesto!$B$11:$C$565,2,0)</f>
        <v>EQUIPO DE COMPUTACION</v>
      </c>
      <c r="J257" s="95" t="str">
        <f t="shared" si="23"/>
        <v>Posgrado</v>
      </c>
      <c r="K257" s="95" t="s">
        <v>392</v>
      </c>
      <c r="L257" s="95"/>
    </row>
    <row r="258" spans="3:12" x14ac:dyDescent="0.25">
      <c r="C258" s="96" t="s">
        <v>75</v>
      </c>
      <c r="D258" s="148"/>
      <c r="E258" s="97">
        <v>5000</v>
      </c>
      <c r="F258" s="94">
        <f t="shared" si="22"/>
        <v>0</v>
      </c>
      <c r="G258" s="162"/>
      <c r="H258" s="98" t="s">
        <v>1011</v>
      </c>
      <c r="I258" s="98" t="str">
        <f>VLOOKUP(H258,Presupuesto!$B$11:$C$565,2,0)</f>
        <v>EQUIPO DE COMPUTACION</v>
      </c>
      <c r="J258" s="95" t="str">
        <f t="shared" si="23"/>
        <v>Posgrado</v>
      </c>
      <c r="K258" s="95" t="s">
        <v>392</v>
      </c>
      <c r="L258" s="95"/>
    </row>
    <row r="259" spans="3:12" x14ac:dyDescent="0.25">
      <c r="C259" s="96" t="s">
        <v>35</v>
      </c>
      <c r="D259" s="148"/>
      <c r="E259" s="97">
        <v>13000</v>
      </c>
      <c r="F259" s="94">
        <f t="shared" si="22"/>
        <v>0</v>
      </c>
      <c r="G259" s="162"/>
      <c r="H259" s="98" t="s">
        <v>997</v>
      </c>
      <c r="I259" s="98" t="str">
        <f>VLOOKUP(H259,Presupuesto!$B$11:$C$565,2,0)</f>
        <v>EQUIPO DE TRANSPORTE TRACCION Y ELEVACION</v>
      </c>
      <c r="J259" s="95" t="str">
        <f t="shared" si="23"/>
        <v>Posgrado</v>
      </c>
      <c r="K259" s="95" t="s">
        <v>392</v>
      </c>
      <c r="L259" s="95"/>
    </row>
    <row r="260" spans="3:12" x14ac:dyDescent="0.25">
      <c r="C260" s="96" t="s">
        <v>76</v>
      </c>
      <c r="D260" s="148"/>
      <c r="E260" s="97">
        <v>15000</v>
      </c>
      <c r="F260" s="94">
        <f t="shared" si="22"/>
        <v>0</v>
      </c>
      <c r="G260" s="162"/>
      <c r="H260" s="98" t="s">
        <v>997</v>
      </c>
      <c r="I260" s="98" t="str">
        <f>VLOOKUP(H260,Presupuesto!$B$11:$C$565,2,0)</f>
        <v>EQUIPO DE TRANSPORTE TRACCION Y ELEVACION</v>
      </c>
      <c r="J260" s="95" t="str">
        <f t="shared" si="23"/>
        <v>Posgrado</v>
      </c>
      <c r="K260" s="95" t="s">
        <v>392</v>
      </c>
      <c r="L260" s="95"/>
    </row>
    <row r="261" spans="3:12" x14ac:dyDescent="0.25">
      <c r="C261" s="96" t="s">
        <v>77</v>
      </c>
      <c r="D261" s="148"/>
      <c r="E261" s="97">
        <v>10000</v>
      </c>
      <c r="F261" s="94">
        <f t="shared" si="22"/>
        <v>0</v>
      </c>
      <c r="G261" s="162"/>
      <c r="H261" s="98" t="s">
        <v>997</v>
      </c>
      <c r="I261" s="98" t="str">
        <f>VLOOKUP(H261,Presupuesto!$B$11:$C$565,2,0)</f>
        <v>EQUIPO DE TRANSPORTE TRACCION Y ELEVACION</v>
      </c>
      <c r="J261" s="95" t="str">
        <f t="shared" si="23"/>
        <v>Posgrado</v>
      </c>
      <c r="K261" s="95" t="s">
        <v>400</v>
      </c>
      <c r="L261" s="95"/>
    </row>
    <row r="262" spans="3:12" x14ac:dyDescent="0.25">
      <c r="C262" s="96" t="s">
        <v>78</v>
      </c>
      <c r="D262" s="148"/>
      <c r="E262" s="97">
        <v>10000</v>
      </c>
      <c r="F262" s="94">
        <f t="shared" si="22"/>
        <v>0</v>
      </c>
      <c r="G262" s="162"/>
      <c r="H262" s="98" t="s">
        <v>1043</v>
      </c>
      <c r="I262" s="98" t="str">
        <f>VLOOKUP(H262,Presupuesto!$B$11:$C$565,2,0)</f>
        <v>APLICACIONES INFORMATICAS</v>
      </c>
      <c r="J262" s="95" t="str">
        <f t="shared" si="23"/>
        <v>Posgrado</v>
      </c>
      <c r="K262" s="95" t="s">
        <v>396</v>
      </c>
      <c r="L262" s="95"/>
    </row>
    <row r="263" spans="3:12" x14ac:dyDescent="0.25">
      <c r="C263" s="106" t="s">
        <v>79</v>
      </c>
      <c r="D263" s="148"/>
      <c r="E263" s="97">
        <v>2000</v>
      </c>
      <c r="F263" s="94">
        <f t="shared" si="22"/>
        <v>0</v>
      </c>
      <c r="G263" s="162"/>
      <c r="H263" s="107" t="s">
        <v>1011</v>
      </c>
      <c r="I263" s="107" t="str">
        <f>VLOOKUP(H263,Presupuesto!$B$11:$C$565,2,0)</f>
        <v>EQUIPO DE COMPUTACION</v>
      </c>
      <c r="J263" s="95" t="str">
        <f t="shared" si="23"/>
        <v>Posgrado</v>
      </c>
      <c r="K263" s="95" t="s">
        <v>392</v>
      </c>
      <c r="L263" s="95"/>
    </row>
    <row r="264" spans="3:12" x14ac:dyDescent="0.25">
      <c r="C264" s="106" t="s">
        <v>1467</v>
      </c>
      <c r="D264" s="148"/>
      <c r="E264" s="97">
        <v>1500</v>
      </c>
      <c r="F264" s="94">
        <f t="shared" si="22"/>
        <v>0</v>
      </c>
      <c r="G264" s="162"/>
      <c r="H264" s="107" t="s">
        <v>943</v>
      </c>
      <c r="I264" s="107" t="str">
        <f>VLOOKUP(H264,Presupuesto!$B$11:$C$565,2,0)</f>
        <v>UTILES Y MATERIALES ELECTRICOS</v>
      </c>
      <c r="J264" s="95" t="str">
        <f t="shared" si="23"/>
        <v>Posgrado</v>
      </c>
      <c r="K264" s="95" t="s">
        <v>392</v>
      </c>
      <c r="L264" s="95"/>
    </row>
    <row r="265" spans="3:12" x14ac:dyDescent="0.25">
      <c r="C265" s="106" t="s">
        <v>80</v>
      </c>
      <c r="D265" s="148"/>
      <c r="E265" s="97">
        <v>1500</v>
      </c>
      <c r="F265" s="94">
        <f t="shared" si="22"/>
        <v>0</v>
      </c>
      <c r="G265" s="162"/>
      <c r="H265" s="107" t="s">
        <v>1011</v>
      </c>
      <c r="I265" s="107" t="str">
        <f>VLOOKUP(H265,Presupuesto!$B$11:$C$565,2,0)</f>
        <v>EQUIPO DE COMPUTACION</v>
      </c>
      <c r="J265" s="95" t="str">
        <f t="shared" si="23"/>
        <v>Posgrado</v>
      </c>
      <c r="K265" s="95" t="s">
        <v>392</v>
      </c>
      <c r="L265" s="95"/>
    </row>
    <row r="266" spans="3:12" x14ac:dyDescent="0.25">
      <c r="C266" s="106" t="s">
        <v>81</v>
      </c>
      <c r="D266" s="148"/>
      <c r="E266" s="97">
        <v>500</v>
      </c>
      <c r="F266" s="94">
        <f t="shared" si="22"/>
        <v>0</v>
      </c>
      <c r="G266" s="162"/>
      <c r="H266" s="107" t="s">
        <v>952</v>
      </c>
      <c r="I266" s="107" t="str">
        <f>VLOOKUP(H266,Presupuesto!$B$11:$C$565,2,0)</f>
        <v>OTROS RESPUESTOS Y ACCESORIOS MENORES</v>
      </c>
      <c r="J266" s="95" t="str">
        <f t="shared" si="23"/>
        <v>Posgrado</v>
      </c>
      <c r="K266" s="95" t="s">
        <v>392</v>
      </c>
      <c r="L266" s="95"/>
    </row>
    <row r="267" spans="3:12" ht="15.75" thickBot="1" x14ac:dyDescent="0.3">
      <c r="C267" s="99" t="s">
        <v>82</v>
      </c>
      <c r="D267" s="156"/>
      <c r="E267" s="101">
        <v>20</v>
      </c>
      <c r="F267" s="102">
        <f t="shared" si="22"/>
        <v>0</v>
      </c>
      <c r="G267" s="159"/>
      <c r="H267" s="103" t="s">
        <v>952</v>
      </c>
      <c r="I267" s="103" t="str">
        <f>VLOOKUP(H267,Presupuesto!$B$11:$C$565,2,0)</f>
        <v>OTROS RESPUESTOS Y ACCESORIOS MENORES</v>
      </c>
      <c r="J267" s="103" t="str">
        <f t="shared" si="23"/>
        <v>Posgrado</v>
      </c>
      <c r="K267" s="121" t="s">
        <v>391</v>
      </c>
      <c r="L267" s="121"/>
    </row>
    <row r="268" spans="3:12" x14ac:dyDescent="0.25">
      <c r="F268" s="90"/>
      <c r="G268" s="73"/>
      <c r="H268" s="73"/>
      <c r="I268" s="73"/>
    </row>
    <row r="269" spans="3:12" ht="15.75" thickBot="1" x14ac:dyDescent="0.3"/>
    <row r="270" spans="3:12" ht="15.75" thickBot="1" x14ac:dyDescent="0.3">
      <c r="C270" s="29" t="s">
        <v>43</v>
      </c>
      <c r="D270" s="105">
        <f>SUM(F277:F290)</f>
        <v>0</v>
      </c>
      <c r="F270" s="70"/>
      <c r="G270" s="76"/>
      <c r="H270" s="70"/>
      <c r="I270" s="70"/>
    </row>
    <row r="271" spans="3:12" x14ac:dyDescent="0.25">
      <c r="C271" s="70"/>
      <c r="D271" s="31"/>
      <c r="E271" s="90"/>
      <c r="F271" s="90"/>
      <c r="G271" s="90"/>
      <c r="H271" s="73"/>
      <c r="I271" s="73"/>
      <c r="J271" s="73"/>
      <c r="K271" s="109"/>
    </row>
    <row r="272" spans="3:12" x14ac:dyDescent="0.25">
      <c r="C272" s="70"/>
      <c r="D272" s="31"/>
      <c r="E272" s="90"/>
      <c r="F272" s="90"/>
      <c r="G272" s="90"/>
      <c r="H272" s="73"/>
      <c r="I272" s="73"/>
      <c r="J272" s="73"/>
      <c r="K272" s="109"/>
    </row>
    <row r="273" spans="3:12" ht="15.75" x14ac:dyDescent="0.25">
      <c r="C273" s="199" t="s">
        <v>389</v>
      </c>
      <c r="D273" s="327"/>
      <c r="E273" s="90"/>
      <c r="F273" s="90"/>
      <c r="G273" s="90"/>
      <c r="H273" s="73"/>
      <c r="I273" s="73"/>
      <c r="J273" s="73"/>
      <c r="K273" s="109"/>
    </row>
    <row r="274" spans="3:12" ht="18.75" x14ac:dyDescent="0.25">
      <c r="C274" s="204" t="e">
        <f>IFERROR(VLOOKUP(D273,'1. Desarrollo e Innov. Curricu.'!$E:$F,2,FALSE),IFERROR(VLOOKUP(D273,'2. Investigación Científica'!$E:$F,2,FALSE),IFERROR(VLOOKUP(D273,'3. Vinculación Univ. Sociedad'!$E:$F,2,FALSE),IFERROR(VLOOKUP(D273,'4. Docencia y Profesorado Univ.'!$E:$F,2,FALSE),IFERROR(VLOOKUP(D273,'5. Estudiantes y Graduados'!$E:$F,2,FALSE),IFERROR(VLOOKUP(D273,'11. Gestion Administrativa'!$E:$F,2,FALSE),IFERROR(VLOOKUP(D273,'13. Gestión Académica'!$E:$F,2,FALSE),IFERROR(VLOOKUP(D273,'8. Asegura. de la Calid. y M'!$E:$F,2,FALSE),IFERROR(VLOOKUP(D273,'6. Gestión del Conocimiento'!$E:$F,2,FALSE),IFERROR(VLOOKUP(D273,'15. Gobernabilidad y Proceso...'!$E:$F,2,FALSE),IFERROR(VLOOKUP(D273,'12. Gestión del Talento Humano'!$E:$F,2,FALSE),IFERROR(VLOOKUP(D273,'14. Internacional... de la E.S.'!$E:$F,2,FALSE),IFERROR(VLOOKUP(D273,'10. Posgrado'!$E:$F,2,FALSE),IFERROR(VLOOKUP(D273,'16. Desa. del Sistema Educ.Sup.'!$E:$F,2,FALSE),IFERROR(VLOOKUP(D273,'9. Cultura de Inno. Insti...'!$E:$F,2,FALSE),VLOOKUP(D273,'7. Lo Esencial de la Reforma U.'!$E:$F,2,0))))))))))))))))</f>
        <v>#N/A</v>
      </c>
      <c r="D274" s="31"/>
      <c r="E274" s="90"/>
      <c r="F274" s="90"/>
      <c r="G274" s="90"/>
      <c r="H274" s="73"/>
      <c r="I274" s="73"/>
      <c r="J274" s="73"/>
      <c r="K274" s="109"/>
    </row>
    <row r="275" spans="3:12" x14ac:dyDescent="0.25">
      <c r="F275" s="90"/>
      <c r="G275" s="73"/>
      <c r="H275" s="73"/>
      <c r="I275" s="73"/>
    </row>
    <row r="276" spans="3:12" ht="30.75" thickBot="1" x14ac:dyDescent="0.3">
      <c r="C276" s="146" t="s">
        <v>44</v>
      </c>
      <c r="D276" s="146" t="s">
        <v>55</v>
      </c>
      <c r="E276" s="146" t="s">
        <v>57</v>
      </c>
      <c r="F276" s="147" t="s">
        <v>27</v>
      </c>
      <c r="G276" s="147" t="s">
        <v>128</v>
      </c>
      <c r="H276" s="146" t="s">
        <v>46</v>
      </c>
      <c r="I276" s="146" t="s">
        <v>129</v>
      </c>
      <c r="J276" s="146" t="s">
        <v>407</v>
      </c>
      <c r="K276" s="146" t="s">
        <v>408</v>
      </c>
      <c r="L276" s="146" t="s">
        <v>461</v>
      </c>
    </row>
    <row r="277" spans="3:12" ht="15.75" thickBot="1" x14ac:dyDescent="0.3">
      <c r="C277" s="286" t="s">
        <v>1336</v>
      </c>
      <c r="D277" s="155"/>
      <c r="E277" s="93">
        <f>HLOOKUP($C277,$CB$2:$CE$3,2,0)</f>
        <v>15000</v>
      </c>
      <c r="F277" s="94">
        <f>D277*E277</f>
        <v>0</v>
      </c>
      <c r="G277" s="162"/>
      <c r="H277" s="95" t="s">
        <v>1011</v>
      </c>
      <c r="I277" s="95" t="str">
        <f>VLOOKUP(H277,Presupuesto!$B$11:$C$565,2,0)</f>
        <v>EQUIPO DE COMPUTACION</v>
      </c>
      <c r="J277" s="212" t="s">
        <v>1464</v>
      </c>
      <c r="K277" s="95" t="s">
        <v>391</v>
      </c>
      <c r="L277" s="95"/>
    </row>
    <row r="278" spans="3:12" x14ac:dyDescent="0.25">
      <c r="C278" s="286" t="s">
        <v>1334</v>
      </c>
      <c r="D278" s="148"/>
      <c r="E278" s="93">
        <f>HLOOKUP($C278,$CB$2:$CE$3,2,0)</f>
        <v>35000</v>
      </c>
      <c r="F278" s="94">
        <f>D278*E278</f>
        <v>0</v>
      </c>
      <c r="G278" s="162"/>
      <c r="H278" s="98" t="s">
        <v>1011</v>
      </c>
      <c r="I278" s="98" t="str">
        <f>VLOOKUP(H278,Presupuesto!$B$11:$C$565,2,0)</f>
        <v>EQUIPO DE COMPUTACION</v>
      </c>
      <c r="J278" s="95" t="str">
        <f>$J$277</f>
        <v>Desarrollo del Sistema de Educación Superior</v>
      </c>
      <c r="K278" s="95" t="s">
        <v>409</v>
      </c>
      <c r="L278" s="95"/>
    </row>
    <row r="279" spans="3:12" x14ac:dyDescent="0.25">
      <c r="C279" s="96" t="s">
        <v>73</v>
      </c>
      <c r="D279" s="148"/>
      <c r="E279" s="97">
        <v>4000</v>
      </c>
      <c r="F279" s="94">
        <f t="shared" ref="F279:F290" si="24">D279*E279</f>
        <v>0</v>
      </c>
      <c r="G279" s="162"/>
      <c r="H279" s="98" t="s">
        <v>983</v>
      </c>
      <c r="I279" s="98" t="str">
        <f>VLOOKUP(H279,Presupuesto!$B$11:$C$565,2,0)</f>
        <v>EQUIPOS VARIOS DE OFICINA</v>
      </c>
      <c r="J279" s="95" t="str">
        <f t="shared" ref="J279:J290" si="25">$J$277</f>
        <v>Desarrollo del Sistema de Educación Superior</v>
      </c>
      <c r="K279" s="95" t="s">
        <v>392</v>
      </c>
      <c r="L279" s="95"/>
    </row>
    <row r="280" spans="3:12" x14ac:dyDescent="0.25">
      <c r="C280" s="96" t="s">
        <v>74</v>
      </c>
      <c r="D280" s="148"/>
      <c r="E280" s="97">
        <v>8000</v>
      </c>
      <c r="F280" s="94">
        <f t="shared" si="24"/>
        <v>0</v>
      </c>
      <c r="G280" s="162"/>
      <c r="H280" s="98" t="s">
        <v>1011</v>
      </c>
      <c r="I280" s="98" t="str">
        <f>VLOOKUP(H280,Presupuesto!$B$11:$C$565,2,0)</f>
        <v>EQUIPO DE COMPUTACION</v>
      </c>
      <c r="J280" s="95" t="str">
        <f t="shared" si="25"/>
        <v>Desarrollo del Sistema de Educación Superior</v>
      </c>
      <c r="K280" s="95" t="s">
        <v>392</v>
      </c>
      <c r="L280" s="95"/>
    </row>
    <row r="281" spans="3:12" x14ac:dyDescent="0.25">
      <c r="C281" s="96" t="s">
        <v>75</v>
      </c>
      <c r="D281" s="148"/>
      <c r="E281" s="97">
        <v>5000</v>
      </c>
      <c r="F281" s="94">
        <f t="shared" si="24"/>
        <v>0</v>
      </c>
      <c r="G281" s="162"/>
      <c r="H281" s="98" t="s">
        <v>1011</v>
      </c>
      <c r="I281" s="98" t="str">
        <f>VLOOKUP(H281,Presupuesto!$B$11:$C$565,2,0)</f>
        <v>EQUIPO DE COMPUTACION</v>
      </c>
      <c r="J281" s="95" t="str">
        <f t="shared" si="25"/>
        <v>Desarrollo del Sistema de Educación Superior</v>
      </c>
      <c r="K281" s="95" t="s">
        <v>392</v>
      </c>
      <c r="L281" s="95"/>
    </row>
    <row r="282" spans="3:12" x14ac:dyDescent="0.25">
      <c r="C282" s="96" t="s">
        <v>35</v>
      </c>
      <c r="D282" s="148"/>
      <c r="E282" s="97">
        <v>13000</v>
      </c>
      <c r="F282" s="94">
        <f t="shared" si="24"/>
        <v>0</v>
      </c>
      <c r="G282" s="162"/>
      <c r="H282" s="98" t="s">
        <v>997</v>
      </c>
      <c r="I282" s="98" t="str">
        <f>VLOOKUP(H282,Presupuesto!$B$11:$C$565,2,0)</f>
        <v>EQUIPO DE TRANSPORTE TRACCION Y ELEVACION</v>
      </c>
      <c r="J282" s="95" t="str">
        <f t="shared" si="25"/>
        <v>Desarrollo del Sistema de Educación Superior</v>
      </c>
      <c r="K282" s="95" t="s">
        <v>392</v>
      </c>
      <c r="L282" s="95"/>
    </row>
    <row r="283" spans="3:12" x14ac:dyDescent="0.25">
      <c r="C283" s="96" t="s">
        <v>76</v>
      </c>
      <c r="D283" s="148"/>
      <c r="E283" s="97">
        <v>15000</v>
      </c>
      <c r="F283" s="94">
        <f t="shared" si="24"/>
        <v>0</v>
      </c>
      <c r="G283" s="162"/>
      <c r="H283" s="98" t="s">
        <v>997</v>
      </c>
      <c r="I283" s="98" t="str">
        <f>VLOOKUP(H283,Presupuesto!$B$11:$C$565,2,0)</f>
        <v>EQUIPO DE TRANSPORTE TRACCION Y ELEVACION</v>
      </c>
      <c r="J283" s="95" t="str">
        <f t="shared" si="25"/>
        <v>Desarrollo del Sistema de Educación Superior</v>
      </c>
      <c r="K283" s="95" t="s">
        <v>392</v>
      </c>
      <c r="L283" s="95"/>
    </row>
    <row r="284" spans="3:12" x14ac:dyDescent="0.25">
      <c r="C284" s="96" t="s">
        <v>77</v>
      </c>
      <c r="D284" s="148"/>
      <c r="E284" s="97">
        <v>10000</v>
      </c>
      <c r="F284" s="94">
        <f t="shared" si="24"/>
        <v>0</v>
      </c>
      <c r="G284" s="162"/>
      <c r="H284" s="98" t="s">
        <v>997</v>
      </c>
      <c r="I284" s="98" t="str">
        <f>VLOOKUP(H284,Presupuesto!$B$11:$C$565,2,0)</f>
        <v>EQUIPO DE TRANSPORTE TRACCION Y ELEVACION</v>
      </c>
      <c r="J284" s="95" t="str">
        <f t="shared" si="25"/>
        <v>Desarrollo del Sistema de Educación Superior</v>
      </c>
      <c r="K284" s="95" t="s">
        <v>400</v>
      </c>
      <c r="L284" s="95"/>
    </row>
    <row r="285" spans="3:12" x14ac:dyDescent="0.25">
      <c r="C285" s="96" t="s">
        <v>78</v>
      </c>
      <c r="D285" s="148"/>
      <c r="E285" s="97">
        <v>10000</v>
      </c>
      <c r="F285" s="94">
        <f t="shared" si="24"/>
        <v>0</v>
      </c>
      <c r="G285" s="162"/>
      <c r="H285" s="98" t="s">
        <v>1043</v>
      </c>
      <c r="I285" s="98" t="str">
        <f>VLOOKUP(H285,Presupuesto!$B$11:$C$565,2,0)</f>
        <v>APLICACIONES INFORMATICAS</v>
      </c>
      <c r="J285" s="95" t="str">
        <f t="shared" si="25"/>
        <v>Desarrollo del Sistema de Educación Superior</v>
      </c>
      <c r="K285" s="95" t="s">
        <v>396</v>
      </c>
      <c r="L285" s="95"/>
    </row>
    <row r="286" spans="3:12" x14ac:dyDescent="0.25">
      <c r="C286" s="106" t="s">
        <v>79</v>
      </c>
      <c r="D286" s="148"/>
      <c r="E286" s="97">
        <v>2000</v>
      </c>
      <c r="F286" s="94">
        <f t="shared" si="24"/>
        <v>0</v>
      </c>
      <c r="G286" s="162"/>
      <c r="H286" s="107" t="s">
        <v>1011</v>
      </c>
      <c r="I286" s="107" t="str">
        <f>VLOOKUP(H286,Presupuesto!$B$11:$C$565,2,0)</f>
        <v>EQUIPO DE COMPUTACION</v>
      </c>
      <c r="J286" s="95" t="str">
        <f t="shared" si="25"/>
        <v>Desarrollo del Sistema de Educación Superior</v>
      </c>
      <c r="K286" s="95" t="s">
        <v>392</v>
      </c>
      <c r="L286" s="95"/>
    </row>
    <row r="287" spans="3:12" x14ac:dyDescent="0.25">
      <c r="C287" s="106" t="s">
        <v>1467</v>
      </c>
      <c r="D287" s="148"/>
      <c r="E287" s="97">
        <v>1500</v>
      </c>
      <c r="F287" s="94">
        <f t="shared" si="24"/>
        <v>0</v>
      </c>
      <c r="G287" s="162"/>
      <c r="H287" s="107" t="s">
        <v>943</v>
      </c>
      <c r="I287" s="107" t="str">
        <f>VLOOKUP(H287,Presupuesto!$B$11:$C$565,2,0)</f>
        <v>UTILES Y MATERIALES ELECTRICOS</v>
      </c>
      <c r="J287" s="95" t="str">
        <f t="shared" si="25"/>
        <v>Desarrollo del Sistema de Educación Superior</v>
      </c>
      <c r="K287" s="95" t="s">
        <v>392</v>
      </c>
      <c r="L287" s="95"/>
    </row>
    <row r="288" spans="3:12" x14ac:dyDescent="0.25">
      <c r="C288" s="106" t="s">
        <v>80</v>
      </c>
      <c r="D288" s="148"/>
      <c r="E288" s="97">
        <v>1500</v>
      </c>
      <c r="F288" s="94">
        <f t="shared" si="24"/>
        <v>0</v>
      </c>
      <c r="G288" s="162"/>
      <c r="H288" s="107" t="s">
        <v>1011</v>
      </c>
      <c r="I288" s="107" t="str">
        <f>VLOOKUP(H288,Presupuesto!$B$11:$C$565,2,0)</f>
        <v>EQUIPO DE COMPUTACION</v>
      </c>
      <c r="J288" s="95" t="str">
        <f t="shared" si="25"/>
        <v>Desarrollo del Sistema de Educación Superior</v>
      </c>
      <c r="K288" s="95" t="s">
        <v>392</v>
      </c>
      <c r="L288" s="95"/>
    </row>
    <row r="289" spans="3:12" x14ac:dyDescent="0.25">
      <c r="C289" s="106" t="s">
        <v>81</v>
      </c>
      <c r="D289" s="148"/>
      <c r="E289" s="97">
        <v>500</v>
      </c>
      <c r="F289" s="94">
        <f t="shared" si="24"/>
        <v>0</v>
      </c>
      <c r="G289" s="162"/>
      <c r="H289" s="107" t="s">
        <v>952</v>
      </c>
      <c r="I289" s="107" t="str">
        <f>VLOOKUP(H289,Presupuesto!$B$11:$C$565,2,0)</f>
        <v>OTROS RESPUESTOS Y ACCESORIOS MENORES</v>
      </c>
      <c r="J289" s="95" t="str">
        <f t="shared" si="25"/>
        <v>Desarrollo del Sistema de Educación Superior</v>
      </c>
      <c r="K289" s="95" t="s">
        <v>392</v>
      </c>
      <c r="L289" s="95"/>
    </row>
    <row r="290" spans="3:12" ht="15.75" thickBot="1" x14ac:dyDescent="0.3">
      <c r="C290" s="99" t="s">
        <v>82</v>
      </c>
      <c r="D290" s="156"/>
      <c r="E290" s="101">
        <v>20</v>
      </c>
      <c r="F290" s="102">
        <f t="shared" si="24"/>
        <v>0</v>
      </c>
      <c r="G290" s="159"/>
      <c r="H290" s="103" t="s">
        <v>952</v>
      </c>
      <c r="I290" s="103" t="str">
        <f>VLOOKUP(H290,Presupuesto!$B$11:$C$565,2,0)</f>
        <v>OTROS RESPUESTOS Y ACCESORIOS MENORES</v>
      </c>
      <c r="J290" s="103" t="str">
        <f t="shared" si="25"/>
        <v>Desarrollo del Sistema de Educación Superior</v>
      </c>
      <c r="K290" s="121" t="s">
        <v>391</v>
      </c>
      <c r="L290" s="121"/>
    </row>
  </sheetData>
  <autoFilter ref="C14:C290"/>
  <dataValidations xWindow="801" yWindow="652" count="6">
    <dataValidation type="list" allowBlank="1" showInputMessage="1" showErrorMessage="1" errorTitle="¡Ingreso Inválido!" error="Seleccione una opción de la lista._x000a_" promptTitle="Tipo de Presupuesto" prompt="Seleccione una opción de la lista." sqref="G277:G290 G40:G53 G63:G76 G17:G30 G86:G99 G109:G122 G132:G145 G155:G168 G178:G193 G231:G244 G254:G267 G203:G221">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277:K290 K185:K193 K231:K244 K254:K267 K178:K183 K203:K221">
      <formula1>$U$2:$AF$2</formula1>
    </dataValidation>
    <dataValidation type="list" allowBlank="1" showInputMessage="1" showErrorMessage="1" sqref="C17:C18 C40:C41 C63:C64 C86:C87 C109:C110 C132:C133 C155:C156 C178:C179 C203:C204 C231:C232 C254:C255 C277:C278">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277:H290 H178:H193 H231:H244 H254:H267 H203:H221">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278:J290 J255:J267 J232:J244">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277 K184:L184 J231 J254 J178:J193 J203:J221">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28"/>
  <sheetViews>
    <sheetView showGridLines="0" topLeftCell="A649" zoomScale="86" zoomScaleNormal="86" workbookViewId="0">
      <selection activeCell="G620" sqref="G620:G630"/>
    </sheetView>
  </sheetViews>
  <sheetFormatPr baseColWidth="10" defaultColWidth="11.5703125" defaultRowHeight="15" x14ac:dyDescent="0.25"/>
  <cols>
    <col min="1" max="1" width="1.85546875" style="83" customWidth="1"/>
    <col min="2" max="2" width="7.85546875" style="83" customWidth="1"/>
    <col min="3" max="3" width="53.85546875" style="83" bestFit="1" customWidth="1"/>
    <col min="4" max="4" width="29.42578125" style="83" bestFit="1" customWidth="1"/>
    <col min="5" max="5" width="13.85546875" style="83" customWidth="1"/>
    <col min="6" max="6" width="21.85546875" style="83" customWidth="1"/>
    <col min="7" max="7" width="16.5703125" style="74" customWidth="1"/>
    <col min="8" max="8" width="14.28515625" style="83" customWidth="1"/>
    <col min="9" max="9" width="40.28515625" style="83" customWidth="1"/>
    <col min="10" max="10" width="28.140625" style="83" bestFit="1" customWidth="1"/>
    <col min="11" max="11" width="19.85546875" style="83" bestFit="1" customWidth="1"/>
    <col min="12" max="16384" width="11.5703125" style="83"/>
  </cols>
  <sheetData>
    <row r="1" spans="1:555" ht="26.25" hidden="1" x14ac:dyDescent="0.25">
      <c r="A1" s="410" t="s">
        <v>248</v>
      </c>
      <c r="B1" s="411" t="s">
        <v>249</v>
      </c>
      <c r="C1" s="408" t="s">
        <v>250</v>
      </c>
      <c r="D1" s="408" t="s">
        <v>493</v>
      </c>
      <c r="E1" s="408" t="s">
        <v>495</v>
      </c>
      <c r="F1" s="408" t="s">
        <v>497</v>
      </c>
      <c r="G1" s="408" t="s">
        <v>499</v>
      </c>
      <c r="H1" s="408" t="s">
        <v>501</v>
      </c>
      <c r="I1" s="408" t="s">
        <v>503</v>
      </c>
      <c r="J1" s="408" t="s">
        <v>251</v>
      </c>
      <c r="K1" s="408" t="s">
        <v>506</v>
      </c>
      <c r="L1" s="408" t="s">
        <v>252</v>
      </c>
      <c r="M1" s="408" t="s">
        <v>508</v>
      </c>
      <c r="N1" s="408" t="s">
        <v>510</v>
      </c>
      <c r="O1" s="408" t="s">
        <v>512</v>
      </c>
      <c r="P1" s="408" t="s">
        <v>253</v>
      </c>
      <c r="Q1" s="408" t="s">
        <v>513</v>
      </c>
      <c r="R1" s="408" t="s">
        <v>516</v>
      </c>
      <c r="S1" s="408" t="s">
        <v>254</v>
      </c>
      <c r="T1" s="408" t="s">
        <v>518</v>
      </c>
      <c r="U1" s="408" t="s">
        <v>255</v>
      </c>
      <c r="V1" s="408" t="s">
        <v>519</v>
      </c>
      <c r="W1" s="408" t="s">
        <v>520</v>
      </c>
      <c r="X1" s="408" t="s">
        <v>524</v>
      </c>
      <c r="Y1" s="408" t="s">
        <v>271</v>
      </c>
      <c r="Z1" s="408" t="s">
        <v>525</v>
      </c>
      <c r="AA1" s="408" t="s">
        <v>527</v>
      </c>
      <c r="AB1" s="408" t="s">
        <v>529</v>
      </c>
      <c r="AC1" s="408" t="s">
        <v>272</v>
      </c>
      <c r="AD1" s="408" t="s">
        <v>531</v>
      </c>
      <c r="AE1" s="408" t="s">
        <v>533</v>
      </c>
      <c r="AF1" s="408" t="s">
        <v>535</v>
      </c>
      <c r="AG1" s="408" t="s">
        <v>537</v>
      </c>
      <c r="AH1" s="408" t="s">
        <v>247</v>
      </c>
      <c r="AI1" s="408" t="s">
        <v>539</v>
      </c>
      <c r="AJ1" s="411" t="s">
        <v>256</v>
      </c>
      <c r="AK1" s="408" t="s">
        <v>541</v>
      </c>
      <c r="AL1" s="408" t="s">
        <v>257</v>
      </c>
      <c r="AM1" s="408" t="s">
        <v>543</v>
      </c>
      <c r="AN1" s="408" t="s">
        <v>545</v>
      </c>
      <c r="AO1" s="408" t="s">
        <v>258</v>
      </c>
      <c r="AP1" s="408" t="s">
        <v>547</v>
      </c>
      <c r="AQ1" s="408" t="s">
        <v>549</v>
      </c>
      <c r="AR1" s="408" t="s">
        <v>259</v>
      </c>
      <c r="AS1" s="408" t="s">
        <v>550</v>
      </c>
      <c r="AT1" s="408" t="s">
        <v>552</v>
      </c>
      <c r="AU1" s="408" t="s">
        <v>553</v>
      </c>
      <c r="AV1" s="408" t="s">
        <v>554</v>
      </c>
      <c r="AW1" s="408" t="s">
        <v>556</v>
      </c>
      <c r="AX1" s="408" t="s">
        <v>558</v>
      </c>
      <c r="AY1" s="408" t="s">
        <v>559</v>
      </c>
      <c r="AZ1" s="408" t="s">
        <v>260</v>
      </c>
      <c r="BA1" s="408" t="s">
        <v>561</v>
      </c>
      <c r="BB1" s="408" t="s">
        <v>563</v>
      </c>
      <c r="BC1" s="408" t="s">
        <v>565</v>
      </c>
      <c r="BD1" s="408" t="s">
        <v>567</v>
      </c>
      <c r="BE1" s="408" t="s">
        <v>569</v>
      </c>
      <c r="BF1" s="408" t="s">
        <v>571</v>
      </c>
      <c r="BG1" s="408" t="s">
        <v>573</v>
      </c>
      <c r="BH1" s="408" t="s">
        <v>575</v>
      </c>
      <c r="BI1" s="408" t="s">
        <v>273</v>
      </c>
      <c r="BJ1" s="408" t="s">
        <v>577</v>
      </c>
      <c r="BK1" s="408" t="s">
        <v>579</v>
      </c>
      <c r="BL1" s="408" t="s">
        <v>581</v>
      </c>
      <c r="BM1" s="408" t="s">
        <v>583</v>
      </c>
      <c r="BN1" s="408" t="s">
        <v>585</v>
      </c>
      <c r="BO1" s="408" t="s">
        <v>587</v>
      </c>
      <c r="BP1" s="408" t="s">
        <v>589</v>
      </c>
      <c r="BQ1" s="408" t="s">
        <v>591</v>
      </c>
      <c r="BR1" s="408" t="s">
        <v>593</v>
      </c>
      <c r="BS1" s="408" t="s">
        <v>595</v>
      </c>
      <c r="BT1" s="411" t="s">
        <v>261</v>
      </c>
      <c r="BU1" s="408" t="s">
        <v>262</v>
      </c>
      <c r="BV1" s="408" t="s">
        <v>597</v>
      </c>
      <c r="BW1" s="408" t="s">
        <v>263</v>
      </c>
      <c r="BX1" s="408" t="s">
        <v>599</v>
      </c>
      <c r="BY1" s="408" t="s">
        <v>601</v>
      </c>
      <c r="BZ1" s="411" t="s">
        <v>264</v>
      </c>
      <c r="CA1" s="408" t="s">
        <v>265</v>
      </c>
      <c r="CB1" s="408" t="s">
        <v>603</v>
      </c>
      <c r="CC1" s="408" t="s">
        <v>266</v>
      </c>
      <c r="CD1" s="408" t="s">
        <v>605</v>
      </c>
      <c r="CE1" s="408" t="s">
        <v>607</v>
      </c>
      <c r="CF1" s="408" t="s">
        <v>609</v>
      </c>
      <c r="CG1" s="411" t="s">
        <v>267</v>
      </c>
      <c r="CH1" s="408" t="s">
        <v>615</v>
      </c>
      <c r="CI1" s="408" t="s">
        <v>617</v>
      </c>
      <c r="CJ1" s="408" t="s">
        <v>268</v>
      </c>
      <c r="CK1" s="408" t="s">
        <v>611</v>
      </c>
      <c r="CL1" s="408" t="s">
        <v>613</v>
      </c>
      <c r="CM1" s="408" t="s">
        <v>269</v>
      </c>
      <c r="CN1" s="408" t="s">
        <v>619</v>
      </c>
      <c r="CO1" s="408" t="s">
        <v>270</v>
      </c>
      <c r="CP1" s="408" t="s">
        <v>620</v>
      </c>
      <c r="CQ1" s="407" t="s">
        <v>274</v>
      </c>
      <c r="CR1" s="411" t="s">
        <v>275</v>
      </c>
      <c r="CS1" s="408" t="s">
        <v>621</v>
      </c>
      <c r="CT1" s="408" t="s">
        <v>622</v>
      </c>
      <c r="CU1" s="408" t="s">
        <v>624</v>
      </c>
      <c r="CV1" s="408" t="s">
        <v>276</v>
      </c>
      <c r="CW1" s="408" t="s">
        <v>626</v>
      </c>
      <c r="CX1" s="408" t="s">
        <v>628</v>
      </c>
      <c r="CY1" s="408" t="s">
        <v>630</v>
      </c>
      <c r="CZ1" s="408" t="s">
        <v>632</v>
      </c>
      <c r="DA1" s="408" t="s">
        <v>634</v>
      </c>
      <c r="DB1" s="408" t="s">
        <v>636</v>
      </c>
      <c r="DC1" s="411" t="s">
        <v>277</v>
      </c>
      <c r="DD1" s="408" t="s">
        <v>278</v>
      </c>
      <c r="DE1" s="408" t="s">
        <v>638</v>
      </c>
      <c r="DF1" s="408" t="s">
        <v>279</v>
      </c>
      <c r="DG1" s="408" t="s">
        <v>640</v>
      </c>
      <c r="DH1" s="408" t="s">
        <v>642</v>
      </c>
      <c r="DI1" s="408" t="s">
        <v>644</v>
      </c>
      <c r="DJ1" s="408" t="s">
        <v>646</v>
      </c>
      <c r="DK1" s="408" t="s">
        <v>648</v>
      </c>
      <c r="DL1" s="408" t="s">
        <v>650</v>
      </c>
      <c r="DM1" s="408" t="s">
        <v>652</v>
      </c>
      <c r="DN1" s="408" t="s">
        <v>280</v>
      </c>
      <c r="DO1" s="408" t="s">
        <v>654</v>
      </c>
      <c r="DP1" s="408" t="s">
        <v>656</v>
      </c>
      <c r="DQ1" s="408" t="s">
        <v>658</v>
      </c>
      <c r="DR1" s="411" t="s">
        <v>281</v>
      </c>
      <c r="DS1" s="408" t="s">
        <v>660</v>
      </c>
      <c r="DT1" s="408" t="s">
        <v>282</v>
      </c>
      <c r="DU1" s="408" t="s">
        <v>662</v>
      </c>
      <c r="DV1" s="408" t="s">
        <v>283</v>
      </c>
      <c r="DW1" s="408" t="s">
        <v>664</v>
      </c>
      <c r="DX1" s="408" t="s">
        <v>666</v>
      </c>
      <c r="DY1" s="408" t="s">
        <v>668</v>
      </c>
      <c r="DZ1" s="408" t="s">
        <v>670</v>
      </c>
      <c r="EA1" s="408" t="s">
        <v>672</v>
      </c>
      <c r="EB1" s="408" t="s">
        <v>674</v>
      </c>
      <c r="EC1" s="408" t="s">
        <v>676</v>
      </c>
      <c r="ED1" s="408" t="s">
        <v>678</v>
      </c>
      <c r="EE1" s="408" t="s">
        <v>680</v>
      </c>
      <c r="EF1" s="408" t="s">
        <v>682</v>
      </c>
      <c r="EG1" s="408" t="s">
        <v>684</v>
      </c>
      <c r="EH1" s="411" t="s">
        <v>284</v>
      </c>
      <c r="EI1" s="408" t="s">
        <v>686</v>
      </c>
      <c r="EJ1" s="408" t="s">
        <v>285</v>
      </c>
      <c r="EK1" s="408" t="s">
        <v>688</v>
      </c>
      <c r="EL1" s="408" t="s">
        <v>690</v>
      </c>
      <c r="EM1" s="408" t="s">
        <v>286</v>
      </c>
      <c r="EN1" s="408" t="s">
        <v>692</v>
      </c>
      <c r="EO1" s="408" t="s">
        <v>694</v>
      </c>
      <c r="EP1" s="408" t="s">
        <v>287</v>
      </c>
      <c r="EQ1" s="408" t="s">
        <v>696</v>
      </c>
      <c r="ER1" s="408" t="s">
        <v>698</v>
      </c>
      <c r="ES1" s="408" t="s">
        <v>700</v>
      </c>
      <c r="ET1" s="408" t="s">
        <v>288</v>
      </c>
      <c r="EU1" s="408" t="s">
        <v>702</v>
      </c>
      <c r="EV1" s="408" t="s">
        <v>704</v>
      </c>
      <c r="EW1" s="411" t="s">
        <v>289</v>
      </c>
      <c r="EX1" s="408" t="s">
        <v>290</v>
      </c>
      <c r="EY1" s="408" t="s">
        <v>706</v>
      </c>
      <c r="EZ1" s="408" t="s">
        <v>708</v>
      </c>
      <c r="FA1" s="408" t="s">
        <v>710</v>
      </c>
      <c r="FB1" s="408" t="s">
        <v>712</v>
      </c>
      <c r="FC1" s="408" t="s">
        <v>291</v>
      </c>
      <c r="FD1" s="408" t="s">
        <v>714</v>
      </c>
      <c r="FE1" s="408" t="s">
        <v>716</v>
      </c>
      <c r="FF1" s="408" t="s">
        <v>718</v>
      </c>
      <c r="FG1" s="408" t="s">
        <v>720</v>
      </c>
      <c r="FH1" s="408" t="s">
        <v>722</v>
      </c>
      <c r="FI1" s="408" t="s">
        <v>292</v>
      </c>
      <c r="FJ1" s="408" t="s">
        <v>725</v>
      </c>
      <c r="FK1" s="408" t="s">
        <v>293</v>
      </c>
      <c r="FL1" s="408" t="s">
        <v>728</v>
      </c>
      <c r="FM1" s="408" t="s">
        <v>729</v>
      </c>
      <c r="FN1" s="408" t="s">
        <v>731</v>
      </c>
      <c r="FO1" s="408" t="s">
        <v>294</v>
      </c>
      <c r="FP1" s="408" t="s">
        <v>734</v>
      </c>
      <c r="FQ1" s="408" t="s">
        <v>735</v>
      </c>
      <c r="FR1" s="408" t="s">
        <v>737</v>
      </c>
      <c r="FS1" s="408" t="s">
        <v>295</v>
      </c>
      <c r="FT1" s="408" t="s">
        <v>740</v>
      </c>
      <c r="FU1" s="408" t="s">
        <v>742</v>
      </c>
      <c r="FV1" s="408" t="s">
        <v>744</v>
      </c>
      <c r="FW1" s="411" t="s">
        <v>296</v>
      </c>
      <c r="FX1" s="411" t="s">
        <v>297</v>
      </c>
      <c r="FY1" s="408" t="s">
        <v>303</v>
      </c>
      <c r="FZ1" s="408" t="s">
        <v>746</v>
      </c>
      <c r="GA1" s="408" t="s">
        <v>748</v>
      </c>
      <c r="GB1" s="408" t="s">
        <v>750</v>
      </c>
      <c r="GC1" s="408" t="s">
        <v>752</v>
      </c>
      <c r="GD1" s="408" t="s">
        <v>754</v>
      </c>
      <c r="GE1" s="408" t="s">
        <v>756</v>
      </c>
      <c r="GF1" s="411" t="s">
        <v>298</v>
      </c>
      <c r="GG1" s="408" t="s">
        <v>304</v>
      </c>
      <c r="GH1" s="408" t="s">
        <v>758</v>
      </c>
      <c r="GI1" s="408" t="s">
        <v>760</v>
      </c>
      <c r="GJ1" s="408" t="s">
        <v>761</v>
      </c>
      <c r="GK1" s="408" t="s">
        <v>305</v>
      </c>
      <c r="GL1" s="408" t="s">
        <v>764</v>
      </c>
      <c r="GM1" s="408" t="s">
        <v>765</v>
      </c>
      <c r="GN1" s="411" t="s">
        <v>299</v>
      </c>
      <c r="GO1" s="408" t="s">
        <v>300</v>
      </c>
      <c r="GP1" s="408" t="s">
        <v>767</v>
      </c>
      <c r="GQ1" s="408" t="s">
        <v>769</v>
      </c>
      <c r="GR1" s="408" t="s">
        <v>771</v>
      </c>
      <c r="GS1" s="408" t="s">
        <v>773</v>
      </c>
      <c r="GT1" s="408" t="s">
        <v>775</v>
      </c>
      <c r="GU1" s="411" t="s">
        <v>301</v>
      </c>
      <c r="GV1" s="408" t="s">
        <v>302</v>
      </c>
      <c r="GW1" s="408" t="s">
        <v>777</v>
      </c>
      <c r="GX1" s="408" t="s">
        <v>779</v>
      </c>
      <c r="GY1" s="408" t="s">
        <v>781</v>
      </c>
      <c r="GZ1" s="408" t="s">
        <v>783</v>
      </c>
      <c r="HA1" s="408" t="s">
        <v>785</v>
      </c>
      <c r="HB1" s="408" t="s">
        <v>787</v>
      </c>
      <c r="HC1" s="407" t="s">
        <v>306</v>
      </c>
      <c r="HD1" s="411" t="s">
        <v>307</v>
      </c>
      <c r="HE1" s="408" t="s">
        <v>308</v>
      </c>
      <c r="HF1" s="408" t="s">
        <v>789</v>
      </c>
      <c r="HG1" s="408" t="s">
        <v>791</v>
      </c>
      <c r="HH1" s="408" t="s">
        <v>793</v>
      </c>
      <c r="HI1" s="408" t="s">
        <v>795</v>
      </c>
      <c r="HJ1" s="408" t="s">
        <v>309</v>
      </c>
      <c r="HK1" s="408" t="s">
        <v>798</v>
      </c>
      <c r="HL1" s="408" t="s">
        <v>326</v>
      </c>
      <c r="HM1" s="408" t="s">
        <v>836</v>
      </c>
      <c r="HN1" s="408" t="s">
        <v>838</v>
      </c>
      <c r="HO1" s="408" t="s">
        <v>840</v>
      </c>
      <c r="HP1" s="411" t="s">
        <v>310</v>
      </c>
      <c r="HQ1" s="408" t="s">
        <v>800</v>
      </c>
      <c r="HR1" s="408" t="s">
        <v>802</v>
      </c>
      <c r="HS1" s="408" t="s">
        <v>311</v>
      </c>
      <c r="HT1" s="408" t="s">
        <v>805</v>
      </c>
      <c r="HU1" s="408" t="s">
        <v>807</v>
      </c>
      <c r="HV1" s="408" t="s">
        <v>808</v>
      </c>
      <c r="HW1" s="408" t="s">
        <v>810</v>
      </c>
      <c r="HX1" s="411" t="s">
        <v>312</v>
      </c>
      <c r="HY1" s="408" t="s">
        <v>812</v>
      </c>
      <c r="HZ1" s="408" t="s">
        <v>814</v>
      </c>
      <c r="IA1" s="408" t="s">
        <v>816</v>
      </c>
      <c r="IB1" s="408" t="s">
        <v>313</v>
      </c>
      <c r="IC1" s="408" t="s">
        <v>818</v>
      </c>
      <c r="ID1" s="408" t="s">
        <v>820</v>
      </c>
      <c r="IE1" s="408" t="s">
        <v>314</v>
      </c>
      <c r="IF1" s="408" t="s">
        <v>822</v>
      </c>
      <c r="IG1" s="408" t="s">
        <v>824</v>
      </c>
      <c r="IH1" s="408" t="s">
        <v>315</v>
      </c>
      <c r="II1" s="408" t="s">
        <v>826</v>
      </c>
      <c r="IJ1" s="408" t="s">
        <v>828</v>
      </c>
      <c r="IK1" s="408" t="s">
        <v>830</v>
      </c>
      <c r="IL1" s="408" t="s">
        <v>832</v>
      </c>
      <c r="IM1" s="408" t="s">
        <v>316</v>
      </c>
      <c r="IN1" s="408" t="s">
        <v>834</v>
      </c>
      <c r="IO1" s="411" t="s">
        <v>317</v>
      </c>
      <c r="IP1" s="408" t="s">
        <v>842</v>
      </c>
      <c r="IQ1" s="408" t="s">
        <v>844</v>
      </c>
      <c r="IR1" s="408" t="s">
        <v>318</v>
      </c>
      <c r="IS1" s="408" t="s">
        <v>846</v>
      </c>
      <c r="IT1" s="408" t="s">
        <v>848</v>
      </c>
      <c r="IU1" s="408" t="s">
        <v>850</v>
      </c>
      <c r="IV1" s="411" t="s">
        <v>319</v>
      </c>
      <c r="IW1" s="408" t="s">
        <v>852</v>
      </c>
      <c r="IX1" s="408" t="s">
        <v>320</v>
      </c>
      <c r="IY1" s="408" t="s">
        <v>855</v>
      </c>
      <c r="IZ1" s="408" t="s">
        <v>857</v>
      </c>
      <c r="JA1" s="408" t="s">
        <v>859</v>
      </c>
      <c r="JB1" s="408" t="s">
        <v>861</v>
      </c>
      <c r="JC1" s="408" t="s">
        <v>863</v>
      </c>
      <c r="JD1" s="408" t="s">
        <v>865</v>
      </c>
      <c r="JE1" s="408" t="s">
        <v>321</v>
      </c>
      <c r="JF1" s="408" t="s">
        <v>868</v>
      </c>
      <c r="JG1" s="408" t="s">
        <v>870</v>
      </c>
      <c r="JH1" s="408" t="s">
        <v>872</v>
      </c>
      <c r="JI1" s="408" t="s">
        <v>874</v>
      </c>
      <c r="JJ1" s="408" t="s">
        <v>876</v>
      </c>
      <c r="JK1" s="408" t="s">
        <v>878</v>
      </c>
      <c r="JL1" s="408" t="s">
        <v>880</v>
      </c>
      <c r="JM1" s="408" t="s">
        <v>882</v>
      </c>
      <c r="JN1" s="408" t="s">
        <v>322</v>
      </c>
      <c r="JO1" s="408" t="s">
        <v>885</v>
      </c>
      <c r="JP1" s="408" t="s">
        <v>887</v>
      </c>
      <c r="JQ1" s="408" t="s">
        <v>889</v>
      </c>
      <c r="JR1" s="408" t="s">
        <v>891</v>
      </c>
      <c r="JS1" s="408" t="s">
        <v>892</v>
      </c>
      <c r="JT1" s="408" t="s">
        <v>894</v>
      </c>
      <c r="JU1" s="408" t="s">
        <v>896</v>
      </c>
      <c r="JV1" s="408" t="s">
        <v>898</v>
      </c>
      <c r="JW1" s="408" t="s">
        <v>900</v>
      </c>
      <c r="JX1" s="408" t="s">
        <v>902</v>
      </c>
      <c r="JY1" s="408" t="s">
        <v>904</v>
      </c>
      <c r="JZ1" s="408" t="s">
        <v>906</v>
      </c>
      <c r="KA1" s="408" t="s">
        <v>908</v>
      </c>
      <c r="KB1" s="408" t="s">
        <v>910</v>
      </c>
      <c r="KC1" s="408" t="s">
        <v>912</v>
      </c>
      <c r="KD1" s="408" t="s">
        <v>914</v>
      </c>
      <c r="KE1" s="408" t="s">
        <v>916</v>
      </c>
      <c r="KF1" s="408" t="s">
        <v>918</v>
      </c>
      <c r="KG1" s="408" t="s">
        <v>920</v>
      </c>
      <c r="KH1" s="408" t="s">
        <v>922</v>
      </c>
      <c r="KI1" s="408" t="s">
        <v>924</v>
      </c>
      <c r="KJ1" s="408" t="s">
        <v>926</v>
      </c>
      <c r="KK1" s="408" t="s">
        <v>928</v>
      </c>
      <c r="KL1" s="408" t="s">
        <v>930</v>
      </c>
      <c r="KM1" s="408" t="s">
        <v>932</v>
      </c>
      <c r="KN1" s="408" t="s">
        <v>934</v>
      </c>
      <c r="KO1" s="411" t="s">
        <v>323</v>
      </c>
      <c r="KP1" s="408" t="s">
        <v>936</v>
      </c>
      <c r="KQ1" s="408" t="s">
        <v>324</v>
      </c>
      <c r="KR1" s="408" t="s">
        <v>939</v>
      </c>
      <c r="KS1" s="408" t="s">
        <v>941</v>
      </c>
      <c r="KT1" s="408" t="s">
        <v>943</v>
      </c>
      <c r="KU1" s="408" t="s">
        <v>945</v>
      </c>
      <c r="KV1" s="408" t="s">
        <v>325</v>
      </c>
      <c r="KW1" s="408" t="s">
        <v>948</v>
      </c>
      <c r="KX1" s="408" t="s">
        <v>950</v>
      </c>
      <c r="KY1" s="408" t="s">
        <v>952</v>
      </c>
      <c r="KZ1" s="408" t="s">
        <v>954</v>
      </c>
      <c r="LA1" s="408" t="s">
        <v>956</v>
      </c>
      <c r="LB1" s="408" t="s">
        <v>958</v>
      </c>
      <c r="LC1" s="408" t="s">
        <v>960</v>
      </c>
      <c r="LD1" s="407" t="s">
        <v>327</v>
      </c>
      <c r="LE1" s="411" t="s">
        <v>328</v>
      </c>
      <c r="LF1" s="408" t="s">
        <v>329</v>
      </c>
      <c r="LG1" s="408" t="s">
        <v>343</v>
      </c>
      <c r="LH1" s="408" t="s">
        <v>962</v>
      </c>
      <c r="LI1" s="408" t="s">
        <v>964</v>
      </c>
      <c r="LJ1" s="408" t="s">
        <v>966</v>
      </c>
      <c r="LK1" s="408" t="s">
        <v>968</v>
      </c>
      <c r="LL1" s="408" t="s">
        <v>344</v>
      </c>
      <c r="LM1" s="408" t="s">
        <v>970</v>
      </c>
      <c r="LN1" s="408" t="s">
        <v>345</v>
      </c>
      <c r="LO1" s="408" t="s">
        <v>972</v>
      </c>
      <c r="LP1" s="408" t="s">
        <v>330</v>
      </c>
      <c r="LQ1" s="408" t="s">
        <v>974</v>
      </c>
      <c r="LR1" s="408" t="s">
        <v>346</v>
      </c>
      <c r="LS1" s="408" t="s">
        <v>976</v>
      </c>
      <c r="LT1" s="408" t="s">
        <v>978</v>
      </c>
      <c r="LU1" s="408" t="s">
        <v>347</v>
      </c>
      <c r="LV1" s="411" t="s">
        <v>331</v>
      </c>
      <c r="LW1" s="408" t="s">
        <v>332</v>
      </c>
      <c r="LX1" s="408" t="s">
        <v>980</v>
      </c>
      <c r="LY1" s="408" t="s">
        <v>982</v>
      </c>
      <c r="LZ1" s="408" t="s">
        <v>983</v>
      </c>
      <c r="MA1" s="408" t="s">
        <v>985</v>
      </c>
      <c r="MB1" s="408" t="s">
        <v>986</v>
      </c>
      <c r="MC1" s="408" t="s">
        <v>988</v>
      </c>
      <c r="MD1" s="408" t="s">
        <v>990</v>
      </c>
      <c r="ME1" s="408" t="s">
        <v>992</v>
      </c>
      <c r="MF1" s="408" t="s">
        <v>994</v>
      </c>
      <c r="MG1" s="408" t="s">
        <v>333</v>
      </c>
      <c r="MH1" s="408" t="s">
        <v>997</v>
      </c>
      <c r="MI1" s="408" t="s">
        <v>998</v>
      </c>
      <c r="MJ1" s="408" t="s">
        <v>1000</v>
      </c>
      <c r="MK1" s="408" t="s">
        <v>334</v>
      </c>
      <c r="ML1" s="408" t="s">
        <v>1003</v>
      </c>
      <c r="MM1" s="408" t="s">
        <v>1004</v>
      </c>
      <c r="MN1" s="408" t="s">
        <v>1006</v>
      </c>
      <c r="MO1" s="408" t="s">
        <v>1008</v>
      </c>
      <c r="MP1" s="408" t="s">
        <v>335</v>
      </c>
      <c r="MQ1" s="408" t="s">
        <v>1011</v>
      </c>
      <c r="MR1" s="408" t="s">
        <v>1013</v>
      </c>
      <c r="MS1" s="408" t="s">
        <v>1015</v>
      </c>
      <c r="MT1" s="408" t="s">
        <v>1017</v>
      </c>
      <c r="MU1" s="408" t="s">
        <v>336</v>
      </c>
      <c r="MV1" s="408" t="s">
        <v>1020</v>
      </c>
      <c r="MW1" s="408" t="s">
        <v>1022</v>
      </c>
      <c r="MX1" s="408" t="s">
        <v>1024</v>
      </c>
      <c r="MY1" s="408" t="s">
        <v>1026</v>
      </c>
      <c r="MZ1" s="408" t="s">
        <v>1028</v>
      </c>
      <c r="NA1" s="408" t="s">
        <v>1030</v>
      </c>
      <c r="NB1" s="408" t="s">
        <v>1032</v>
      </c>
      <c r="NC1" s="408" t="s">
        <v>1034</v>
      </c>
      <c r="ND1" s="408" t="s">
        <v>1036</v>
      </c>
      <c r="NE1" s="408" t="s">
        <v>1038</v>
      </c>
      <c r="NF1" s="408" t="s">
        <v>1040</v>
      </c>
      <c r="NG1" s="408" t="s">
        <v>1041</v>
      </c>
      <c r="NH1" s="411" t="s">
        <v>337</v>
      </c>
      <c r="NI1" s="408" t="s">
        <v>338</v>
      </c>
      <c r="NJ1" s="408" t="s">
        <v>1043</v>
      </c>
      <c r="NK1" s="408" t="s">
        <v>1045</v>
      </c>
      <c r="NL1" s="408" t="s">
        <v>1047</v>
      </c>
      <c r="NM1" s="408" t="s">
        <v>1049</v>
      </c>
      <c r="NN1" s="411" t="s">
        <v>339</v>
      </c>
      <c r="NO1" s="408" t="s">
        <v>340</v>
      </c>
      <c r="NP1" s="408" t="s">
        <v>1050</v>
      </c>
      <c r="NQ1" s="408" t="s">
        <v>341</v>
      </c>
      <c r="NR1" s="408" t="s">
        <v>1052</v>
      </c>
      <c r="NS1" s="408" t="s">
        <v>1054</v>
      </c>
      <c r="NT1" s="408" t="s">
        <v>342</v>
      </c>
      <c r="NU1" s="408" t="s">
        <v>1056</v>
      </c>
      <c r="NV1" s="407" t="s">
        <v>348</v>
      </c>
      <c r="NW1" s="411" t="s">
        <v>349</v>
      </c>
      <c r="NX1" s="408" t="s">
        <v>350</v>
      </c>
      <c r="NY1" s="408" t="s">
        <v>1059</v>
      </c>
      <c r="NZ1" s="408" t="s">
        <v>1061</v>
      </c>
      <c r="OA1" s="408" t="s">
        <v>351</v>
      </c>
      <c r="OB1" s="408" t="s">
        <v>361</v>
      </c>
      <c r="OC1" s="408" t="s">
        <v>1063</v>
      </c>
      <c r="OD1" s="408" t="s">
        <v>1065</v>
      </c>
      <c r="OE1" s="408" t="s">
        <v>1067</v>
      </c>
      <c r="OF1" s="408" t="s">
        <v>1069</v>
      </c>
      <c r="OG1" s="408" t="s">
        <v>1071</v>
      </c>
      <c r="OH1" s="408" t="s">
        <v>1073</v>
      </c>
      <c r="OI1" s="408" t="s">
        <v>1075</v>
      </c>
      <c r="OJ1" s="408" t="s">
        <v>1077</v>
      </c>
      <c r="OK1" s="408" t="s">
        <v>1079</v>
      </c>
      <c r="OL1" s="408" t="s">
        <v>1081</v>
      </c>
      <c r="OM1" s="408" t="s">
        <v>1083</v>
      </c>
      <c r="ON1" s="408" t="s">
        <v>1085</v>
      </c>
      <c r="OO1" s="408" t="s">
        <v>1087</v>
      </c>
      <c r="OP1" s="408" t="s">
        <v>1089</v>
      </c>
      <c r="OQ1" s="408" t="s">
        <v>1091</v>
      </c>
      <c r="OR1" s="408" t="s">
        <v>1093</v>
      </c>
      <c r="OS1" s="408" t="s">
        <v>1095</v>
      </c>
      <c r="OT1" s="408" t="s">
        <v>1097</v>
      </c>
      <c r="OU1" s="408" t="s">
        <v>1099</v>
      </c>
      <c r="OV1" s="408" t="s">
        <v>1101</v>
      </c>
      <c r="OW1" s="408" t="s">
        <v>1103</v>
      </c>
      <c r="OX1" s="408" t="s">
        <v>1105</v>
      </c>
      <c r="OY1" s="408" t="s">
        <v>362</v>
      </c>
      <c r="OZ1" s="408" t="s">
        <v>1108</v>
      </c>
      <c r="PA1" s="408" t="s">
        <v>1110</v>
      </c>
      <c r="PB1" s="408" t="s">
        <v>1111</v>
      </c>
      <c r="PC1" s="408" t="s">
        <v>1113</v>
      </c>
      <c r="PD1" s="408" t="s">
        <v>1115</v>
      </c>
      <c r="PE1" s="408" t="s">
        <v>1117</v>
      </c>
      <c r="PF1" s="408" t="s">
        <v>1119</v>
      </c>
      <c r="PG1" s="408" t="s">
        <v>1121</v>
      </c>
      <c r="PH1" s="408" t="s">
        <v>1123</v>
      </c>
      <c r="PI1" s="408" t="s">
        <v>1125</v>
      </c>
      <c r="PJ1" s="408" t="s">
        <v>1127</v>
      </c>
      <c r="PK1" s="408" t="s">
        <v>1129</v>
      </c>
      <c r="PL1" s="408" t="s">
        <v>1131</v>
      </c>
      <c r="PM1" s="408" t="s">
        <v>1133</v>
      </c>
      <c r="PN1" s="408" t="s">
        <v>1135</v>
      </c>
      <c r="PO1" s="408" t="s">
        <v>1137</v>
      </c>
      <c r="PP1" s="408" t="s">
        <v>1139</v>
      </c>
      <c r="PQ1" s="408" t="s">
        <v>1141</v>
      </c>
      <c r="PR1" s="408" t="s">
        <v>1143</v>
      </c>
      <c r="PS1" s="408" t="s">
        <v>1145</v>
      </c>
      <c r="PT1" s="408" t="s">
        <v>1147</v>
      </c>
      <c r="PU1" s="408" t="s">
        <v>1149</v>
      </c>
      <c r="PV1" s="408" t="s">
        <v>1151</v>
      </c>
      <c r="PW1" s="408" t="s">
        <v>1153</v>
      </c>
      <c r="PX1" s="408" t="s">
        <v>1155</v>
      </c>
      <c r="PY1" s="408" t="s">
        <v>1157</v>
      </c>
      <c r="PZ1" s="408" t="s">
        <v>352</v>
      </c>
      <c r="QA1" s="408" t="s">
        <v>1159</v>
      </c>
      <c r="QB1" s="408" t="s">
        <v>1161</v>
      </c>
      <c r="QC1" s="408" t="s">
        <v>1163</v>
      </c>
      <c r="QD1" s="408" t="s">
        <v>1165</v>
      </c>
      <c r="QE1" s="408" t="s">
        <v>1167</v>
      </c>
      <c r="QF1" s="411" t="s">
        <v>353</v>
      </c>
      <c r="QG1" s="408" t="s">
        <v>354</v>
      </c>
      <c r="QH1" s="408" t="s">
        <v>1169</v>
      </c>
      <c r="QI1" s="408" t="s">
        <v>1171</v>
      </c>
      <c r="QJ1" s="408" t="s">
        <v>1173</v>
      </c>
      <c r="QK1" s="408" t="s">
        <v>1175</v>
      </c>
      <c r="QL1" s="408" t="s">
        <v>1177</v>
      </c>
      <c r="QM1" s="408" t="s">
        <v>1179</v>
      </c>
      <c r="QN1" s="411" t="s">
        <v>355</v>
      </c>
      <c r="QO1" s="408" t="s">
        <v>1181</v>
      </c>
      <c r="QP1" s="408" t="s">
        <v>356</v>
      </c>
      <c r="QQ1" s="408" t="s">
        <v>363</v>
      </c>
      <c r="QR1" s="408" t="s">
        <v>1183</v>
      </c>
      <c r="QS1" s="408" t="s">
        <v>1185</v>
      </c>
      <c r="QT1" s="408" t="s">
        <v>1187</v>
      </c>
      <c r="QU1" s="408" t="s">
        <v>1189</v>
      </c>
      <c r="QV1" s="408" t="s">
        <v>1191</v>
      </c>
      <c r="QW1" s="408" t="s">
        <v>1193</v>
      </c>
      <c r="QX1" s="408" t="s">
        <v>1195</v>
      </c>
      <c r="QY1" s="408" t="s">
        <v>1197</v>
      </c>
      <c r="QZ1" s="408" t="s">
        <v>1199</v>
      </c>
      <c r="RA1" s="408" t="s">
        <v>1201</v>
      </c>
      <c r="RB1" s="408" t="s">
        <v>1203</v>
      </c>
      <c r="RC1" s="408" t="s">
        <v>1205</v>
      </c>
      <c r="RD1" s="408" t="s">
        <v>1207</v>
      </c>
      <c r="RE1" s="408" t="s">
        <v>1209</v>
      </c>
      <c r="RF1" s="411" t="s">
        <v>357</v>
      </c>
      <c r="RG1" s="408" t="s">
        <v>358</v>
      </c>
      <c r="RH1" s="408" t="s">
        <v>1211</v>
      </c>
      <c r="RI1" s="408" t="s">
        <v>1213</v>
      </c>
      <c r="RJ1" s="411" t="s">
        <v>359</v>
      </c>
      <c r="RK1" s="408" t="s">
        <v>360</v>
      </c>
      <c r="RL1" s="408" t="s">
        <v>1215</v>
      </c>
      <c r="RM1" s="408" t="s">
        <v>1216</v>
      </c>
      <c r="RN1" s="408" t="s">
        <v>1217</v>
      </c>
      <c r="RO1" s="408" t="s">
        <v>1218</v>
      </c>
      <c r="RP1" s="408" t="s">
        <v>1220</v>
      </c>
      <c r="RQ1" s="408" t="s">
        <v>1221</v>
      </c>
      <c r="RR1" s="408" t="s">
        <v>1223</v>
      </c>
      <c r="RS1" s="408" t="s">
        <v>1224</v>
      </c>
      <c r="RT1" s="407" t="s">
        <v>364</v>
      </c>
      <c r="RU1" s="411" t="s">
        <v>365</v>
      </c>
      <c r="RV1" s="408" t="s">
        <v>366</v>
      </c>
      <c r="RW1" s="408" t="s">
        <v>1226</v>
      </c>
      <c r="RX1" s="408" t="s">
        <v>1228</v>
      </c>
      <c r="RY1" s="408" t="s">
        <v>367</v>
      </c>
      <c r="RZ1" s="408" t="s">
        <v>1230</v>
      </c>
      <c r="SA1" s="408" t="s">
        <v>1232</v>
      </c>
      <c r="SB1" s="408" t="s">
        <v>1234</v>
      </c>
      <c r="SC1" s="408" t="s">
        <v>1236</v>
      </c>
      <c r="SD1" s="411" t="s">
        <v>368</v>
      </c>
      <c r="SE1" s="408" t="s">
        <v>369</v>
      </c>
      <c r="SF1" s="408" t="s">
        <v>1238</v>
      </c>
      <c r="SG1" s="408" t="s">
        <v>1240</v>
      </c>
      <c r="SH1" s="408" t="s">
        <v>1242</v>
      </c>
      <c r="SI1" s="408" t="s">
        <v>1244</v>
      </c>
      <c r="SJ1" s="408" t="s">
        <v>1246</v>
      </c>
      <c r="SK1" s="408" t="s">
        <v>1248</v>
      </c>
      <c r="SL1" s="408" t="s">
        <v>1250</v>
      </c>
      <c r="SM1" s="408" t="s">
        <v>1252</v>
      </c>
      <c r="SN1" s="408" t="s">
        <v>1254</v>
      </c>
      <c r="SO1" s="408" t="s">
        <v>1256</v>
      </c>
      <c r="SP1" s="408" t="s">
        <v>1258</v>
      </c>
      <c r="SQ1" s="408" t="s">
        <v>1260</v>
      </c>
      <c r="SR1" s="408" t="s">
        <v>1262</v>
      </c>
      <c r="SS1" s="408" t="s">
        <v>1264</v>
      </c>
      <c r="ST1" s="408" t="s">
        <v>1266</v>
      </c>
      <c r="SU1" s="407" t="s">
        <v>370</v>
      </c>
      <c r="SV1" s="411" t="s">
        <v>371</v>
      </c>
      <c r="SW1" s="408" t="s">
        <v>372</v>
      </c>
      <c r="SX1" s="408" t="s">
        <v>1268</v>
      </c>
      <c r="SY1" s="408" t="s">
        <v>1270</v>
      </c>
      <c r="SZ1" s="408" t="s">
        <v>1272</v>
      </c>
      <c r="TA1" s="408" t="s">
        <v>1274</v>
      </c>
      <c r="TB1" s="408" t="s">
        <v>1276</v>
      </c>
      <c r="TC1" s="408" t="s">
        <v>373</v>
      </c>
      <c r="TD1" s="408" t="s">
        <v>1278</v>
      </c>
      <c r="TE1" s="408" t="s">
        <v>1280</v>
      </c>
      <c r="TF1" s="408" t="s">
        <v>1282</v>
      </c>
      <c r="TG1" s="408" t="s">
        <v>1284</v>
      </c>
      <c r="TH1" s="408" t="s">
        <v>1286</v>
      </c>
      <c r="TI1" s="408" t="s">
        <v>1288</v>
      </c>
      <c r="TJ1" s="411" t="s">
        <v>374</v>
      </c>
      <c r="TK1" s="408" t="s">
        <v>375</v>
      </c>
      <c r="TL1" s="408" t="s">
        <v>376</v>
      </c>
      <c r="TM1" s="408" t="s">
        <v>1290</v>
      </c>
      <c r="TN1" s="408" t="s">
        <v>1292</v>
      </c>
      <c r="TO1" s="408" t="s">
        <v>1293</v>
      </c>
      <c r="TP1" s="408" t="s">
        <v>1295</v>
      </c>
      <c r="TQ1" s="408" t="s">
        <v>1297</v>
      </c>
      <c r="TR1" s="408" t="s">
        <v>1299</v>
      </c>
      <c r="TS1" s="408" t="s">
        <v>1301</v>
      </c>
      <c r="TT1" s="408" t="s">
        <v>1303</v>
      </c>
      <c r="TU1" s="408" t="s">
        <v>1305</v>
      </c>
      <c r="TV1" s="408" t="s">
        <v>1307</v>
      </c>
      <c r="TW1" s="408" t="s">
        <v>1309</v>
      </c>
      <c r="TX1" s="408" t="s">
        <v>1311</v>
      </c>
      <c r="TY1" s="408" t="s">
        <v>1313</v>
      </c>
      <c r="TZ1" s="408" t="s">
        <v>1315</v>
      </c>
      <c r="UA1" s="408" t="s">
        <v>1317</v>
      </c>
      <c r="UB1" s="408" t="s">
        <v>1319</v>
      </c>
      <c r="UC1" s="407" t="s">
        <v>1321</v>
      </c>
      <c r="UD1" s="408" t="s">
        <v>1323</v>
      </c>
      <c r="UE1" s="408" t="s">
        <v>1325</v>
      </c>
      <c r="UF1" s="408" t="s">
        <v>1327</v>
      </c>
      <c r="UG1" s="408" t="s">
        <v>1329</v>
      </c>
      <c r="UH1" s="408" t="s">
        <v>1331</v>
      </c>
      <c r="UI1" s="409"/>
    </row>
    <row r="2" spans="1:555" s="119" customFormat="1" hidden="1" x14ac:dyDescent="0.25">
      <c r="A2" s="405" t="s">
        <v>1354</v>
      </c>
      <c r="B2" s="405" t="s">
        <v>1356</v>
      </c>
      <c r="C2" s="405" t="s">
        <v>468</v>
      </c>
      <c r="D2" s="405" t="s">
        <v>1355</v>
      </c>
      <c r="E2" s="405" t="s">
        <v>1357</v>
      </c>
      <c r="F2" s="405" t="s">
        <v>469</v>
      </c>
      <c r="G2" s="406" t="s">
        <v>1358</v>
      </c>
      <c r="H2" s="405" t="s">
        <v>1359</v>
      </c>
      <c r="I2" s="405" t="s">
        <v>1360</v>
      </c>
      <c r="J2" s="405" t="s">
        <v>1444</v>
      </c>
      <c r="K2" s="405" t="s">
        <v>1361</v>
      </c>
      <c r="L2" s="405" t="s">
        <v>1362</v>
      </c>
      <c r="M2" s="405" t="s">
        <v>1363</v>
      </c>
      <c r="N2" s="405" t="s">
        <v>1364</v>
      </c>
      <c r="O2" s="405" t="s">
        <v>1365</v>
      </c>
      <c r="P2" s="405" t="s">
        <v>1464</v>
      </c>
      <c r="Q2" s="405" t="s">
        <v>1506</v>
      </c>
      <c r="R2" s="400" t="str">
        <f>+Presupuesto!D11</f>
        <v>Recurrente</v>
      </c>
      <c r="S2" s="400" t="str">
        <f>+Presupuesto!E11</f>
        <v>Programa / Proyecto 2016</v>
      </c>
      <c r="T2" s="405"/>
      <c r="U2" s="405" t="s">
        <v>391</v>
      </c>
      <c r="V2" s="405" t="s">
        <v>409</v>
      </c>
      <c r="W2" s="405" t="s">
        <v>392</v>
      </c>
      <c r="X2" s="405" t="s">
        <v>393</v>
      </c>
      <c r="Y2" s="405" t="s">
        <v>394</v>
      </c>
      <c r="Z2" s="405" t="s">
        <v>395</v>
      </c>
      <c r="AA2" s="405" t="s">
        <v>396</v>
      </c>
      <c r="AB2" s="405" t="s">
        <v>397</v>
      </c>
      <c r="AC2" s="405" t="s">
        <v>398</v>
      </c>
      <c r="AD2" s="405" t="s">
        <v>399</v>
      </c>
      <c r="AE2" s="405" t="s">
        <v>400</v>
      </c>
      <c r="AF2" s="405" t="s">
        <v>401</v>
      </c>
      <c r="AG2" s="405"/>
      <c r="AH2" s="405" t="s">
        <v>417</v>
      </c>
      <c r="AI2" s="405" t="s">
        <v>418</v>
      </c>
      <c r="AJ2" s="405" t="s">
        <v>419</v>
      </c>
      <c r="AK2" s="405" t="s">
        <v>420</v>
      </c>
      <c r="AL2" s="405" t="s">
        <v>421</v>
      </c>
      <c r="AM2" s="405" t="s">
        <v>424</v>
      </c>
      <c r="AN2" s="405" t="s">
        <v>422</v>
      </c>
      <c r="AO2" s="405" t="s">
        <v>423</v>
      </c>
      <c r="AP2" s="405" t="s">
        <v>425</v>
      </c>
      <c r="AQ2" s="405" t="s">
        <v>426</v>
      </c>
      <c r="AR2" s="405" t="s">
        <v>427</v>
      </c>
      <c r="AS2" s="405" t="s">
        <v>428</v>
      </c>
      <c r="AT2" s="405" t="s">
        <v>429</v>
      </c>
      <c r="AU2" s="405" t="s">
        <v>430</v>
      </c>
      <c r="AV2" s="405" t="s">
        <v>431</v>
      </c>
      <c r="AW2" s="405" t="s">
        <v>432</v>
      </c>
      <c r="AX2" s="405" t="s">
        <v>433</v>
      </c>
      <c r="AY2" s="405" t="s">
        <v>434</v>
      </c>
      <c r="AZ2" s="405" t="s">
        <v>435</v>
      </c>
      <c r="BA2" s="405" t="s">
        <v>436</v>
      </c>
      <c r="BB2" s="405" t="s">
        <v>437</v>
      </c>
      <c r="BC2" s="405" t="s">
        <v>438</v>
      </c>
      <c r="BD2" s="405" t="s">
        <v>439</v>
      </c>
      <c r="BE2" s="405" t="s">
        <v>440</v>
      </c>
      <c r="BF2" s="405" t="s">
        <v>441</v>
      </c>
      <c r="BG2" s="405" t="s">
        <v>442</v>
      </c>
      <c r="BH2" s="405" t="s">
        <v>443</v>
      </c>
      <c r="BI2" s="405" t="s">
        <v>444</v>
      </c>
      <c r="BJ2" s="405" t="s">
        <v>445</v>
      </c>
      <c r="BK2" s="405" t="s">
        <v>446</v>
      </c>
      <c r="BL2" s="405" t="s">
        <v>447</v>
      </c>
      <c r="BM2" s="405" t="s">
        <v>448</v>
      </c>
      <c r="BN2" s="405" t="s">
        <v>449</v>
      </c>
      <c r="BO2" s="405" t="s">
        <v>450</v>
      </c>
      <c r="BP2" s="405" t="s">
        <v>451</v>
      </c>
      <c r="BQ2" s="405" t="s">
        <v>452</v>
      </c>
      <c r="BR2" s="405" t="s">
        <v>453</v>
      </c>
      <c r="BS2" s="405" t="s">
        <v>454</v>
      </c>
      <c r="BT2" s="405" t="s">
        <v>455</v>
      </c>
      <c r="BU2" s="405" t="s">
        <v>456</v>
      </c>
      <c r="BV2" s="405"/>
      <c r="BW2" s="405"/>
      <c r="BX2" s="405"/>
      <c r="BY2" s="405"/>
      <c r="BZ2" s="405"/>
      <c r="CA2" s="405"/>
      <c r="CB2" s="405"/>
      <c r="CC2" s="405"/>
      <c r="CD2" s="405"/>
      <c r="CE2" s="405"/>
      <c r="CF2" s="405"/>
      <c r="CG2" s="405"/>
      <c r="CH2" s="405"/>
      <c r="CI2" s="405"/>
      <c r="CJ2" s="405"/>
      <c r="CK2" s="405"/>
      <c r="CL2" s="405"/>
      <c r="CM2" s="405"/>
      <c r="CN2" s="405"/>
      <c r="CO2" s="405"/>
      <c r="CP2" s="405"/>
      <c r="CQ2" s="405"/>
      <c r="CR2" s="405"/>
      <c r="CS2" s="405"/>
      <c r="CT2" s="405"/>
      <c r="CU2" s="405"/>
      <c r="CV2" s="405"/>
      <c r="CW2" s="405"/>
      <c r="CX2" s="405"/>
      <c r="CY2" s="405"/>
      <c r="CZ2" s="405"/>
      <c r="DA2" s="405"/>
      <c r="DB2" s="405"/>
      <c r="DC2" s="405"/>
      <c r="DD2" s="405"/>
      <c r="DE2" s="405"/>
      <c r="DF2" s="405"/>
      <c r="DG2" s="405"/>
      <c r="DH2" s="405"/>
      <c r="DI2" s="405"/>
      <c r="DJ2" s="405"/>
      <c r="DK2" s="405"/>
      <c r="DL2" s="405"/>
      <c r="DM2" s="405"/>
      <c r="DN2" s="405"/>
      <c r="DO2" s="405"/>
      <c r="DP2" s="405"/>
      <c r="DQ2" s="405"/>
      <c r="DR2" s="405"/>
      <c r="DS2" s="405"/>
      <c r="DT2" s="405"/>
      <c r="DU2" s="405"/>
      <c r="DV2" s="405"/>
      <c r="DW2" s="405"/>
      <c r="DX2" s="405"/>
      <c r="DY2" s="405"/>
      <c r="DZ2" s="405"/>
      <c r="EA2" s="405"/>
      <c r="EB2" s="405"/>
      <c r="EC2" s="405"/>
      <c r="ED2" s="405"/>
      <c r="EE2" s="405"/>
      <c r="EF2" s="405"/>
      <c r="EG2" s="405"/>
      <c r="EH2" s="405"/>
      <c r="EI2" s="405"/>
      <c r="EJ2" s="405"/>
      <c r="EK2" s="405"/>
      <c r="EL2" s="405"/>
      <c r="EM2" s="405"/>
      <c r="EN2" s="405"/>
      <c r="EO2" s="405"/>
      <c r="EP2" s="405"/>
      <c r="EQ2" s="405"/>
      <c r="ER2" s="405"/>
      <c r="ES2" s="405"/>
      <c r="ET2" s="405"/>
      <c r="EU2" s="405"/>
      <c r="EV2" s="405"/>
      <c r="EW2" s="405"/>
      <c r="EX2" s="405"/>
      <c r="EY2" s="405"/>
      <c r="EZ2" s="405"/>
      <c r="FA2" s="405"/>
      <c r="FB2" s="405"/>
      <c r="FC2" s="405"/>
      <c r="FD2" s="405"/>
      <c r="FE2" s="405"/>
      <c r="FF2" s="405"/>
      <c r="FG2" s="405"/>
      <c r="FH2" s="405"/>
      <c r="FI2" s="405"/>
      <c r="FJ2" s="405"/>
      <c r="FK2" s="405"/>
      <c r="FL2" s="405"/>
      <c r="FM2" s="405"/>
      <c r="FN2" s="405"/>
      <c r="FO2" s="405"/>
      <c r="FP2" s="405"/>
      <c r="FQ2" s="405"/>
      <c r="FR2" s="405"/>
      <c r="FS2" s="405"/>
      <c r="FT2" s="405"/>
      <c r="FU2" s="405"/>
      <c r="FV2" s="405"/>
      <c r="FW2" s="405"/>
      <c r="FX2" s="405"/>
      <c r="FY2" s="405"/>
      <c r="FZ2" s="405"/>
      <c r="GA2" s="405"/>
      <c r="GB2" s="405"/>
      <c r="GC2" s="405"/>
      <c r="GD2" s="405"/>
      <c r="GE2" s="405"/>
      <c r="GF2" s="405"/>
      <c r="GG2" s="405"/>
      <c r="GH2" s="405"/>
      <c r="GI2" s="405"/>
      <c r="GJ2" s="405"/>
      <c r="GK2" s="405"/>
      <c r="GL2" s="405"/>
      <c r="GM2" s="405"/>
      <c r="GN2" s="405"/>
      <c r="GO2" s="405"/>
      <c r="GP2" s="405"/>
      <c r="GQ2" s="405"/>
      <c r="GR2" s="405"/>
      <c r="GS2" s="405"/>
      <c r="GT2" s="405"/>
      <c r="GU2" s="405"/>
      <c r="GV2" s="405"/>
      <c r="GW2" s="405"/>
      <c r="GX2" s="405"/>
      <c r="GY2" s="405"/>
      <c r="GZ2" s="405"/>
      <c r="HA2" s="405"/>
      <c r="HB2" s="405"/>
      <c r="HC2" s="405"/>
      <c r="HD2" s="405"/>
      <c r="HE2" s="405"/>
      <c r="HF2" s="405"/>
      <c r="HG2" s="405"/>
      <c r="HH2" s="405"/>
      <c r="HI2" s="405"/>
      <c r="HJ2" s="405"/>
      <c r="HK2" s="405"/>
      <c r="HL2" s="405"/>
      <c r="HM2" s="405"/>
      <c r="HN2" s="405"/>
      <c r="HO2" s="405"/>
      <c r="HP2" s="405"/>
      <c r="HQ2" s="405"/>
      <c r="HR2" s="405"/>
      <c r="HS2" s="405"/>
      <c r="HT2" s="405"/>
      <c r="HU2" s="405"/>
      <c r="HV2" s="405"/>
      <c r="HW2" s="405"/>
      <c r="HX2" s="405"/>
      <c r="HY2" s="405"/>
      <c r="HZ2" s="405"/>
      <c r="IA2" s="405"/>
      <c r="IB2" s="405"/>
      <c r="IC2" s="405"/>
      <c r="ID2" s="405"/>
      <c r="IE2" s="405"/>
      <c r="IF2" s="405"/>
      <c r="IG2" s="405"/>
      <c r="IH2" s="405"/>
      <c r="II2" s="405"/>
      <c r="IJ2" s="405"/>
      <c r="IK2" s="405"/>
      <c r="IL2" s="405"/>
      <c r="IM2" s="405"/>
      <c r="IN2" s="405"/>
      <c r="IO2" s="405"/>
      <c r="IP2" s="405"/>
      <c r="IQ2" s="405"/>
      <c r="IR2" s="405"/>
      <c r="IS2" s="405"/>
      <c r="IT2" s="405"/>
      <c r="IU2" s="405"/>
      <c r="IV2" s="405"/>
      <c r="IW2" s="405"/>
      <c r="IX2" s="405"/>
      <c r="IY2" s="405"/>
      <c r="IZ2" s="405"/>
      <c r="JA2" s="405"/>
      <c r="JB2" s="405"/>
      <c r="JC2" s="405"/>
      <c r="JD2" s="405"/>
      <c r="JE2" s="405"/>
      <c r="JF2" s="405"/>
      <c r="JG2" s="405"/>
      <c r="JH2" s="405"/>
      <c r="JI2" s="405"/>
      <c r="JJ2" s="405"/>
      <c r="JK2" s="405"/>
      <c r="JL2" s="405"/>
      <c r="JM2" s="405"/>
      <c r="JN2" s="405"/>
      <c r="JO2" s="405"/>
      <c r="JP2" s="405"/>
      <c r="JQ2" s="405"/>
      <c r="JR2" s="405"/>
      <c r="JS2" s="405"/>
      <c r="JT2" s="405"/>
      <c r="JU2" s="405"/>
      <c r="JV2" s="405"/>
      <c r="JW2" s="405"/>
      <c r="JX2" s="405"/>
      <c r="JY2" s="405"/>
      <c r="JZ2" s="405"/>
      <c r="KA2" s="405"/>
      <c r="KB2" s="405"/>
      <c r="KC2" s="405"/>
      <c r="KD2" s="405"/>
      <c r="KE2" s="405"/>
      <c r="KF2" s="405"/>
      <c r="KG2" s="405"/>
      <c r="KH2" s="405"/>
      <c r="KI2" s="405"/>
      <c r="KJ2" s="405"/>
      <c r="KK2" s="405"/>
      <c r="KL2" s="405"/>
      <c r="KM2" s="405"/>
      <c r="KN2" s="405"/>
      <c r="KO2" s="405"/>
      <c r="KP2" s="405"/>
      <c r="KQ2" s="405"/>
      <c r="KR2" s="405"/>
      <c r="KS2" s="405"/>
      <c r="KT2" s="405"/>
      <c r="KU2" s="405"/>
      <c r="KV2" s="405"/>
      <c r="KW2" s="405"/>
      <c r="KX2" s="405"/>
      <c r="KY2" s="405"/>
      <c r="KZ2" s="405"/>
      <c r="LA2" s="405"/>
      <c r="LB2" s="405"/>
      <c r="LC2" s="405"/>
      <c r="LD2" s="405"/>
      <c r="LE2" s="405"/>
      <c r="LF2" s="405"/>
      <c r="LG2" s="405"/>
      <c r="LH2" s="405"/>
      <c r="LI2" s="405"/>
      <c r="LJ2" s="405"/>
      <c r="LK2" s="405"/>
      <c r="LL2" s="405"/>
      <c r="LM2" s="405"/>
      <c r="LN2" s="405"/>
      <c r="LO2" s="405"/>
      <c r="LP2" s="405"/>
      <c r="LQ2" s="405"/>
      <c r="LR2" s="405"/>
      <c r="LS2" s="405"/>
      <c r="LT2" s="405"/>
      <c r="LU2" s="405"/>
      <c r="LV2" s="405"/>
      <c r="LW2" s="405"/>
      <c r="LX2" s="405"/>
      <c r="LY2" s="405"/>
      <c r="LZ2" s="405"/>
      <c r="MA2" s="405"/>
      <c r="MB2" s="405"/>
      <c r="MC2" s="405"/>
      <c r="MD2" s="405"/>
      <c r="ME2" s="405"/>
      <c r="MF2" s="405"/>
      <c r="MG2" s="405"/>
      <c r="MH2" s="405"/>
      <c r="MI2" s="405"/>
      <c r="MJ2" s="405"/>
      <c r="MK2" s="405"/>
      <c r="ML2" s="405"/>
      <c r="MM2" s="405"/>
      <c r="MN2" s="405"/>
      <c r="MO2" s="405"/>
      <c r="MP2" s="405"/>
      <c r="MQ2" s="405"/>
      <c r="MR2" s="405"/>
      <c r="MS2" s="405"/>
      <c r="MT2" s="405"/>
      <c r="MU2" s="405"/>
      <c r="MV2" s="405"/>
      <c r="MW2" s="405"/>
      <c r="MX2" s="405"/>
      <c r="MY2" s="405"/>
      <c r="MZ2" s="405"/>
      <c r="NA2" s="405"/>
      <c r="NB2" s="405"/>
      <c r="NC2" s="405"/>
      <c r="ND2" s="405"/>
      <c r="NE2" s="405"/>
      <c r="NF2" s="405"/>
      <c r="NG2" s="405"/>
      <c r="NH2" s="405"/>
      <c r="NI2" s="405"/>
      <c r="NJ2" s="405"/>
      <c r="NK2" s="405"/>
      <c r="NL2" s="405"/>
      <c r="NM2" s="405"/>
      <c r="NN2" s="405"/>
      <c r="NO2" s="405"/>
      <c r="NP2" s="405"/>
      <c r="NQ2" s="405"/>
      <c r="NR2" s="405"/>
      <c r="NS2" s="405"/>
      <c r="NT2" s="405"/>
      <c r="NU2" s="405"/>
      <c r="NV2" s="405"/>
      <c r="NW2" s="405"/>
      <c r="NX2" s="405"/>
      <c r="NY2" s="405"/>
      <c r="NZ2" s="405"/>
      <c r="OA2" s="405"/>
      <c r="OB2" s="405"/>
      <c r="OC2" s="405"/>
      <c r="OD2" s="405"/>
      <c r="OE2" s="405"/>
      <c r="OF2" s="405"/>
      <c r="OG2" s="405"/>
      <c r="OH2" s="405"/>
      <c r="OI2" s="405"/>
      <c r="OJ2" s="405"/>
      <c r="OK2" s="405"/>
      <c r="OL2" s="405"/>
      <c r="OM2" s="405"/>
      <c r="ON2" s="405"/>
      <c r="OO2" s="405"/>
      <c r="OP2" s="405"/>
      <c r="OQ2" s="405"/>
      <c r="OR2" s="405"/>
      <c r="OS2" s="405"/>
      <c r="OT2" s="405"/>
      <c r="OU2" s="405"/>
      <c r="OV2" s="405"/>
      <c r="OW2" s="405"/>
      <c r="OX2" s="405"/>
      <c r="OY2" s="405"/>
      <c r="OZ2" s="405"/>
      <c r="PA2" s="405"/>
      <c r="PB2" s="405"/>
      <c r="PC2" s="405"/>
      <c r="PD2" s="405"/>
      <c r="PE2" s="405"/>
      <c r="PF2" s="405"/>
      <c r="PG2" s="405"/>
      <c r="PH2" s="405"/>
      <c r="PI2" s="405"/>
      <c r="PJ2" s="405"/>
      <c r="PK2" s="405"/>
      <c r="PL2" s="405"/>
      <c r="PM2" s="405"/>
      <c r="PN2" s="405"/>
      <c r="PO2" s="405"/>
      <c r="PP2" s="405"/>
      <c r="PQ2" s="405"/>
      <c r="PR2" s="405"/>
      <c r="PS2" s="405"/>
      <c r="PT2" s="405"/>
      <c r="PU2" s="405"/>
      <c r="PV2" s="405"/>
      <c r="PW2" s="405"/>
      <c r="PX2" s="405"/>
      <c r="PY2" s="405"/>
      <c r="PZ2" s="405"/>
      <c r="QA2" s="405"/>
      <c r="QB2" s="405"/>
      <c r="QC2" s="405"/>
      <c r="QD2" s="405"/>
      <c r="QE2" s="405"/>
      <c r="QF2" s="405"/>
      <c r="QG2" s="405"/>
      <c r="QH2" s="405"/>
      <c r="QI2" s="405"/>
      <c r="QJ2" s="405"/>
      <c r="QK2" s="405"/>
      <c r="QL2" s="405"/>
      <c r="QM2" s="405"/>
      <c r="QN2" s="405"/>
      <c r="QO2" s="405"/>
      <c r="QP2" s="405"/>
      <c r="QQ2" s="405"/>
      <c r="QR2" s="405"/>
      <c r="QS2" s="405"/>
      <c r="QT2" s="405"/>
      <c r="QU2" s="405"/>
      <c r="QV2" s="405"/>
      <c r="QW2" s="405"/>
      <c r="QX2" s="405"/>
      <c r="QY2" s="405"/>
      <c r="QZ2" s="405"/>
      <c r="RA2" s="405"/>
      <c r="RB2" s="405"/>
      <c r="RC2" s="405"/>
      <c r="RD2" s="405"/>
      <c r="RE2" s="405"/>
      <c r="RF2" s="405"/>
      <c r="RG2" s="405"/>
      <c r="RH2" s="405"/>
      <c r="RI2" s="405"/>
      <c r="RJ2" s="405"/>
      <c r="RK2" s="405"/>
      <c r="RL2" s="405"/>
      <c r="RM2" s="405"/>
      <c r="RN2" s="405"/>
      <c r="RO2" s="405"/>
      <c r="RP2" s="405"/>
      <c r="RQ2" s="405"/>
      <c r="RR2" s="405"/>
      <c r="RS2" s="405"/>
      <c r="RT2" s="405"/>
      <c r="RU2" s="405"/>
      <c r="RV2" s="405"/>
      <c r="RW2" s="405"/>
      <c r="RX2" s="405"/>
      <c r="RY2" s="405"/>
      <c r="RZ2" s="405"/>
      <c r="SA2" s="405"/>
      <c r="SB2" s="405"/>
      <c r="SC2" s="405"/>
      <c r="SD2" s="405"/>
      <c r="SE2" s="405"/>
      <c r="SF2" s="405"/>
      <c r="SG2" s="405"/>
      <c r="SH2" s="405"/>
      <c r="SI2" s="405"/>
      <c r="SJ2" s="405"/>
      <c r="SK2" s="405"/>
      <c r="SL2" s="405"/>
      <c r="SM2" s="405"/>
      <c r="SN2" s="405"/>
      <c r="SO2" s="405"/>
      <c r="SP2" s="405"/>
      <c r="SQ2" s="405"/>
      <c r="SR2" s="405"/>
      <c r="SS2" s="405"/>
      <c r="ST2" s="405"/>
      <c r="SU2" s="405"/>
      <c r="SV2" s="405"/>
      <c r="SW2" s="405"/>
      <c r="SX2" s="405"/>
      <c r="SY2" s="405"/>
      <c r="SZ2" s="405"/>
      <c r="TA2" s="405"/>
      <c r="TB2" s="405"/>
      <c r="TC2" s="405"/>
      <c r="TD2" s="405"/>
      <c r="TE2" s="405"/>
      <c r="TF2" s="405"/>
      <c r="TG2" s="405"/>
      <c r="TH2" s="405"/>
      <c r="TI2" s="405"/>
      <c r="TJ2" s="405"/>
      <c r="TK2" s="405"/>
      <c r="TL2" s="405"/>
      <c r="TM2" s="405"/>
      <c r="TN2" s="405"/>
      <c r="TO2" s="405"/>
      <c r="TP2" s="405"/>
      <c r="TQ2" s="405"/>
      <c r="TR2" s="405"/>
      <c r="TS2" s="405"/>
      <c r="TT2" s="405"/>
      <c r="TU2" s="405"/>
      <c r="TV2" s="405"/>
      <c r="TW2" s="405"/>
      <c r="TX2" s="405"/>
      <c r="TY2" s="405"/>
      <c r="TZ2" s="405"/>
      <c r="UA2" s="405"/>
      <c r="UB2" s="405"/>
      <c r="UC2" s="405"/>
      <c r="UD2" s="405"/>
      <c r="UE2" s="405"/>
      <c r="UF2" s="405"/>
      <c r="UG2" s="405"/>
      <c r="UH2" s="405"/>
      <c r="UI2" s="405"/>
    </row>
    <row r="3" spans="1:555" s="119" customFormat="1" hidden="1" x14ac:dyDescent="0.25">
      <c r="A3" s="403"/>
      <c r="B3" s="403"/>
      <c r="C3" s="403"/>
      <c r="D3" s="403"/>
      <c r="E3" s="403"/>
      <c r="F3" s="403"/>
      <c r="G3" s="403"/>
      <c r="H3" s="403"/>
      <c r="I3" s="403"/>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4">
        <v>2500</v>
      </c>
      <c r="AI3" s="404">
        <v>1900</v>
      </c>
      <c r="AJ3" s="404">
        <v>1650</v>
      </c>
      <c r="AK3" s="404">
        <v>1580</v>
      </c>
      <c r="AL3" s="404">
        <v>2250</v>
      </c>
      <c r="AM3" s="404">
        <v>1650</v>
      </c>
      <c r="AN3" s="404">
        <v>1400</v>
      </c>
      <c r="AO3" s="404">
        <v>1340</v>
      </c>
      <c r="AP3" s="404">
        <v>2000</v>
      </c>
      <c r="AQ3" s="404">
        <v>1400</v>
      </c>
      <c r="AR3" s="404">
        <v>1150</v>
      </c>
      <c r="AS3" s="404">
        <v>1100</v>
      </c>
      <c r="AT3" s="404">
        <v>1750</v>
      </c>
      <c r="AU3" s="404">
        <v>1150</v>
      </c>
      <c r="AV3" s="404">
        <v>900</v>
      </c>
      <c r="AW3" s="404">
        <v>860</v>
      </c>
      <c r="AX3" s="404">
        <v>1200</v>
      </c>
      <c r="AY3" s="404">
        <v>900</v>
      </c>
      <c r="AZ3" s="404">
        <v>650</v>
      </c>
      <c r="BA3" s="404">
        <v>620</v>
      </c>
      <c r="BB3" s="402">
        <f>+'Cuadro Resumen'!C213</f>
        <v>5605.2314999999999</v>
      </c>
      <c r="BC3" s="402">
        <f>+'Cuadro Resumen'!D213</f>
        <v>5165.6055000000006</v>
      </c>
      <c r="BD3" s="402">
        <f>+'Cuadro Resumen'!E213</f>
        <v>6594.39</v>
      </c>
      <c r="BE3" s="402">
        <f>+'Cuadro Resumen'!F213</f>
        <v>6154.7640000000001</v>
      </c>
      <c r="BF3" s="402">
        <f>+'Cuadro Resumen'!C214</f>
        <v>4945.7925000000005</v>
      </c>
      <c r="BG3" s="402">
        <f>+'Cuadro Resumen'!D214</f>
        <v>4506.1665000000003</v>
      </c>
      <c r="BH3" s="402">
        <f>+'Cuadro Resumen'!E214</f>
        <v>5934.951</v>
      </c>
      <c r="BI3" s="402">
        <f>+'Cuadro Resumen'!F214</f>
        <v>5495.3249999999998</v>
      </c>
      <c r="BJ3" s="402">
        <f>+'Cuadro Resumen'!C215</f>
        <v>4286.3535000000002</v>
      </c>
      <c r="BK3" s="402">
        <f>+'Cuadro Resumen'!D215</f>
        <v>3956.634</v>
      </c>
      <c r="BL3" s="402">
        <f>+'Cuadro Resumen'!E215</f>
        <v>5275.5120000000006</v>
      </c>
      <c r="BM3" s="402">
        <f>+'Cuadro Resumen'!F215</f>
        <v>4835.8860000000004</v>
      </c>
      <c r="BN3" s="402">
        <f>+'Cuadro Resumen'!C216</f>
        <v>3626.9145000000003</v>
      </c>
      <c r="BO3" s="402">
        <f>+'Cuadro Resumen'!D216</f>
        <v>3297.1950000000002</v>
      </c>
      <c r="BP3" s="402">
        <f>+'Cuadro Resumen'!E216</f>
        <v>4616.0730000000003</v>
      </c>
      <c r="BQ3" s="402">
        <f>+'Cuadro Resumen'!F216</f>
        <v>4286.3535000000002</v>
      </c>
      <c r="BR3" s="402">
        <f>+'Cuadro Resumen'!C217</f>
        <v>3187.2885000000001</v>
      </c>
      <c r="BS3" s="402">
        <f>+'Cuadro Resumen'!D217</f>
        <v>2967.4755</v>
      </c>
      <c r="BT3" s="402">
        <f>+'Cuadro Resumen'!E217</f>
        <v>4066.5405000000001</v>
      </c>
      <c r="BU3" s="402">
        <f>+'Cuadro Resumen'!F217</f>
        <v>3736.8210000000004</v>
      </c>
      <c r="BV3" s="403"/>
      <c r="BW3" s="403"/>
      <c r="BX3" s="403"/>
      <c r="BY3" s="403"/>
      <c r="BZ3" s="403"/>
      <c r="CA3" s="403"/>
      <c r="CB3" s="403"/>
      <c r="CC3" s="403"/>
      <c r="CD3" s="403"/>
      <c r="CE3" s="403"/>
      <c r="CF3" s="403"/>
      <c r="CG3" s="403"/>
      <c r="CH3" s="403"/>
      <c r="CI3" s="403"/>
      <c r="CJ3" s="403"/>
      <c r="CK3" s="403"/>
      <c r="CL3" s="403"/>
      <c r="CM3" s="403"/>
      <c r="CN3" s="403"/>
      <c r="CO3" s="403"/>
      <c r="CP3" s="403"/>
      <c r="CQ3" s="403"/>
      <c r="CR3" s="403"/>
      <c r="CS3" s="403"/>
      <c r="CT3" s="403"/>
      <c r="CU3" s="403"/>
      <c r="CV3" s="403"/>
      <c r="CW3" s="403"/>
      <c r="CX3" s="403"/>
      <c r="CY3" s="403"/>
      <c r="CZ3" s="403"/>
      <c r="DA3" s="403"/>
      <c r="DB3" s="403"/>
      <c r="DC3" s="403"/>
      <c r="DD3" s="403"/>
      <c r="DE3" s="403"/>
      <c r="DF3" s="403"/>
      <c r="DG3" s="403"/>
      <c r="DH3" s="403"/>
      <c r="DI3" s="403"/>
      <c r="DJ3" s="403"/>
      <c r="DK3" s="403"/>
      <c r="DL3" s="403"/>
      <c r="DM3" s="403"/>
      <c r="DN3" s="403"/>
      <c r="DO3" s="403"/>
      <c r="DP3" s="403"/>
      <c r="DQ3" s="403"/>
      <c r="DR3" s="403"/>
      <c r="DS3" s="403"/>
      <c r="DT3" s="403"/>
      <c r="DU3" s="403"/>
      <c r="DV3" s="403"/>
      <c r="DW3" s="403"/>
      <c r="DX3" s="403"/>
      <c r="DY3" s="403"/>
      <c r="DZ3" s="403"/>
      <c r="EA3" s="403"/>
      <c r="EB3" s="403"/>
      <c r="EC3" s="403"/>
      <c r="ED3" s="403"/>
      <c r="EE3" s="403"/>
      <c r="EF3" s="403"/>
      <c r="EG3" s="403"/>
      <c r="EH3" s="403"/>
      <c r="EI3" s="403"/>
      <c r="EJ3" s="403"/>
      <c r="EK3" s="403"/>
      <c r="EL3" s="403"/>
      <c r="EM3" s="403"/>
      <c r="EN3" s="403"/>
      <c r="EO3" s="403"/>
      <c r="EP3" s="403"/>
      <c r="EQ3" s="403"/>
      <c r="ER3" s="403"/>
      <c r="ES3" s="403"/>
      <c r="ET3" s="403"/>
      <c r="EU3" s="403"/>
      <c r="EV3" s="403"/>
      <c r="EW3" s="403"/>
      <c r="EX3" s="403"/>
      <c r="EY3" s="403"/>
      <c r="EZ3" s="403"/>
      <c r="FA3" s="403"/>
      <c r="FB3" s="403"/>
      <c r="FC3" s="403"/>
      <c r="FD3" s="403"/>
      <c r="FE3" s="403"/>
      <c r="FF3" s="403"/>
      <c r="FG3" s="403"/>
      <c r="FH3" s="403"/>
      <c r="FI3" s="403"/>
      <c r="FJ3" s="403"/>
      <c r="FK3" s="403"/>
      <c r="FL3" s="403"/>
      <c r="FM3" s="403"/>
      <c r="FN3" s="403"/>
      <c r="FO3" s="403"/>
      <c r="FP3" s="403"/>
      <c r="FQ3" s="403"/>
      <c r="FR3" s="403"/>
      <c r="FS3" s="403"/>
      <c r="FT3" s="403"/>
      <c r="FU3" s="403"/>
      <c r="FV3" s="403"/>
      <c r="FW3" s="403"/>
      <c r="FX3" s="403"/>
      <c r="FY3" s="403"/>
      <c r="FZ3" s="403"/>
      <c r="GA3" s="403"/>
      <c r="GB3" s="403"/>
      <c r="GC3" s="403"/>
      <c r="GD3" s="403"/>
      <c r="GE3" s="403"/>
      <c r="GF3" s="403"/>
      <c r="GG3" s="403"/>
      <c r="GH3" s="403"/>
      <c r="GI3" s="403"/>
      <c r="GJ3" s="403"/>
      <c r="GK3" s="403"/>
      <c r="GL3" s="403"/>
      <c r="GM3" s="403"/>
      <c r="GN3" s="403"/>
      <c r="GO3" s="403"/>
      <c r="GP3" s="403"/>
      <c r="GQ3" s="403"/>
      <c r="GR3" s="403"/>
      <c r="GS3" s="403"/>
      <c r="GT3" s="403"/>
      <c r="GU3" s="403"/>
      <c r="GV3" s="403"/>
      <c r="GW3" s="403"/>
      <c r="GX3" s="403"/>
      <c r="GY3" s="403"/>
      <c r="GZ3" s="403"/>
      <c r="HA3" s="403"/>
      <c r="HB3" s="403"/>
      <c r="HC3" s="403"/>
      <c r="HD3" s="403"/>
      <c r="HE3" s="403"/>
      <c r="HF3" s="403"/>
      <c r="HG3" s="403"/>
      <c r="HH3" s="403"/>
      <c r="HI3" s="403"/>
      <c r="HJ3" s="403"/>
      <c r="HK3" s="403"/>
      <c r="HL3" s="403"/>
      <c r="HM3" s="403"/>
      <c r="HN3" s="403"/>
      <c r="HO3" s="403"/>
      <c r="HP3" s="403"/>
      <c r="HQ3" s="403"/>
      <c r="HR3" s="403"/>
      <c r="HS3" s="403"/>
      <c r="HT3" s="403"/>
      <c r="HU3" s="403"/>
      <c r="HV3" s="403"/>
      <c r="HW3" s="403"/>
      <c r="HX3" s="403"/>
      <c r="HY3" s="403"/>
      <c r="HZ3" s="403"/>
      <c r="IA3" s="403"/>
      <c r="IB3" s="403"/>
      <c r="IC3" s="403"/>
      <c r="ID3" s="403"/>
      <c r="IE3" s="403"/>
      <c r="IF3" s="403"/>
      <c r="IG3" s="403"/>
      <c r="IH3" s="403"/>
      <c r="II3" s="403"/>
      <c r="IJ3" s="403"/>
      <c r="IK3" s="403"/>
      <c r="IL3" s="403"/>
      <c r="IM3" s="403"/>
      <c r="IN3" s="403"/>
      <c r="IO3" s="403"/>
      <c r="IP3" s="403"/>
      <c r="IQ3" s="403"/>
      <c r="IR3" s="403"/>
      <c r="IS3" s="403"/>
      <c r="IT3" s="403"/>
      <c r="IU3" s="403"/>
      <c r="IV3" s="403"/>
      <c r="IW3" s="403"/>
      <c r="IX3" s="403"/>
      <c r="IY3" s="403"/>
      <c r="IZ3" s="403"/>
      <c r="JA3" s="403"/>
      <c r="JB3" s="403"/>
      <c r="JC3" s="403"/>
      <c r="JD3" s="403"/>
      <c r="JE3" s="403"/>
      <c r="JF3" s="403"/>
      <c r="JG3" s="403"/>
      <c r="JH3" s="403"/>
      <c r="JI3" s="403"/>
      <c r="JJ3" s="403"/>
      <c r="JK3" s="403"/>
      <c r="JL3" s="403"/>
      <c r="JM3" s="403"/>
      <c r="JN3" s="403"/>
      <c r="JO3" s="403"/>
      <c r="JP3" s="403"/>
      <c r="JQ3" s="403"/>
      <c r="JR3" s="403"/>
      <c r="JS3" s="403"/>
      <c r="JT3" s="403"/>
      <c r="JU3" s="403"/>
      <c r="JV3" s="403"/>
      <c r="JW3" s="403"/>
      <c r="JX3" s="403"/>
      <c r="JY3" s="403"/>
      <c r="JZ3" s="403"/>
      <c r="KA3" s="403"/>
      <c r="KB3" s="403"/>
      <c r="KC3" s="403"/>
      <c r="KD3" s="403"/>
      <c r="KE3" s="403"/>
      <c r="KF3" s="403"/>
      <c r="KG3" s="403"/>
      <c r="KH3" s="403"/>
      <c r="KI3" s="403"/>
      <c r="KJ3" s="403"/>
      <c r="KK3" s="403"/>
      <c r="KL3" s="403"/>
      <c r="KM3" s="403"/>
      <c r="KN3" s="403"/>
      <c r="KO3" s="403"/>
      <c r="KP3" s="403"/>
      <c r="KQ3" s="403"/>
      <c r="KR3" s="403"/>
      <c r="KS3" s="403"/>
      <c r="KT3" s="403"/>
      <c r="KU3" s="403"/>
      <c r="KV3" s="403"/>
      <c r="KW3" s="403"/>
      <c r="KX3" s="403"/>
      <c r="KY3" s="403"/>
      <c r="KZ3" s="403"/>
      <c r="LA3" s="403"/>
      <c r="LB3" s="403"/>
      <c r="LC3" s="403"/>
      <c r="LD3" s="403"/>
      <c r="LE3" s="403"/>
      <c r="LF3" s="403"/>
      <c r="LG3" s="403"/>
      <c r="LH3" s="403"/>
      <c r="LI3" s="403"/>
      <c r="LJ3" s="403"/>
      <c r="LK3" s="403"/>
      <c r="LL3" s="403"/>
      <c r="LM3" s="403"/>
      <c r="LN3" s="403"/>
      <c r="LO3" s="403"/>
      <c r="LP3" s="403"/>
      <c r="LQ3" s="403"/>
      <c r="LR3" s="403"/>
      <c r="LS3" s="403"/>
      <c r="LT3" s="403"/>
      <c r="LU3" s="403"/>
      <c r="LV3" s="403"/>
      <c r="LW3" s="403"/>
      <c r="LX3" s="403"/>
      <c r="LY3" s="403"/>
      <c r="LZ3" s="403"/>
      <c r="MA3" s="403"/>
      <c r="MB3" s="403"/>
      <c r="MC3" s="403"/>
      <c r="MD3" s="403"/>
      <c r="ME3" s="403"/>
      <c r="MF3" s="403"/>
      <c r="MG3" s="403"/>
      <c r="MH3" s="403"/>
      <c r="MI3" s="403"/>
      <c r="MJ3" s="403"/>
      <c r="MK3" s="403"/>
      <c r="ML3" s="403"/>
      <c r="MM3" s="403"/>
      <c r="MN3" s="403"/>
      <c r="MO3" s="403"/>
      <c r="MP3" s="403"/>
      <c r="MQ3" s="403"/>
      <c r="MR3" s="403"/>
      <c r="MS3" s="403"/>
      <c r="MT3" s="403"/>
      <c r="MU3" s="403"/>
      <c r="MV3" s="403"/>
      <c r="MW3" s="403"/>
      <c r="MX3" s="403"/>
      <c r="MY3" s="403"/>
      <c r="MZ3" s="403"/>
      <c r="NA3" s="403"/>
      <c r="NB3" s="403"/>
      <c r="NC3" s="403"/>
      <c r="ND3" s="403"/>
      <c r="NE3" s="403"/>
      <c r="NF3" s="403"/>
      <c r="NG3" s="403"/>
      <c r="NH3" s="403"/>
      <c r="NI3" s="403"/>
      <c r="NJ3" s="403"/>
      <c r="NK3" s="403"/>
      <c r="NL3" s="403"/>
      <c r="NM3" s="403"/>
      <c r="NN3" s="403"/>
      <c r="NO3" s="403"/>
      <c r="NP3" s="403"/>
      <c r="NQ3" s="403"/>
      <c r="NR3" s="403"/>
      <c r="NS3" s="403"/>
      <c r="NT3" s="403"/>
      <c r="NU3" s="403"/>
      <c r="NV3" s="403"/>
      <c r="NW3" s="403"/>
      <c r="NX3" s="403"/>
      <c r="NY3" s="403"/>
      <c r="NZ3" s="403"/>
      <c r="OA3" s="403"/>
      <c r="OB3" s="403"/>
      <c r="OC3" s="403"/>
      <c r="OD3" s="403"/>
      <c r="OE3" s="403"/>
      <c r="OF3" s="403"/>
      <c r="OG3" s="403"/>
      <c r="OH3" s="403"/>
      <c r="OI3" s="403"/>
      <c r="OJ3" s="403"/>
      <c r="OK3" s="403"/>
      <c r="OL3" s="403"/>
      <c r="OM3" s="403"/>
      <c r="ON3" s="403"/>
      <c r="OO3" s="403"/>
      <c r="OP3" s="403"/>
      <c r="OQ3" s="403"/>
      <c r="OR3" s="403"/>
      <c r="OS3" s="403"/>
      <c r="OT3" s="403"/>
      <c r="OU3" s="403"/>
      <c r="OV3" s="403"/>
      <c r="OW3" s="403"/>
      <c r="OX3" s="403"/>
      <c r="OY3" s="403"/>
      <c r="OZ3" s="403"/>
      <c r="PA3" s="403"/>
      <c r="PB3" s="403"/>
      <c r="PC3" s="403"/>
      <c r="PD3" s="403"/>
      <c r="PE3" s="403"/>
      <c r="PF3" s="403"/>
      <c r="PG3" s="403"/>
      <c r="PH3" s="403"/>
      <c r="PI3" s="403"/>
      <c r="PJ3" s="403"/>
      <c r="PK3" s="403"/>
      <c r="PL3" s="403"/>
      <c r="PM3" s="403"/>
      <c r="PN3" s="403"/>
      <c r="PO3" s="403"/>
      <c r="PP3" s="403"/>
      <c r="PQ3" s="403"/>
      <c r="PR3" s="403"/>
      <c r="PS3" s="403"/>
      <c r="PT3" s="403"/>
      <c r="PU3" s="403"/>
      <c r="PV3" s="403"/>
      <c r="PW3" s="403"/>
      <c r="PX3" s="403"/>
      <c r="PY3" s="403"/>
      <c r="PZ3" s="403"/>
      <c r="QA3" s="403"/>
      <c r="QB3" s="403"/>
      <c r="QC3" s="403"/>
      <c r="QD3" s="403"/>
      <c r="QE3" s="403"/>
      <c r="QF3" s="403"/>
      <c r="QG3" s="403"/>
      <c r="QH3" s="403"/>
      <c r="QI3" s="403"/>
      <c r="QJ3" s="403"/>
      <c r="QK3" s="403"/>
      <c r="QL3" s="403"/>
      <c r="QM3" s="403"/>
      <c r="QN3" s="403"/>
      <c r="QO3" s="403"/>
      <c r="QP3" s="403"/>
      <c r="QQ3" s="403"/>
      <c r="QR3" s="403"/>
      <c r="QS3" s="403"/>
      <c r="QT3" s="403"/>
      <c r="QU3" s="403"/>
      <c r="QV3" s="403"/>
      <c r="QW3" s="403"/>
      <c r="QX3" s="403"/>
      <c r="QY3" s="403"/>
      <c r="QZ3" s="403"/>
      <c r="RA3" s="403"/>
      <c r="RB3" s="403"/>
      <c r="RC3" s="403"/>
      <c r="RD3" s="403"/>
      <c r="RE3" s="403"/>
      <c r="RF3" s="403"/>
      <c r="RG3" s="403"/>
      <c r="RH3" s="403"/>
      <c r="RI3" s="403"/>
      <c r="RJ3" s="403"/>
      <c r="RK3" s="403"/>
      <c r="RL3" s="403"/>
      <c r="RM3" s="403"/>
      <c r="RN3" s="403"/>
      <c r="RO3" s="403"/>
      <c r="RP3" s="403"/>
      <c r="RQ3" s="403"/>
      <c r="RR3" s="403"/>
      <c r="RS3" s="403"/>
      <c r="RT3" s="403"/>
      <c r="RU3" s="403"/>
      <c r="RV3" s="403"/>
      <c r="RW3" s="403"/>
      <c r="RX3" s="403"/>
      <c r="RY3" s="403"/>
      <c r="RZ3" s="403"/>
      <c r="SA3" s="403"/>
      <c r="SB3" s="403"/>
      <c r="SC3" s="403"/>
      <c r="SD3" s="403"/>
      <c r="SE3" s="403"/>
      <c r="SF3" s="403"/>
      <c r="SG3" s="403"/>
      <c r="SH3" s="403"/>
      <c r="SI3" s="403"/>
      <c r="SJ3" s="403"/>
      <c r="SK3" s="403"/>
      <c r="SL3" s="403"/>
      <c r="SM3" s="403"/>
      <c r="SN3" s="403"/>
      <c r="SO3" s="403"/>
      <c r="SP3" s="403"/>
      <c r="SQ3" s="403"/>
      <c r="SR3" s="403"/>
      <c r="SS3" s="403"/>
      <c r="ST3" s="403"/>
      <c r="SU3" s="403"/>
      <c r="SV3" s="403"/>
      <c r="SW3" s="403"/>
      <c r="SX3" s="403"/>
      <c r="SY3" s="403"/>
      <c r="SZ3" s="403"/>
      <c r="TA3" s="403"/>
      <c r="TB3" s="403"/>
      <c r="TC3" s="403"/>
      <c r="TD3" s="403"/>
      <c r="TE3" s="403"/>
      <c r="TF3" s="403"/>
      <c r="TG3" s="403"/>
      <c r="TH3" s="403"/>
      <c r="TI3" s="403"/>
      <c r="TJ3" s="403"/>
      <c r="TK3" s="403"/>
      <c r="TL3" s="403"/>
      <c r="TM3" s="403"/>
      <c r="TN3" s="403"/>
      <c r="TO3" s="403"/>
      <c r="TP3" s="403"/>
      <c r="TQ3" s="403"/>
      <c r="TR3" s="403"/>
      <c r="TS3" s="403"/>
      <c r="TT3" s="403"/>
      <c r="TU3" s="403"/>
      <c r="TV3" s="403"/>
      <c r="TW3" s="403"/>
      <c r="TX3" s="403"/>
      <c r="TY3" s="403"/>
      <c r="TZ3" s="403"/>
      <c r="UA3" s="403"/>
      <c r="UB3" s="403"/>
      <c r="UC3" s="403"/>
      <c r="UD3" s="403"/>
      <c r="UE3" s="403"/>
      <c r="UF3" s="403"/>
      <c r="UG3" s="403"/>
      <c r="UH3" s="403"/>
      <c r="UI3" s="403"/>
    </row>
    <row r="4" spans="1:555" ht="15.75" thickBot="1" x14ac:dyDescent="0.3"/>
    <row r="5" spans="1:555" ht="53.25" thickBot="1" x14ac:dyDescent="0.3">
      <c r="C5" s="84" t="s">
        <v>382</v>
      </c>
      <c r="D5" s="195">
        <f>SUMIF(C:C,$C$10,D:D)</f>
        <v>17429607.695</v>
      </c>
    </row>
    <row r="6" spans="1:555" x14ac:dyDescent="0.25">
      <c r="C6" s="104"/>
      <c r="D6" s="104"/>
      <c r="E6" s="104"/>
      <c r="F6" s="104"/>
      <c r="G6" s="75"/>
      <c r="H6" s="104"/>
      <c r="I6" s="104"/>
    </row>
    <row r="7" spans="1:555" x14ac:dyDescent="0.25">
      <c r="C7" s="104"/>
      <c r="D7" s="104"/>
      <c r="E7" s="104"/>
      <c r="F7" s="104"/>
      <c r="G7" s="75"/>
      <c r="H7" s="104"/>
      <c r="I7" s="104"/>
    </row>
    <row r="8" spans="1:555" x14ac:dyDescent="0.25">
      <c r="C8" s="104"/>
      <c r="D8" s="104"/>
      <c r="E8" s="104"/>
      <c r="F8" s="104"/>
      <c r="G8" s="75"/>
      <c r="H8" s="104"/>
      <c r="I8" s="104"/>
    </row>
    <row r="9" spans="1:555" ht="15.75" thickBot="1" x14ac:dyDescent="0.3">
      <c r="C9" s="104"/>
      <c r="D9" s="104"/>
      <c r="E9" s="104"/>
      <c r="F9" s="104"/>
      <c r="G9" s="75"/>
      <c r="H9" s="104"/>
      <c r="I9" s="104"/>
      <c r="K9" s="173"/>
    </row>
    <row r="10" spans="1:555" ht="15.75" thickBot="1" x14ac:dyDescent="0.3">
      <c r="C10" s="154" t="s">
        <v>53</v>
      </c>
      <c r="D10" s="329">
        <f>SUM(F17:F18)</f>
        <v>100000</v>
      </c>
      <c r="F10" s="70"/>
      <c r="G10" s="76"/>
      <c r="H10" s="70"/>
      <c r="I10" s="70"/>
    </row>
    <row r="11" spans="1:555" x14ac:dyDescent="0.25">
      <c r="B11" s="90"/>
      <c r="C11" s="70"/>
      <c r="D11" s="31"/>
      <c r="E11" s="90"/>
      <c r="F11" s="90"/>
      <c r="G11" s="90"/>
      <c r="H11" s="73"/>
      <c r="I11" s="73"/>
      <c r="J11" s="73"/>
      <c r="K11" s="109"/>
    </row>
    <row r="12" spans="1:555" x14ac:dyDescent="0.25">
      <c r="B12" s="90"/>
      <c r="C12" s="70"/>
      <c r="D12" s="31"/>
      <c r="E12" s="90"/>
      <c r="F12" s="90"/>
      <c r="G12" s="90"/>
      <c r="H12" s="73"/>
      <c r="I12" s="73"/>
      <c r="J12" s="73"/>
      <c r="K12" s="109"/>
    </row>
    <row r="13" spans="1:555" ht="15.75" x14ac:dyDescent="0.25">
      <c r="B13" s="90"/>
      <c r="C13" s="199" t="s">
        <v>389</v>
      </c>
      <c r="D13" s="327" t="s">
        <v>2267</v>
      </c>
      <c r="E13" s="90"/>
      <c r="F13" s="90"/>
      <c r="G13" s="90"/>
      <c r="H13" s="73"/>
      <c r="I13" s="73"/>
      <c r="J13" s="73"/>
      <c r="K13" s="109"/>
    </row>
    <row r="14" spans="1:555" ht="18.75" x14ac:dyDescent="0.25">
      <c r="B14" s="90"/>
      <c r="C14" s="204"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Socializar apoyo a los eventos científicos</v>
      </c>
      <c r="D14" s="31"/>
      <c r="E14" s="90"/>
      <c r="F14" s="90"/>
      <c r="G14" s="90"/>
      <c r="H14" s="73"/>
      <c r="I14" s="73"/>
      <c r="J14" s="73"/>
      <c r="K14" s="109"/>
    </row>
    <row r="15" spans="1:555" ht="15.75" thickBot="1" x14ac:dyDescent="0.3">
      <c r="F15" s="90"/>
      <c r="G15" s="73"/>
      <c r="H15" s="73"/>
      <c r="I15" s="73"/>
    </row>
    <row r="16" spans="1:555" ht="30.75" thickBot="1" x14ac:dyDescent="0.3">
      <c r="C16" s="126" t="s">
        <v>44</v>
      </c>
      <c r="D16" s="126" t="s">
        <v>55</v>
      </c>
      <c r="E16" s="133" t="s">
        <v>57</v>
      </c>
      <c r="F16" s="132" t="s">
        <v>27</v>
      </c>
      <c r="G16" s="130" t="s">
        <v>128</v>
      </c>
      <c r="H16" s="133" t="s">
        <v>46</v>
      </c>
      <c r="I16" s="130" t="s">
        <v>129</v>
      </c>
      <c r="J16" s="130" t="s">
        <v>407</v>
      </c>
      <c r="K16" s="130" t="s">
        <v>408</v>
      </c>
    </row>
    <row r="17" spans="3:11" x14ac:dyDescent="0.25">
      <c r="C17" s="214" t="s">
        <v>449</v>
      </c>
      <c r="D17" s="215">
        <v>0</v>
      </c>
      <c r="E17" s="213">
        <f>HLOOKUP(C17,$AH$2:$BU$3,2,0)</f>
        <v>3626.9145000000003</v>
      </c>
      <c r="F17" s="94">
        <f t="shared" ref="F17" si="0">D17*E17</f>
        <v>0</v>
      </c>
      <c r="G17" s="158"/>
      <c r="H17" s="139"/>
      <c r="I17" s="127" t="e">
        <f>VLOOKUP(H17,Presupuesto!$B$11:$C$565,2,0)</f>
        <v>#N/A</v>
      </c>
      <c r="J17" s="212" t="s">
        <v>1464</v>
      </c>
      <c r="K17" s="95" t="s">
        <v>391</v>
      </c>
    </row>
    <row r="18" spans="3:11" x14ac:dyDescent="0.25">
      <c r="C18" s="436" t="s">
        <v>2275</v>
      </c>
      <c r="D18" s="155">
        <v>1</v>
      </c>
      <c r="E18" s="120">
        <v>100000</v>
      </c>
      <c r="F18" s="94">
        <f t="shared" ref="F18" si="1">D18*E18</f>
        <v>100000</v>
      </c>
      <c r="G18" s="158" t="s">
        <v>126</v>
      </c>
      <c r="H18" s="408" t="s">
        <v>302</v>
      </c>
      <c r="I18" s="127" t="str">
        <f>VLOOKUP(H18,Presupuesto!$B$11:$C$565,2,0)</f>
        <v>SERVICIOS DE CEREMONIAL Y PROTOCOLO (29100-00)</v>
      </c>
      <c r="J18" s="95" t="s">
        <v>1356</v>
      </c>
      <c r="K18" s="95" t="s">
        <v>393</v>
      </c>
    </row>
    <row r="20" spans="3:11" ht="15.75" thickBot="1" x14ac:dyDescent="0.3">
      <c r="F20" s="87"/>
      <c r="G20" s="86"/>
      <c r="H20" s="87"/>
      <c r="I20" s="87"/>
    </row>
    <row r="21" spans="3:11" ht="15.75" thickBot="1" x14ac:dyDescent="0.3">
      <c r="C21" s="154" t="s">
        <v>53</v>
      </c>
      <c r="D21" s="329">
        <f>SUM(F28:F30)</f>
        <v>350000</v>
      </c>
      <c r="F21" s="70"/>
      <c r="G21" s="76"/>
      <c r="H21" s="70"/>
      <c r="I21" s="70"/>
    </row>
    <row r="22" spans="3:11" x14ac:dyDescent="0.25">
      <c r="C22" s="70"/>
      <c r="D22" s="31"/>
      <c r="E22" s="90"/>
      <c r="F22" s="90"/>
      <c r="G22" s="90"/>
      <c r="H22" s="73"/>
      <c r="I22" s="73"/>
      <c r="J22" s="73"/>
      <c r="K22" s="109"/>
    </row>
    <row r="23" spans="3:11" x14ac:dyDescent="0.25">
      <c r="C23" s="70"/>
      <c r="D23" s="31"/>
      <c r="E23" s="90"/>
      <c r="F23" s="90"/>
      <c r="G23" s="90"/>
      <c r="H23" s="73"/>
      <c r="I23" s="73"/>
      <c r="J23" s="73"/>
      <c r="K23" s="109"/>
    </row>
    <row r="24" spans="3:11" ht="15.75" x14ac:dyDescent="0.25">
      <c r="C24" s="199" t="s">
        <v>389</v>
      </c>
      <c r="D24" s="327" t="s">
        <v>2263</v>
      </c>
      <c r="E24" s="90"/>
      <c r="F24" s="90"/>
      <c r="G24" s="90"/>
      <c r="H24" s="73"/>
      <c r="I24" s="73"/>
      <c r="J24" s="73"/>
      <c r="K24" s="109"/>
    </row>
    <row r="25" spans="3:11" ht="18.75" x14ac:dyDescent="0.25">
      <c r="C25" s="204" t="str">
        <f>IFERROR(VLOOKUP(D24,'1. Desarrollo e Innov. Curricu.'!$E:$F,2,FALSE),IFERROR(VLOOKUP(D24,'2. Investigación Científica'!$E:$F,2,FALSE),IFERROR(VLOOKUP(D24,'3. Vinculación Univ. Sociedad'!$E:$F,2,FALSE),IFERROR(VLOOKUP(D24,'4. Docencia y Profesorado Univ.'!$E:$F,2,FALSE),IFERROR(VLOOKUP(D24,'5. Estudiantes y Graduados'!$E:$F,2,FALSE),IFERROR(VLOOKUP(D24,'11. Gestion Administrativa'!$E:$F,2,FALSE),IFERROR(VLOOKUP(D24,'13. Gestión Académica'!$E:$F,2,FALSE),IFERROR(VLOOKUP(D24,'8. Asegura. de la Calid. y M'!$E:$F,2,FALSE),IFERROR(VLOOKUP(D24,'6. Gestión del Conocimiento'!$E:$F,2,FALSE),IFERROR(VLOOKUP(D24,'15. Gobernabilidad y Proceso...'!$E:$F,2,FALSE),IFERROR(VLOOKUP(D24,'12. Gestión del Talento Humano'!$E:$F,2,FALSE),IFERROR(VLOOKUP(D24,'14. Internacional... de la E.S.'!$E:$F,2,FALSE),IFERROR(VLOOKUP(D24,'10. Posgrado'!$E:$F,2,FALSE),IFERROR(VLOOKUP(D24,'17. Gestión TIC'!$E:$F,2,FALSE),IFERROR(VLOOKUP(D24,'16. Desa. del Sistema Educ.Sup.'!$E:$F,2,FALSE),IFERROR(VLOOKUP(D24,'9. Cultura de Inno. Insti...'!$E:$F,2,FALSE),VLOOKUP(D24,'7. Lo Esencial de la Reforma U.'!$E:$F,2,0)))))))))))))))))</f>
        <v>Planificación, socialización del Congreso y formar equipos de trabajo.</v>
      </c>
      <c r="D25" s="31"/>
      <c r="E25" s="90"/>
      <c r="F25" s="90"/>
      <c r="G25" s="90"/>
      <c r="H25" s="73"/>
      <c r="I25" s="73"/>
      <c r="J25" s="73"/>
      <c r="K25" s="109"/>
    </row>
    <row r="26" spans="3:11" ht="15.75" thickBot="1" x14ac:dyDescent="0.3">
      <c r="F26" s="90"/>
      <c r="G26" s="73"/>
      <c r="H26" s="73"/>
      <c r="I26" s="73"/>
    </row>
    <row r="27" spans="3:11" ht="30.75" thickBot="1" x14ac:dyDescent="0.3">
      <c r="C27" s="126" t="s">
        <v>44</v>
      </c>
      <c r="D27" s="126" t="s">
        <v>55</v>
      </c>
      <c r="E27" s="133" t="s">
        <v>57</v>
      </c>
      <c r="F27" s="132" t="s">
        <v>27</v>
      </c>
      <c r="G27" s="130" t="s">
        <v>128</v>
      </c>
      <c r="H27" s="133" t="s">
        <v>46</v>
      </c>
      <c r="I27" s="130" t="s">
        <v>129</v>
      </c>
      <c r="J27" s="130" t="s">
        <v>407</v>
      </c>
      <c r="K27" s="130" t="s">
        <v>408</v>
      </c>
    </row>
    <row r="28" spans="3:11" x14ac:dyDescent="0.25">
      <c r="C28" s="214" t="s">
        <v>436</v>
      </c>
      <c r="D28" s="215"/>
      <c r="E28" s="213">
        <f>HLOOKUP(C28,$AH$2:$BU$3,2,0)</f>
        <v>620</v>
      </c>
      <c r="F28" s="94">
        <f t="shared" ref="F28:F30" si="2">D28*E28</f>
        <v>0</v>
      </c>
      <c r="G28" s="158"/>
      <c r="H28" s="139"/>
      <c r="I28" s="127" t="e">
        <f>VLOOKUP(H28,Presupuesto!$B$11:$C$565,2,0)</f>
        <v>#N/A</v>
      </c>
      <c r="J28" s="212" t="s">
        <v>1464</v>
      </c>
      <c r="K28" s="95" t="s">
        <v>391</v>
      </c>
    </row>
    <row r="29" spans="3:11" x14ac:dyDescent="0.25">
      <c r="C29" s="437" t="s">
        <v>2274</v>
      </c>
      <c r="D29" s="155">
        <v>1</v>
      </c>
      <c r="E29" s="120">
        <v>350000</v>
      </c>
      <c r="F29" s="94">
        <f t="shared" si="2"/>
        <v>350000</v>
      </c>
      <c r="G29" s="158" t="s">
        <v>126</v>
      </c>
      <c r="H29" s="408" t="s">
        <v>302</v>
      </c>
      <c r="I29" s="127" t="str">
        <f>VLOOKUP(H29,Presupuesto!$B$11:$C$565,2,0)</f>
        <v>SERVICIOS DE CEREMONIAL Y PROTOCOLO (29100-00)</v>
      </c>
      <c r="J29" s="95" t="s">
        <v>1356</v>
      </c>
      <c r="K29" s="95" t="s">
        <v>399</v>
      </c>
    </row>
    <row r="30" spans="3:11" x14ac:dyDescent="0.25">
      <c r="C30" s="437"/>
      <c r="D30" s="155"/>
      <c r="E30" s="120">
        <v>150000</v>
      </c>
      <c r="F30" s="94">
        <f t="shared" si="2"/>
        <v>0</v>
      </c>
      <c r="G30" s="158" t="s">
        <v>126</v>
      </c>
      <c r="H30" s="408" t="s">
        <v>302</v>
      </c>
      <c r="I30" s="127" t="str">
        <f>VLOOKUP(H30,Presupuesto!$B$11:$C$565,2,0)</f>
        <v>SERVICIOS DE CEREMONIAL Y PROTOCOLO (29100-00)</v>
      </c>
      <c r="J30" s="95" t="s">
        <v>1356</v>
      </c>
      <c r="K30" s="95" t="s">
        <v>399</v>
      </c>
    </row>
    <row r="32" spans="3:11" ht="15.75" thickBot="1" x14ac:dyDescent="0.3"/>
    <row r="33" spans="3:11" ht="15.75" thickBot="1" x14ac:dyDescent="0.3">
      <c r="C33" s="154" t="s">
        <v>53</v>
      </c>
      <c r="D33" s="329">
        <f>SUM(F40:F41)</f>
        <v>50000</v>
      </c>
      <c r="F33" s="70"/>
      <c r="G33" s="76"/>
      <c r="H33" s="70"/>
      <c r="I33" s="70"/>
    </row>
    <row r="34" spans="3:11" x14ac:dyDescent="0.25">
      <c r="C34" s="70"/>
      <c r="D34" s="31"/>
      <c r="E34" s="90"/>
      <c r="F34" s="90"/>
      <c r="G34" s="90"/>
      <c r="H34" s="73"/>
      <c r="I34" s="73"/>
      <c r="J34" s="73"/>
      <c r="K34" s="109"/>
    </row>
    <row r="35" spans="3:11" x14ac:dyDescent="0.25">
      <c r="C35" s="70"/>
      <c r="D35" s="31"/>
      <c r="E35" s="90"/>
      <c r="F35" s="90"/>
      <c r="G35" s="90"/>
      <c r="H35" s="73"/>
      <c r="I35" s="73"/>
      <c r="J35" s="73"/>
      <c r="K35" s="109"/>
    </row>
    <row r="36" spans="3:11" ht="15.75" x14ac:dyDescent="0.25">
      <c r="C36" s="199" t="s">
        <v>389</v>
      </c>
      <c r="D36" s="327" t="s">
        <v>2258</v>
      </c>
      <c r="E36" s="90"/>
      <c r="F36" s="90"/>
      <c r="G36" s="90"/>
      <c r="H36" s="73"/>
      <c r="I36" s="73"/>
      <c r="J36" s="73"/>
      <c r="K36" s="109"/>
    </row>
    <row r="37" spans="3:11" ht="18.75" x14ac:dyDescent="0.25">
      <c r="C37" s="204" t="str">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Posgrado'!$E:$F,2,FALSE),IFERROR(VLOOKUP(D36,'17. Gestión TIC'!$E:$F,2,FALSE),IFERROR(VLOOKUP(D36,'16. Desa. del Sistema Educ.Sup.'!$E:$F,2,FALSE),IFERROR(VLOOKUP(D36,'9. Cultura de Inno. Insti...'!$E:$F,2,FALSE),VLOOKUP(D36,'7. Lo Esencial de la Reforma U.'!$E:$F,2,0)))))))))))))))))</f>
        <v>2)Promoción y difusión entre la comunidad universitaria del premio al mejor poster de investigación 2016</v>
      </c>
      <c r="D37" s="346"/>
      <c r="E37" s="90"/>
      <c r="F37" s="90"/>
      <c r="G37" s="90"/>
      <c r="H37" s="73"/>
      <c r="I37" s="73"/>
      <c r="J37" s="73"/>
      <c r="K37" s="109"/>
    </row>
    <row r="38" spans="3:11" ht="15.75" thickBot="1" x14ac:dyDescent="0.3">
      <c r="F38" s="90"/>
      <c r="G38" s="73"/>
      <c r="H38" s="73"/>
      <c r="I38" s="73"/>
    </row>
    <row r="39" spans="3:11" ht="30.75" thickBot="1" x14ac:dyDescent="0.3">
      <c r="C39" s="126" t="s">
        <v>44</v>
      </c>
      <c r="D39" s="126" t="s">
        <v>55</v>
      </c>
      <c r="E39" s="133" t="s">
        <v>57</v>
      </c>
      <c r="F39" s="132" t="s">
        <v>27</v>
      </c>
      <c r="G39" s="130" t="s">
        <v>128</v>
      </c>
      <c r="H39" s="133" t="s">
        <v>46</v>
      </c>
      <c r="I39" s="130" t="s">
        <v>129</v>
      </c>
      <c r="J39" s="130" t="s">
        <v>407</v>
      </c>
      <c r="K39" s="130" t="s">
        <v>408</v>
      </c>
    </row>
    <row r="40" spans="3:11" x14ac:dyDescent="0.25">
      <c r="C40" s="214" t="s">
        <v>436</v>
      </c>
      <c r="D40" s="215"/>
      <c r="E40" s="213">
        <f>HLOOKUP(C40,$AH$2:$BU$3,2,0)</f>
        <v>620</v>
      </c>
      <c r="F40" s="94">
        <f t="shared" ref="F40:F41" si="3">D40*E40</f>
        <v>0</v>
      </c>
      <c r="G40" s="158"/>
      <c r="H40" s="139"/>
      <c r="I40" s="127" t="e">
        <f>VLOOKUP(H40,Presupuesto!$B$11:$C$565,2,0)</f>
        <v>#N/A</v>
      </c>
      <c r="J40" s="212" t="s">
        <v>1464</v>
      </c>
      <c r="K40" s="95" t="s">
        <v>391</v>
      </c>
    </row>
    <row r="41" spans="3:11" x14ac:dyDescent="0.25">
      <c r="C41" s="438" t="s">
        <v>2276</v>
      </c>
      <c r="D41" s="155">
        <v>1</v>
      </c>
      <c r="E41" s="120">
        <v>50000</v>
      </c>
      <c r="F41" s="94">
        <f t="shared" si="3"/>
        <v>50000</v>
      </c>
      <c r="G41" s="158" t="s">
        <v>126</v>
      </c>
      <c r="H41" s="408" t="s">
        <v>816</v>
      </c>
      <c r="I41" s="127" t="str">
        <f>VLOOKUP(H41,Presupuesto!$B$11:$C$565,2,0)</f>
        <v>PRODUCTOS DE ARTES GRAFICAS</v>
      </c>
      <c r="J41" s="408" t="s">
        <v>1356</v>
      </c>
      <c r="K41" s="95" t="s">
        <v>409</v>
      </c>
    </row>
    <row r="43" spans="3:11" x14ac:dyDescent="0.25">
      <c r="F43" s="87"/>
      <c r="G43" s="86"/>
      <c r="H43" s="87"/>
      <c r="I43" s="87"/>
    </row>
    <row r="45" spans="3:11" ht="15.75" thickBot="1" x14ac:dyDescent="0.3"/>
    <row r="46" spans="3:11" ht="15.75" thickBot="1" x14ac:dyDescent="0.3">
      <c r="C46" s="154" t="s">
        <v>53</v>
      </c>
      <c r="D46" s="329">
        <f>SUM(F53:F55)</f>
        <v>190500</v>
      </c>
      <c r="F46" s="70"/>
      <c r="G46" s="76"/>
      <c r="H46" s="70"/>
      <c r="I46" s="70"/>
    </row>
    <row r="47" spans="3:11" x14ac:dyDescent="0.25">
      <c r="C47" s="70"/>
      <c r="D47" s="31"/>
      <c r="E47" s="90"/>
      <c r="F47" s="90"/>
      <c r="G47" s="90"/>
      <c r="H47" s="73"/>
      <c r="I47" s="73"/>
      <c r="J47" s="73"/>
      <c r="K47" s="109"/>
    </row>
    <row r="48" spans="3:11" x14ac:dyDescent="0.25">
      <c r="C48" s="70"/>
      <c r="D48" s="31"/>
      <c r="E48" s="90"/>
      <c r="F48" s="90"/>
      <c r="G48" s="90"/>
      <c r="H48" s="73"/>
      <c r="I48" s="73"/>
      <c r="J48" s="73"/>
      <c r="K48" s="109"/>
    </row>
    <row r="49" spans="3:11" ht="15.75" x14ac:dyDescent="0.25">
      <c r="C49" s="199" t="s">
        <v>389</v>
      </c>
      <c r="D49" s="327" t="s">
        <v>1639</v>
      </c>
      <c r="E49" s="90"/>
      <c r="F49" s="90"/>
      <c r="G49" s="90"/>
      <c r="H49" s="73"/>
      <c r="I49" s="73"/>
      <c r="J49" s="73"/>
      <c r="K49" s="109"/>
    </row>
    <row r="50" spans="3:11" ht="18.75" x14ac:dyDescent="0.25">
      <c r="C50" s="204" t="str">
        <f>IFERROR(VLOOKUP(D49,'1. Desarrollo e Innov. Curricu.'!$E:$F,2,FALSE),IFERROR(VLOOKUP(D49,'2. Investigación Científica'!$E:$F,2,FALSE),IFERROR(VLOOKUP(D49,'3. Vinculación Univ. Sociedad'!$E:$F,2,FALSE),IFERROR(VLOOKUP(D49,'4. Docencia y Profesorado Univ.'!$E:$F,2,FALSE),IFERROR(VLOOKUP(D49,'5. Estudiantes y Graduados'!$E:$F,2,FALSE),IFERROR(VLOOKUP(D49,'11. Gestion Administrativa'!$E:$F,2,FALSE),IFERROR(VLOOKUP(D49,'13. Gestión Académica'!$E:$F,2,FALSE),IFERROR(VLOOKUP(D49,'8. Asegura. de la Calid. y M'!$E:$F,2,FALSE),IFERROR(VLOOKUP(D49,'6. Gestión del Conocimiento'!$E:$F,2,FALSE),IFERROR(VLOOKUP(D49,'15. Gobernabilidad y Proceso...'!$E:$F,2,FALSE),IFERROR(VLOOKUP(D49,'12. Gestión del Talento Humano'!$E:$F,2,FALSE),IFERROR(VLOOKUP(D49,'14. Internacional... de la E.S.'!$E:$F,2,FALSE),IFERROR(VLOOKUP(D49,'10. Posgrado'!$E:$F,2,FALSE),IFERROR(VLOOKUP(D49,'17. Gestión TIC'!$E:$F,2,FALSE),IFERROR(VLOOKUP(D49,'16. Desa. del Sistema Educ.Sup.'!$E:$F,2,FALSE),IFERROR(VLOOKUP(D49,'9. Cultura de Inno. Insti...'!$E:$F,2,FALSE),VLOOKUP(D49,'7. Lo Esencial de la Reforma U.'!$E:$F,2,0)))))))))))))))))</f>
        <v>1. Coordinar actividades con las unidades academicas y las coordinaciones de las carreras 2.Gestionar con la Direccion de estadistica la base de datos actualizada por período, de acuerdo al que se va a investigar.3.  Elaborar diagnóstico de deserción académica 4. Socializar resultado  a los involucrados.</v>
      </c>
      <c r="D50" s="31"/>
      <c r="E50" s="90"/>
      <c r="F50" s="90"/>
      <c r="G50" s="90"/>
      <c r="H50" s="73"/>
      <c r="I50" s="73"/>
      <c r="J50" s="73"/>
      <c r="K50" s="109"/>
    </row>
    <row r="51" spans="3:11" ht="15.75" thickBot="1" x14ac:dyDescent="0.3">
      <c r="F51" s="90"/>
      <c r="G51" s="73"/>
      <c r="H51" s="73"/>
      <c r="I51" s="73"/>
    </row>
    <row r="52" spans="3:11" ht="30.75" thickBot="1" x14ac:dyDescent="0.3">
      <c r="C52" s="126" t="s">
        <v>44</v>
      </c>
      <c r="D52" s="126" t="s">
        <v>55</v>
      </c>
      <c r="E52" s="133" t="s">
        <v>57</v>
      </c>
      <c r="F52" s="132" t="s">
        <v>27</v>
      </c>
      <c r="G52" s="130" t="s">
        <v>128</v>
      </c>
      <c r="H52" s="133" t="s">
        <v>46</v>
      </c>
      <c r="I52" s="130" t="s">
        <v>129</v>
      </c>
      <c r="J52" s="130" t="s">
        <v>407</v>
      </c>
      <c r="K52" s="130" t="s">
        <v>408</v>
      </c>
    </row>
    <row r="53" spans="3:11" x14ac:dyDescent="0.25">
      <c r="C53" s="214" t="s">
        <v>421</v>
      </c>
      <c r="D53" s="215">
        <v>50</v>
      </c>
      <c r="E53" s="213">
        <f>HLOOKUP(C53,$AH$2:$BU$3,2,0)</f>
        <v>2250</v>
      </c>
      <c r="F53" s="94">
        <f t="shared" ref="F53:F55" si="4">D53*E53</f>
        <v>112500</v>
      </c>
      <c r="G53" s="158"/>
      <c r="H53" s="139"/>
      <c r="I53" s="127" t="e">
        <f>VLOOKUP(H53,Presupuesto!$B$11:$C$565,2,0)</f>
        <v>#N/A</v>
      </c>
      <c r="J53" s="212" t="s">
        <v>1464</v>
      </c>
      <c r="K53" s="95" t="s">
        <v>391</v>
      </c>
    </row>
    <row r="54" spans="3:11" x14ac:dyDescent="0.25">
      <c r="C54" s="446" t="s">
        <v>1607</v>
      </c>
      <c r="D54" s="155">
        <v>3</v>
      </c>
      <c r="E54" s="120">
        <v>20000</v>
      </c>
      <c r="F54" s="94">
        <f t="shared" si="4"/>
        <v>60000</v>
      </c>
      <c r="G54" s="158" t="s">
        <v>126</v>
      </c>
      <c r="H54" s="408" t="s">
        <v>302</v>
      </c>
      <c r="I54" s="127" t="str">
        <f>VLOOKUP(H54,Presupuesto!$B$11:$C$565,2,0)</f>
        <v>SERVICIOS DE CEREMONIAL Y PROTOCOLO (29100-00)</v>
      </c>
      <c r="J54" s="95" t="s">
        <v>1357</v>
      </c>
      <c r="K54" s="95" t="s">
        <v>409</v>
      </c>
    </row>
    <row r="55" spans="3:11" x14ac:dyDescent="0.25">
      <c r="C55" s="449" t="s">
        <v>1607</v>
      </c>
      <c r="D55" s="155">
        <v>4</v>
      </c>
      <c r="E55" s="120">
        <v>4500</v>
      </c>
      <c r="F55" s="94">
        <f t="shared" si="4"/>
        <v>18000</v>
      </c>
      <c r="G55" s="158" t="s">
        <v>126</v>
      </c>
      <c r="H55" s="408" t="s">
        <v>812</v>
      </c>
      <c r="I55" s="127" t="str">
        <f>VLOOKUP(H55,Presupuesto!$B$11:$C$565,2,0)</f>
        <v>PAPEL DE ESCRITORIO</v>
      </c>
      <c r="J55" s="95" t="s">
        <v>1357</v>
      </c>
      <c r="K55" s="95" t="s">
        <v>409</v>
      </c>
    </row>
    <row r="57" spans="3:11" ht="15.75" thickBot="1" x14ac:dyDescent="0.3">
      <c r="F57" s="87"/>
      <c r="G57" s="86"/>
      <c r="H57" s="87"/>
      <c r="I57" s="87"/>
    </row>
    <row r="58" spans="3:11" ht="15.75" thickBot="1" x14ac:dyDescent="0.3">
      <c r="C58" s="154" t="s">
        <v>53</v>
      </c>
      <c r="D58" s="329">
        <f>SUM(F65:F66)</f>
        <v>135000</v>
      </c>
      <c r="F58" s="70"/>
      <c r="G58" s="76"/>
      <c r="H58" s="70"/>
      <c r="I58" s="70"/>
    </row>
    <row r="59" spans="3:11" x14ac:dyDescent="0.25">
      <c r="C59" s="70"/>
      <c r="D59" s="31"/>
      <c r="E59" s="90"/>
      <c r="F59" s="90"/>
      <c r="G59" s="90"/>
      <c r="H59" s="73"/>
      <c r="I59" s="73"/>
      <c r="J59" s="73"/>
      <c r="K59" s="109"/>
    </row>
    <row r="60" spans="3:11" x14ac:dyDescent="0.25">
      <c r="C60" s="70"/>
      <c r="D60" s="31"/>
      <c r="E60" s="90"/>
      <c r="F60" s="90"/>
      <c r="G60" s="90"/>
      <c r="H60" s="73"/>
      <c r="I60" s="73"/>
      <c r="J60" s="73"/>
      <c r="K60" s="109"/>
    </row>
    <row r="61" spans="3:11" ht="15.75" x14ac:dyDescent="0.25">
      <c r="C61" s="199" t="s">
        <v>389</v>
      </c>
      <c r="D61" s="327" t="s">
        <v>1640</v>
      </c>
      <c r="E61" s="90"/>
      <c r="F61" s="90"/>
      <c r="G61" s="90"/>
      <c r="H61" s="73"/>
      <c r="I61" s="73"/>
      <c r="J61" s="73"/>
      <c r="K61" s="109"/>
    </row>
    <row r="62" spans="3:11" ht="18.75" x14ac:dyDescent="0.25">
      <c r="C62" s="204" t="str">
        <f>IFERROR(VLOOKUP(D61,'1. Desarrollo e Innov. Curricu.'!$E:$F,2,FALSE),IFERROR(VLOOKUP(D61,'2. Investigación Científica'!$E:$F,2,FALSE),IFERROR(VLOOKUP(D61,'3. Vinculación Univ. Sociedad'!$E:$F,2,FALSE),IFERROR(VLOOKUP(D61,'4. Docencia y Profesorado Univ.'!$E:$F,2,FALSE),IFERROR(VLOOKUP(D61,'5. Estudiantes y Graduados'!$E:$F,2,FALSE),IFERROR(VLOOKUP(D61,'11. Gestion Administrativa'!$E:$F,2,FALSE),IFERROR(VLOOKUP(D61,'13. Gestión Académica'!$E:$F,2,FALSE),IFERROR(VLOOKUP(D61,'8. Asegura. de la Calid. y M'!$E:$F,2,FALSE),IFERROR(VLOOKUP(D61,'6. Gestión del Conocimiento'!$E:$F,2,FALSE),IFERROR(VLOOKUP(D61,'15. Gobernabilidad y Proceso...'!$E:$F,2,FALSE),IFERROR(VLOOKUP(D61,'12. Gestión del Talento Humano'!$E:$F,2,FALSE),IFERROR(VLOOKUP(D61,'14. Internacional... de la E.S.'!$E:$F,2,FALSE),IFERROR(VLOOKUP(D61,'10. Posgrado'!$E:$F,2,FALSE),IFERROR(VLOOKUP(D61,'17. Gestión TIC'!$E:$F,2,FALSE),IFERROR(VLOOKUP(D61,'16. Desa. del Sistema Educ.Sup.'!$E:$F,2,FALSE),IFERROR(VLOOKUP(D61,'9. Cultura de Inno. Insti...'!$E:$F,2,FALSE),VLOOKUP(D61,'7. Lo Esencial de la Reforma U.'!$E:$F,2,0)))))))))))))))))</f>
        <v xml:space="preserve">1. Diseñar la Ficha de diagnóstico que debe ser aplicada por cada coordinador de carrera 2. Sistematizas la información a través de la aplicación de la ficha con cada coordinación de carrera. 3. Consolidación de la informacíon 4. elaborar un informe 5. socializar resultados con los involucrados.   </v>
      </c>
      <c r="D62" s="31"/>
      <c r="E62" s="90"/>
      <c r="F62" s="90"/>
      <c r="G62" s="90"/>
      <c r="H62" s="73"/>
      <c r="I62" s="73"/>
      <c r="J62" s="73"/>
      <c r="K62" s="109"/>
    </row>
    <row r="63" spans="3:11" ht="15.75" thickBot="1" x14ac:dyDescent="0.3">
      <c r="F63" s="90"/>
      <c r="G63" s="73"/>
      <c r="H63" s="73"/>
      <c r="I63" s="73"/>
    </row>
    <row r="64" spans="3:11" ht="30.75" thickBot="1" x14ac:dyDescent="0.3">
      <c r="C64" s="126" t="s">
        <v>44</v>
      </c>
      <c r="D64" s="126" t="s">
        <v>55</v>
      </c>
      <c r="E64" s="133" t="s">
        <v>57</v>
      </c>
      <c r="F64" s="132" t="s">
        <v>27</v>
      </c>
      <c r="G64" s="130" t="s">
        <v>128</v>
      </c>
      <c r="H64" s="133" t="s">
        <v>46</v>
      </c>
      <c r="I64" s="130" t="s">
        <v>129</v>
      </c>
      <c r="J64" s="130" t="s">
        <v>407</v>
      </c>
      <c r="K64" s="130" t="s">
        <v>408</v>
      </c>
    </row>
    <row r="65" spans="3:11" x14ac:dyDescent="0.25">
      <c r="C65" s="214" t="s">
        <v>421</v>
      </c>
      <c r="D65" s="215">
        <v>20</v>
      </c>
      <c r="E65" s="213">
        <f>HLOOKUP(C65,$AH$2:$BU$3,2,0)</f>
        <v>2250</v>
      </c>
      <c r="F65" s="94">
        <f t="shared" ref="F65:F66" si="5">D65*E65</f>
        <v>45000</v>
      </c>
      <c r="G65" s="158"/>
      <c r="H65" s="139"/>
      <c r="I65" s="127" t="e">
        <f>VLOOKUP(H65,Presupuesto!$B$11:$C$565,2,0)</f>
        <v>#N/A</v>
      </c>
      <c r="J65" s="212" t="s">
        <v>1464</v>
      </c>
      <c r="K65" s="95" t="s">
        <v>391</v>
      </c>
    </row>
    <row r="66" spans="3:11" x14ac:dyDescent="0.25">
      <c r="C66" s="449" t="s">
        <v>1611</v>
      </c>
      <c r="D66" s="155">
        <v>1</v>
      </c>
      <c r="E66" s="120">
        <v>90000</v>
      </c>
      <c r="F66" s="94">
        <f t="shared" si="5"/>
        <v>90000</v>
      </c>
      <c r="G66" s="158" t="s">
        <v>126</v>
      </c>
      <c r="H66" s="408" t="s">
        <v>812</v>
      </c>
      <c r="I66" s="127" t="str">
        <f>VLOOKUP(H66,Presupuesto!$B$11:$C$565,2,0)</f>
        <v>PAPEL DE ESCRITORIO</v>
      </c>
      <c r="J66" s="95" t="s">
        <v>1357</v>
      </c>
      <c r="K66" s="95" t="s">
        <v>409</v>
      </c>
    </row>
    <row r="68" spans="3:11" ht="15.75" thickBot="1" x14ac:dyDescent="0.3"/>
    <row r="69" spans="3:11" ht="15.75" thickBot="1" x14ac:dyDescent="0.3">
      <c r="C69" s="154" t="s">
        <v>53</v>
      </c>
      <c r="D69" s="329">
        <f>SUM(F76:F77)</f>
        <v>100000</v>
      </c>
      <c r="F69" s="70"/>
      <c r="G69" s="76"/>
      <c r="H69" s="70"/>
      <c r="I69" s="70"/>
    </row>
    <row r="70" spans="3:11" x14ac:dyDescent="0.25">
      <c r="C70" s="70"/>
      <c r="D70" s="31"/>
      <c r="E70" s="90"/>
      <c r="F70" s="90"/>
      <c r="G70" s="90"/>
      <c r="H70" s="73"/>
      <c r="I70" s="73"/>
      <c r="J70" s="73"/>
      <c r="K70" s="109"/>
    </row>
    <row r="71" spans="3:11" x14ac:dyDescent="0.25">
      <c r="C71" s="70"/>
      <c r="D71" s="31"/>
      <c r="E71" s="90"/>
      <c r="F71" s="90"/>
      <c r="G71" s="90"/>
      <c r="H71" s="73"/>
      <c r="I71" s="73"/>
      <c r="J71" s="73"/>
      <c r="K71" s="109"/>
    </row>
    <row r="72" spans="3:11" ht="15.75" x14ac:dyDescent="0.25">
      <c r="C72" s="199" t="s">
        <v>389</v>
      </c>
      <c r="D72" s="327" t="s">
        <v>1641</v>
      </c>
      <c r="E72" s="90"/>
      <c r="F72" s="90"/>
      <c r="G72" s="90"/>
      <c r="H72" s="73"/>
      <c r="I72" s="73"/>
      <c r="J72" s="73"/>
      <c r="K72" s="109"/>
    </row>
    <row r="73" spans="3:11" ht="18.75" x14ac:dyDescent="0.25">
      <c r="C73" s="204" t="str">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 xml:space="preserve">1. Aplicar bateria de  test vocacional 2. Impartir Curso de inducción y curso de introducción a la vida universitaria en coordinación con las unidades academicas ( previa socialización) </v>
      </c>
      <c r="D73" s="31"/>
      <c r="E73" s="90"/>
      <c r="F73" s="90"/>
      <c r="G73" s="90"/>
      <c r="H73" s="73"/>
      <c r="I73" s="73"/>
      <c r="J73" s="73"/>
      <c r="K73" s="109"/>
    </row>
    <row r="74" spans="3:11" ht="15.75" thickBot="1" x14ac:dyDescent="0.3">
      <c r="F74" s="90"/>
      <c r="G74" s="73"/>
      <c r="H74" s="73"/>
      <c r="I74" s="73"/>
    </row>
    <row r="75" spans="3:11" ht="30.75" thickBot="1" x14ac:dyDescent="0.3">
      <c r="C75" s="126" t="s">
        <v>44</v>
      </c>
      <c r="D75" s="126" t="s">
        <v>55</v>
      </c>
      <c r="E75" s="133" t="s">
        <v>57</v>
      </c>
      <c r="F75" s="132" t="s">
        <v>27</v>
      </c>
      <c r="G75" s="130" t="s">
        <v>128</v>
      </c>
      <c r="H75" s="133" t="s">
        <v>46</v>
      </c>
      <c r="I75" s="130" t="s">
        <v>129</v>
      </c>
      <c r="J75" s="130" t="s">
        <v>407</v>
      </c>
      <c r="K75" s="130" t="s">
        <v>408</v>
      </c>
    </row>
    <row r="76" spans="3:11" x14ac:dyDescent="0.25">
      <c r="C76" s="214" t="s">
        <v>436</v>
      </c>
      <c r="D76" s="215"/>
      <c r="E76" s="213">
        <f>HLOOKUP(C76,$AH$2:$BU$3,2,0)</f>
        <v>620</v>
      </c>
      <c r="F76" s="94">
        <f t="shared" ref="F76:F77" si="6">D76*E76</f>
        <v>0</v>
      </c>
      <c r="G76" s="158"/>
      <c r="H76" s="139"/>
      <c r="I76" s="127" t="e">
        <f>VLOOKUP(H76,Presupuesto!$B$11:$C$565,2,0)</f>
        <v>#N/A</v>
      </c>
      <c r="J76" s="212" t="s">
        <v>1464</v>
      </c>
      <c r="K76" s="95" t="s">
        <v>391</v>
      </c>
    </row>
    <row r="77" spans="3:11" x14ac:dyDescent="0.25">
      <c r="C77" s="138" t="s">
        <v>1648</v>
      </c>
      <c r="D77" s="155">
        <v>1</v>
      </c>
      <c r="E77" s="120">
        <v>100000</v>
      </c>
      <c r="F77" s="94">
        <f t="shared" si="6"/>
        <v>100000</v>
      </c>
      <c r="G77" s="158" t="s">
        <v>126</v>
      </c>
      <c r="H77" s="408" t="s">
        <v>824</v>
      </c>
      <c r="I77" s="127" t="str">
        <f>VLOOKUP(H77,Presupuesto!$B$11:$C$565,2,0)</f>
        <v>FORTALECIMIENTO DE LAS BIBLIOTECAS (PLAN DE REFORMA)</v>
      </c>
      <c r="J77" s="95" t="s">
        <v>1357</v>
      </c>
      <c r="K77" s="95" t="s">
        <v>409</v>
      </c>
    </row>
    <row r="79" spans="3:11" ht="15.75" thickBot="1" x14ac:dyDescent="0.3">
      <c r="F79" s="87"/>
      <c r="G79" s="86"/>
      <c r="H79" s="87"/>
      <c r="I79" s="87"/>
    </row>
    <row r="80" spans="3:11" ht="15.75" thickBot="1" x14ac:dyDescent="0.3">
      <c r="C80" s="154" t="s">
        <v>53</v>
      </c>
      <c r="D80" s="329">
        <f>SUM(F87:F91)</f>
        <v>85000</v>
      </c>
      <c r="F80" s="70"/>
      <c r="G80" s="76"/>
      <c r="H80" s="70"/>
      <c r="I80" s="70"/>
    </row>
    <row r="81" spans="3:11" x14ac:dyDescent="0.25">
      <c r="C81" s="70"/>
      <c r="D81" s="31"/>
      <c r="E81" s="90"/>
      <c r="F81" s="90"/>
      <c r="G81" s="90"/>
      <c r="H81" s="73"/>
      <c r="I81" s="73"/>
      <c r="J81" s="73"/>
      <c r="K81" s="109"/>
    </row>
    <row r="82" spans="3:11" x14ac:dyDescent="0.25">
      <c r="C82" s="70"/>
      <c r="D82" s="31"/>
      <c r="E82" s="90"/>
      <c r="F82" s="90"/>
      <c r="G82" s="90"/>
      <c r="H82" s="73"/>
      <c r="I82" s="73"/>
      <c r="J82" s="73"/>
      <c r="K82" s="109"/>
    </row>
    <row r="83" spans="3:11" ht="15.75" x14ac:dyDescent="0.25">
      <c r="C83" s="199" t="s">
        <v>389</v>
      </c>
      <c r="D83" s="327" t="s">
        <v>1642</v>
      </c>
      <c r="E83" s="90"/>
      <c r="F83" s="90"/>
      <c r="G83" s="90"/>
      <c r="H83" s="73"/>
      <c r="I83" s="73"/>
      <c r="J83" s="73"/>
      <c r="K83" s="109"/>
    </row>
    <row r="84" spans="3:11" ht="18.75" x14ac:dyDescent="0.25">
      <c r="C84" s="204" t="str">
        <f>IFERROR(VLOOKUP(D83,'1. Desarrollo e Innov. Curricu.'!$E:$F,2,FALSE),IFERROR(VLOOKUP(D83,'2. Investigación Científica'!$E:$F,2,FALSE),IFERROR(VLOOKUP(D83,'3. Vinculación Univ. Sociedad'!$E:$F,2,FALSE),IFERROR(VLOOKUP(D83,'4. Docencia y Profesorado Univ.'!$E:$F,2,FALSE),IFERROR(VLOOKUP(D83,'5. Estudiantes y Graduados'!$E:$F,2,FALSE),IFERROR(VLOOKUP(D83,'11. Gestion Administrativa'!$E:$F,2,FALSE),IFERROR(VLOOKUP(D83,'13. Gestión Académica'!$E:$F,2,FALSE),IFERROR(VLOOKUP(D83,'8. Asegura. de la Calid. y M'!$E:$F,2,FALSE),IFERROR(VLOOKUP(D83,'6. Gestión del Conocimiento'!$E:$F,2,FALSE),IFERROR(VLOOKUP(D83,'15. Gobernabilidad y Proceso...'!$E:$F,2,FALSE),IFERROR(VLOOKUP(D83,'12. Gestión del Talento Humano'!$E:$F,2,FALSE),IFERROR(VLOOKUP(D83,'14. Internacional... de la E.S.'!$E:$F,2,FALSE),IFERROR(VLOOKUP(D83,'10. Posgrado'!$E:$F,2,FALSE),IFERROR(VLOOKUP(D83,'17. Gestión TIC'!$E:$F,2,FALSE),IFERROR(VLOOKUP(D83,'16. Desa. del Sistema Educ.Sup.'!$E:$F,2,FALSE),IFERROR(VLOOKUP(D83,'9. Cultura de Inno. Insti...'!$E:$F,2,FALSE),VLOOKUP(D83,'7. Lo Esencial de la Reforma U.'!$E:$F,2,0)))))))))))))))))</f>
        <v xml:space="preserve">1. promoción difusión y comunicación de los cursos 2. mantener una convocatoria permanente con los jefes de departamentos y coordinadores de  carreras 3. impartir cursos </v>
      </c>
      <c r="D84" s="31"/>
      <c r="E84" s="90"/>
      <c r="F84" s="90"/>
      <c r="G84" s="90"/>
      <c r="H84" s="73"/>
      <c r="I84" s="73"/>
      <c r="J84" s="73"/>
      <c r="K84" s="109"/>
    </row>
    <row r="85" spans="3:11" ht="15.75" thickBot="1" x14ac:dyDescent="0.3">
      <c r="F85" s="90"/>
      <c r="G85" s="73"/>
      <c r="H85" s="73"/>
      <c r="I85" s="73"/>
    </row>
    <row r="86" spans="3:11" ht="30.75" thickBot="1" x14ac:dyDescent="0.3">
      <c r="C86" s="126" t="s">
        <v>44</v>
      </c>
      <c r="D86" s="126" t="s">
        <v>55</v>
      </c>
      <c r="E86" s="133" t="s">
        <v>57</v>
      </c>
      <c r="F86" s="132" t="s">
        <v>27</v>
      </c>
      <c r="G86" s="130" t="s">
        <v>128</v>
      </c>
      <c r="H86" s="133" t="s">
        <v>46</v>
      </c>
      <c r="I86" s="130" t="s">
        <v>129</v>
      </c>
      <c r="J86" s="130" t="s">
        <v>407</v>
      </c>
      <c r="K86" s="130" t="s">
        <v>408</v>
      </c>
    </row>
    <row r="87" spans="3:11" x14ac:dyDescent="0.25">
      <c r="C87" s="214" t="s">
        <v>436</v>
      </c>
      <c r="D87" s="215"/>
      <c r="E87" s="213">
        <f>HLOOKUP(C87,$AH$2:$BU$3,2,0)</f>
        <v>620</v>
      </c>
      <c r="F87" s="94">
        <f t="shared" ref="F87:F91" si="7">D87*E87</f>
        <v>0</v>
      </c>
      <c r="G87" s="158"/>
      <c r="H87" s="139"/>
      <c r="I87" s="127" t="e">
        <f>VLOOKUP(H87,Presupuesto!$B$11:$C$565,2,0)</f>
        <v>#N/A</v>
      </c>
      <c r="J87" s="212" t="s">
        <v>1464</v>
      </c>
      <c r="K87" s="95" t="s">
        <v>391</v>
      </c>
    </row>
    <row r="88" spans="3:11" x14ac:dyDescent="0.25">
      <c r="C88" s="138" t="s">
        <v>1649</v>
      </c>
      <c r="D88" s="155">
        <v>1</v>
      </c>
      <c r="E88" s="120">
        <v>15000</v>
      </c>
      <c r="F88" s="94">
        <f t="shared" si="7"/>
        <v>15000</v>
      </c>
      <c r="G88" s="158" t="s">
        <v>126</v>
      </c>
      <c r="H88" s="408" t="s">
        <v>812</v>
      </c>
      <c r="I88" s="127" t="str">
        <f>VLOOKUP(H88,Presupuesto!$B$11:$C$565,2,0)</f>
        <v>PAPEL DE ESCRITORIO</v>
      </c>
      <c r="J88" s="95" t="s">
        <v>1357</v>
      </c>
      <c r="K88" s="95" t="s">
        <v>409</v>
      </c>
    </row>
    <row r="89" spans="3:11" x14ac:dyDescent="0.25">
      <c r="C89" s="138" t="s">
        <v>1650</v>
      </c>
      <c r="D89" s="155">
        <v>1</v>
      </c>
      <c r="E89" s="120">
        <v>10000</v>
      </c>
      <c r="F89" s="94">
        <f t="shared" si="7"/>
        <v>10000</v>
      </c>
      <c r="G89" s="158" t="s">
        <v>126</v>
      </c>
      <c r="H89" s="408" t="s">
        <v>1034</v>
      </c>
      <c r="I89" s="127" t="str">
        <f>VLOOKUP(H89,Presupuesto!$B$11:$C$565,2,0)</f>
        <v>PELICULAS Y OTRAS UNIDADES DE IMAGEN Y SONIDO</v>
      </c>
      <c r="J89" s="95" t="s">
        <v>1357</v>
      </c>
      <c r="K89" s="95" t="s">
        <v>409</v>
      </c>
    </row>
    <row r="90" spans="3:11" x14ac:dyDescent="0.25">
      <c r="C90" s="138" t="s">
        <v>1651</v>
      </c>
      <c r="D90" s="155">
        <v>1</v>
      </c>
      <c r="E90" s="120">
        <v>45000</v>
      </c>
      <c r="F90" s="94">
        <f t="shared" si="7"/>
        <v>45000</v>
      </c>
      <c r="G90" s="158" t="s">
        <v>126</v>
      </c>
      <c r="H90" s="408" t="s">
        <v>816</v>
      </c>
      <c r="I90" s="127" t="str">
        <f>VLOOKUP(H90,Presupuesto!$B$11:$C$565,2,0)</f>
        <v>PRODUCTOS DE ARTES GRAFICAS</v>
      </c>
      <c r="J90" s="95" t="s">
        <v>1357</v>
      </c>
      <c r="K90" s="95" t="s">
        <v>409</v>
      </c>
    </row>
    <row r="91" spans="3:11" x14ac:dyDescent="0.25">
      <c r="C91" s="138" t="s">
        <v>1652</v>
      </c>
      <c r="D91" s="155">
        <v>1</v>
      </c>
      <c r="E91" s="120">
        <v>15000</v>
      </c>
      <c r="F91" s="94">
        <f t="shared" si="7"/>
        <v>15000</v>
      </c>
      <c r="G91" s="158" t="s">
        <v>126</v>
      </c>
      <c r="H91" s="408" t="s">
        <v>816</v>
      </c>
      <c r="I91" s="127" t="str">
        <f>VLOOKUP(H91,Presupuesto!$B$11:$C$565,2,0)</f>
        <v>PRODUCTOS DE ARTES GRAFICAS</v>
      </c>
      <c r="J91" s="95" t="s">
        <v>1357</v>
      </c>
      <c r="K91" s="95" t="s">
        <v>409</v>
      </c>
    </row>
    <row r="93" spans="3:11" ht="15.75" thickBot="1" x14ac:dyDescent="0.3"/>
    <row r="94" spans="3:11" ht="15.75" thickBot="1" x14ac:dyDescent="0.3">
      <c r="C94" s="154" t="s">
        <v>53</v>
      </c>
      <c r="D94" s="329">
        <f>SUM(F101:F102)</f>
        <v>140500</v>
      </c>
      <c r="F94" s="70"/>
      <c r="G94" s="76"/>
      <c r="H94" s="70"/>
      <c r="I94" s="70"/>
    </row>
    <row r="95" spans="3:11" x14ac:dyDescent="0.25">
      <c r="C95" s="70"/>
      <c r="D95" s="31"/>
      <c r="E95" s="90"/>
      <c r="F95" s="90"/>
      <c r="G95" s="90"/>
      <c r="H95" s="73"/>
      <c r="I95" s="73"/>
      <c r="J95" s="73"/>
      <c r="K95" s="109"/>
    </row>
    <row r="96" spans="3:11" x14ac:dyDescent="0.25">
      <c r="C96" s="70"/>
      <c r="D96" s="31"/>
      <c r="E96" s="90"/>
      <c r="F96" s="90"/>
      <c r="G96" s="90"/>
      <c r="H96" s="73"/>
      <c r="I96" s="73"/>
      <c r="J96" s="73"/>
      <c r="K96" s="109"/>
    </row>
    <row r="97" spans="3:11" ht="15.75" x14ac:dyDescent="0.25">
      <c r="C97" s="199" t="s">
        <v>389</v>
      </c>
      <c r="D97" s="327" t="s">
        <v>1643</v>
      </c>
      <c r="E97" s="90"/>
      <c r="F97" s="90"/>
      <c r="G97" s="90"/>
      <c r="H97" s="73"/>
      <c r="I97" s="73"/>
      <c r="J97" s="73"/>
      <c r="K97" s="109"/>
    </row>
    <row r="98" spans="3:11" ht="18.75" x14ac:dyDescent="0.25">
      <c r="C98" s="204" t="str">
        <f>IFERROR(VLOOKUP(D97,'1. Desarrollo e Innov. Curricu.'!$E:$F,2,FALSE),IFERROR(VLOOKUP(D97,'2. Investigación Científica'!$E:$F,2,FALSE),IFERROR(VLOOKUP(D97,'3. Vinculación Univ. Sociedad'!$E:$F,2,FALSE),IFERROR(VLOOKUP(D97,'4. Docencia y Profesorado Univ.'!$E:$F,2,FALSE),IFERROR(VLOOKUP(D97,'5. Estudiantes y Graduados'!$E:$F,2,FALSE),IFERROR(VLOOKUP(D97,'11. Gestion Administrativa'!$E:$F,2,FALSE),IFERROR(VLOOKUP(D97,'13. Gestión Académica'!$E:$F,2,FALSE),IFERROR(VLOOKUP(D97,'8. Asegura. de la Calid. y M'!$E:$F,2,FALSE),IFERROR(VLOOKUP(D97,'6. Gestión del Conocimiento'!$E:$F,2,FALSE),IFERROR(VLOOKUP(D97,'15. Gobernabilidad y Proceso...'!$E:$F,2,FALSE),IFERROR(VLOOKUP(D97,'12. Gestión del Talento Humano'!$E:$F,2,FALSE),IFERROR(VLOOKUP(D97,'14. Internacional... de la E.S.'!$E:$F,2,FALSE),IFERROR(VLOOKUP(D97,'10. Posgrado'!$E:$F,2,FALSE),IFERROR(VLOOKUP(D97,'17. Gestión TIC'!$E:$F,2,FALSE),IFERROR(VLOOKUP(D97,'16. Desa. del Sistema Educ.Sup.'!$E:$F,2,FALSE),IFERROR(VLOOKUP(D97,'9. Cultura de Inno. Insti...'!$E:$F,2,FALSE),VLOOKUP(D97,'7. Lo Esencial de la Reforma U.'!$E:$F,2,0)))))))))))))))))</f>
        <v>1.  Acompañamiento de la Asociación de estudiantes becarios y prestatarios-ASEBEP 2. Socialización del programa con la comunidad estudiantil tanto presencial, en linea (telecentros) como a distancia (CRAED´S)</v>
      </c>
      <c r="D98" s="31"/>
      <c r="E98" s="90"/>
      <c r="F98" s="90"/>
      <c r="G98" s="90"/>
      <c r="H98" s="73"/>
      <c r="I98" s="73"/>
      <c r="J98" s="73"/>
      <c r="K98" s="109"/>
    </row>
    <row r="99" spans="3:11" ht="15.75" thickBot="1" x14ac:dyDescent="0.3">
      <c r="F99" s="90"/>
      <c r="G99" s="73"/>
      <c r="H99" s="73"/>
      <c r="I99" s="73"/>
    </row>
    <row r="100" spans="3:11" ht="30.75" thickBot="1" x14ac:dyDescent="0.3">
      <c r="C100" s="126" t="s">
        <v>44</v>
      </c>
      <c r="D100" s="126" t="s">
        <v>55</v>
      </c>
      <c r="E100" s="133" t="s">
        <v>57</v>
      </c>
      <c r="F100" s="132" t="s">
        <v>27</v>
      </c>
      <c r="G100" s="130" t="s">
        <v>128</v>
      </c>
      <c r="H100" s="133" t="s">
        <v>46</v>
      </c>
      <c r="I100" s="130" t="s">
        <v>129</v>
      </c>
      <c r="J100" s="130" t="s">
        <v>407</v>
      </c>
      <c r="K100" s="130" t="s">
        <v>408</v>
      </c>
    </row>
    <row r="101" spans="3:11" x14ac:dyDescent="0.25">
      <c r="C101" s="214" t="s">
        <v>421</v>
      </c>
      <c r="D101" s="215">
        <v>18</v>
      </c>
      <c r="E101" s="213">
        <f>HLOOKUP(C101,$AH$2:$BU$3,2,0)</f>
        <v>2250</v>
      </c>
      <c r="F101" s="94">
        <f t="shared" ref="F101:F102" si="8">D101*E101</f>
        <v>40500</v>
      </c>
      <c r="G101" s="158" t="s">
        <v>126</v>
      </c>
      <c r="H101" s="408" t="s">
        <v>303</v>
      </c>
      <c r="I101" s="127" t="str">
        <f>VLOOKUP(H101,Presupuesto!$B$11:$C$565,2,0)</f>
        <v>PASAJES NACIONALES (26110-00)</v>
      </c>
      <c r="J101" s="212" t="s">
        <v>1357</v>
      </c>
      <c r="K101" s="95" t="s">
        <v>391</v>
      </c>
    </row>
    <row r="102" spans="3:11" x14ac:dyDescent="0.25">
      <c r="C102" s="138" t="s">
        <v>1654</v>
      </c>
      <c r="D102" s="155">
        <v>1000</v>
      </c>
      <c r="E102" s="120">
        <v>100</v>
      </c>
      <c r="F102" s="94">
        <f t="shared" si="8"/>
        <v>100000</v>
      </c>
      <c r="G102" s="158" t="s">
        <v>126</v>
      </c>
      <c r="H102" s="408" t="s">
        <v>789</v>
      </c>
      <c r="I102" s="127" t="str">
        <f>VLOOKUP(H102,Presupuesto!$B$11:$C$565,2,0)</f>
        <v>ALIMENTOS B EBIDAS PARA PERSONAS</v>
      </c>
      <c r="J102" s="95" t="str">
        <f>$J$101</f>
        <v>Estudiantes y Graduados</v>
      </c>
      <c r="K102" s="95" t="s">
        <v>409</v>
      </c>
    </row>
    <row r="104" spans="3:11" ht="15.75" thickBot="1" x14ac:dyDescent="0.3">
      <c r="F104" s="87"/>
      <c r="G104" s="86"/>
      <c r="H104" s="87"/>
      <c r="I104" s="87"/>
    </row>
    <row r="105" spans="3:11" ht="15.75" thickBot="1" x14ac:dyDescent="0.3">
      <c r="C105" s="154" t="s">
        <v>53</v>
      </c>
      <c r="D105" s="329">
        <f>SUM(F112:F114)</f>
        <v>79950</v>
      </c>
      <c r="F105" s="70"/>
      <c r="G105" s="76"/>
      <c r="H105" s="70"/>
      <c r="I105" s="70"/>
    </row>
    <row r="106" spans="3:11" x14ac:dyDescent="0.25">
      <c r="C106" s="70"/>
      <c r="D106" s="31"/>
      <c r="E106" s="90"/>
      <c r="F106" s="90"/>
      <c r="G106" s="90"/>
      <c r="H106" s="73"/>
      <c r="I106" s="73"/>
      <c r="J106" s="73"/>
      <c r="K106" s="109"/>
    </row>
    <row r="107" spans="3:11" x14ac:dyDescent="0.25">
      <c r="C107" s="70"/>
      <c r="D107" s="31"/>
      <c r="E107" s="90"/>
      <c r="F107" s="90"/>
      <c r="G107" s="90"/>
      <c r="H107" s="73"/>
      <c r="I107" s="73"/>
      <c r="J107" s="73"/>
      <c r="K107" s="109"/>
    </row>
    <row r="108" spans="3:11" ht="15.75" x14ac:dyDescent="0.25">
      <c r="C108" s="199" t="s">
        <v>389</v>
      </c>
      <c r="D108" s="327" t="s">
        <v>1644</v>
      </c>
      <c r="E108" s="90"/>
      <c r="F108" s="90"/>
      <c r="G108" s="90"/>
      <c r="H108" s="73"/>
      <c r="I108" s="73"/>
      <c r="J108" s="73"/>
      <c r="K108" s="109"/>
    </row>
    <row r="109" spans="3:11" ht="18.75" x14ac:dyDescent="0.25">
      <c r="C109" s="204" t="str">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1. Inscripción de los estudiantes 2. organización de los cursos, 3. realización de los cursos</v>
      </c>
      <c r="D109" s="31"/>
      <c r="E109" s="90"/>
      <c r="F109" s="90"/>
      <c r="G109" s="90"/>
      <c r="H109" s="73"/>
      <c r="I109" s="73"/>
      <c r="J109" s="73"/>
      <c r="K109" s="109"/>
    </row>
    <row r="110" spans="3:11" ht="15.75" thickBot="1" x14ac:dyDescent="0.3">
      <c r="F110" s="90"/>
      <c r="G110" s="73"/>
      <c r="H110" s="73"/>
      <c r="I110" s="73"/>
    </row>
    <row r="111" spans="3:11" ht="30.75" thickBot="1" x14ac:dyDescent="0.3">
      <c r="C111" s="126" t="s">
        <v>44</v>
      </c>
      <c r="D111" s="126" t="s">
        <v>55</v>
      </c>
      <c r="E111" s="133" t="s">
        <v>57</v>
      </c>
      <c r="F111" s="132" t="s">
        <v>27</v>
      </c>
      <c r="G111" s="130" t="s">
        <v>128</v>
      </c>
      <c r="H111" s="133" t="s">
        <v>46</v>
      </c>
      <c r="I111" s="130" t="s">
        <v>129</v>
      </c>
      <c r="J111" s="130" t="s">
        <v>407</v>
      </c>
      <c r="K111" s="130" t="s">
        <v>408</v>
      </c>
    </row>
    <row r="112" spans="3:11" x14ac:dyDescent="0.25">
      <c r="C112" s="214" t="s">
        <v>436</v>
      </c>
      <c r="D112" s="215"/>
      <c r="E112" s="213">
        <f>HLOOKUP(C112,$AH$2:$BU$3,2,0)</f>
        <v>620</v>
      </c>
      <c r="F112" s="94">
        <f t="shared" ref="F112:F114" si="9">D112*E112</f>
        <v>0</v>
      </c>
      <c r="G112" s="158"/>
      <c r="H112" s="139"/>
      <c r="I112" s="127" t="e">
        <f>VLOOKUP(H112,Presupuesto!$B$11:$C$565,2,0)</f>
        <v>#N/A</v>
      </c>
      <c r="J112" s="212" t="s">
        <v>1464</v>
      </c>
      <c r="K112" s="95" t="s">
        <v>391</v>
      </c>
    </row>
    <row r="113" spans="3:11" x14ac:dyDescent="0.25">
      <c r="C113" s="138" t="s">
        <v>1655</v>
      </c>
      <c r="D113" s="155">
        <v>5</v>
      </c>
      <c r="E113" s="120">
        <v>15000</v>
      </c>
      <c r="F113" s="94">
        <f t="shared" si="9"/>
        <v>75000</v>
      </c>
      <c r="G113" s="158" t="s">
        <v>126</v>
      </c>
      <c r="H113" s="408" t="s">
        <v>816</v>
      </c>
      <c r="I113" s="127" t="str">
        <f>VLOOKUP(H113,Presupuesto!$B$11:$C$565,2,0)</f>
        <v>PRODUCTOS DE ARTES GRAFICAS</v>
      </c>
      <c r="J113" s="95" t="s">
        <v>1357</v>
      </c>
      <c r="K113" s="95" t="s">
        <v>409</v>
      </c>
    </row>
    <row r="114" spans="3:11" x14ac:dyDescent="0.25">
      <c r="C114" s="138" t="s">
        <v>1656</v>
      </c>
      <c r="D114" s="155">
        <v>3</v>
      </c>
      <c r="E114" s="120">
        <v>1650</v>
      </c>
      <c r="F114" s="94">
        <f t="shared" si="9"/>
        <v>4950</v>
      </c>
      <c r="G114" s="158" t="s">
        <v>126</v>
      </c>
      <c r="H114" s="408" t="s">
        <v>980</v>
      </c>
      <c r="I114" s="127" t="str">
        <f>VLOOKUP(H114,Presupuesto!$B$11:$C$565,2,0)</f>
        <v>MUEBLES VARIOS DE OFICINA</v>
      </c>
      <c r="J114" s="95" t="s">
        <v>1357</v>
      </c>
      <c r="K114" s="95" t="s">
        <v>409</v>
      </c>
    </row>
    <row r="116" spans="3:11" ht="15.75" thickBot="1" x14ac:dyDescent="0.3"/>
    <row r="117" spans="3:11" ht="15.75" thickBot="1" x14ac:dyDescent="0.3">
      <c r="C117" s="154" t="s">
        <v>53</v>
      </c>
      <c r="D117" s="329">
        <f>SUM(F124:F128)</f>
        <v>43000</v>
      </c>
      <c r="F117" s="70"/>
      <c r="G117" s="76"/>
      <c r="H117" s="70"/>
      <c r="I117" s="70"/>
    </row>
    <row r="118" spans="3:11" x14ac:dyDescent="0.25">
      <c r="C118" s="70"/>
      <c r="D118" s="31"/>
      <c r="E118" s="90"/>
      <c r="F118" s="90"/>
      <c r="G118" s="90"/>
      <c r="H118" s="73"/>
      <c r="I118" s="73"/>
      <c r="J118" s="73"/>
      <c r="K118" s="109"/>
    </row>
    <row r="119" spans="3:11" x14ac:dyDescent="0.25">
      <c r="C119" s="70"/>
      <c r="D119" s="31"/>
      <c r="E119" s="90"/>
      <c r="F119" s="90"/>
      <c r="G119" s="90"/>
      <c r="H119" s="73"/>
      <c r="I119" s="73"/>
      <c r="J119" s="73"/>
      <c r="K119" s="109"/>
    </row>
    <row r="120" spans="3:11" ht="15.75" x14ac:dyDescent="0.25">
      <c r="C120" s="199" t="s">
        <v>389</v>
      </c>
      <c r="D120" s="327" t="s">
        <v>1645</v>
      </c>
      <c r="E120" s="90"/>
      <c r="F120" s="90"/>
      <c r="G120" s="90"/>
      <c r="H120" s="73"/>
      <c r="I120" s="73"/>
      <c r="J120" s="73"/>
      <c r="K120" s="109"/>
    </row>
    <row r="121" spans="3:11" ht="18.75" x14ac:dyDescent="0.25">
      <c r="C121" s="204" t="str">
        <f>IFERROR(VLOOKUP(D120,'1. Desarrollo e Innov. Curricu.'!$E:$F,2,FALSE),IFERROR(VLOOKUP(D120,'2. Investigación Científica'!$E:$F,2,FALSE),IFERROR(VLOOKUP(D120,'3. Vinculación Univ. Sociedad'!$E:$F,2,FALSE),IFERROR(VLOOKUP(D120,'4. Docencia y Profesorado Univ.'!$E:$F,2,FALSE),IFERROR(VLOOKUP(D120,'5. Estudiantes y Graduados'!$E:$F,2,FALSE),IFERROR(VLOOKUP(D120,'11. Gestion Administrativa'!$E:$F,2,FALSE),IFERROR(VLOOKUP(D120,'13. Gestión Académica'!$E:$F,2,FALSE),IFERROR(VLOOKUP(D120,'8. Asegura. de la Calid. y M'!$E:$F,2,FALSE),IFERROR(VLOOKUP(D120,'6. Gestión del Conocimiento'!$E:$F,2,FALSE),IFERROR(VLOOKUP(D120,'15. Gobernabilidad y Proceso...'!$E:$F,2,FALSE),IFERROR(VLOOKUP(D120,'12. Gestión del Talento Humano'!$E:$F,2,FALSE),IFERROR(VLOOKUP(D120,'14. Internacional... de la E.S.'!$E:$F,2,FALSE),IFERROR(VLOOKUP(D120,'10. Posgrado'!$E:$F,2,FALSE),IFERROR(VLOOKUP(D120,'17. Gestión TIC'!$E:$F,2,FALSE),IFERROR(VLOOKUP(D120,'16. Desa. del Sistema Educ.Sup.'!$E:$F,2,FALSE),IFERROR(VLOOKUP(D120,'9. Cultura de Inno. Insti...'!$E:$F,2,FALSE),VLOOKUP(D120,'7. Lo Esencial de la Reforma U.'!$E:$F,2,0)))))))))))))))))</f>
        <v>1. Planificación de la feria 2. Ejecución de la feria vocacional una vez por cada año académico. (Presupuesto a utilizar según fecha programada en calendario académico UNAH).</v>
      </c>
      <c r="D121" s="31"/>
      <c r="E121" s="90"/>
      <c r="F121" s="90"/>
      <c r="G121" s="90"/>
      <c r="H121" s="73"/>
      <c r="I121" s="73"/>
      <c r="J121" s="73"/>
      <c r="K121" s="109"/>
    </row>
    <row r="122" spans="3:11" ht="15.75" thickBot="1" x14ac:dyDescent="0.3">
      <c r="F122" s="90"/>
      <c r="G122" s="73"/>
      <c r="H122" s="73"/>
      <c r="I122" s="73"/>
    </row>
    <row r="123" spans="3:11" ht="30.75" thickBot="1" x14ac:dyDescent="0.3">
      <c r="C123" s="126" t="s">
        <v>44</v>
      </c>
      <c r="D123" s="126" t="s">
        <v>55</v>
      </c>
      <c r="E123" s="133" t="s">
        <v>57</v>
      </c>
      <c r="F123" s="132" t="s">
        <v>27</v>
      </c>
      <c r="G123" s="130" t="s">
        <v>128</v>
      </c>
      <c r="H123" s="133" t="s">
        <v>46</v>
      </c>
      <c r="I123" s="130" t="s">
        <v>129</v>
      </c>
      <c r="J123" s="130" t="s">
        <v>407</v>
      </c>
      <c r="K123" s="130" t="s">
        <v>408</v>
      </c>
    </row>
    <row r="124" spans="3:11" x14ac:dyDescent="0.25">
      <c r="C124" s="214" t="s">
        <v>436</v>
      </c>
      <c r="D124" s="215"/>
      <c r="E124" s="213">
        <f>HLOOKUP(C124,$AH$2:$BU$3,2,0)</f>
        <v>620</v>
      </c>
      <c r="F124" s="94">
        <f t="shared" ref="F124:F128" si="10">D124*E124</f>
        <v>0</v>
      </c>
      <c r="G124" s="158"/>
      <c r="H124" s="139"/>
      <c r="I124" s="127" t="e">
        <f>VLOOKUP(H124,Presupuesto!$B$11:$C$565,2,0)</f>
        <v>#N/A</v>
      </c>
      <c r="J124" s="212" t="s">
        <v>1464</v>
      </c>
      <c r="K124" s="95" t="s">
        <v>391</v>
      </c>
    </row>
    <row r="125" spans="3:11" x14ac:dyDescent="0.25">
      <c r="C125" s="138" t="s">
        <v>1657</v>
      </c>
      <c r="D125" s="155">
        <v>1</v>
      </c>
      <c r="E125" s="120">
        <v>5000</v>
      </c>
      <c r="F125" s="94">
        <f t="shared" si="10"/>
        <v>5000</v>
      </c>
      <c r="G125" s="158" t="s">
        <v>126</v>
      </c>
      <c r="H125" s="408" t="s">
        <v>816</v>
      </c>
      <c r="I125" s="127" t="str">
        <f>VLOOKUP(H125,Presupuesto!$B$11:$C$565,2,0)</f>
        <v>PRODUCTOS DE ARTES GRAFICAS</v>
      </c>
      <c r="J125" s="95" t="s">
        <v>1357</v>
      </c>
      <c r="K125" s="95" t="s">
        <v>409</v>
      </c>
    </row>
    <row r="126" spans="3:11" x14ac:dyDescent="0.25">
      <c r="C126" s="138" t="s">
        <v>1658</v>
      </c>
      <c r="D126" s="155">
        <v>1</v>
      </c>
      <c r="E126" s="120">
        <v>25000</v>
      </c>
      <c r="F126" s="94">
        <f t="shared" si="10"/>
        <v>25000</v>
      </c>
      <c r="G126" s="158" t="s">
        <v>126</v>
      </c>
      <c r="H126" s="408" t="s">
        <v>789</v>
      </c>
      <c r="I126" s="127" t="str">
        <f>VLOOKUP(H126,Presupuesto!$B$11:$C$565,2,0)</f>
        <v>ALIMENTOS B EBIDAS PARA PERSONAS</v>
      </c>
      <c r="J126" s="95" t="s">
        <v>1357</v>
      </c>
      <c r="K126" s="95" t="s">
        <v>409</v>
      </c>
    </row>
    <row r="127" spans="3:11" x14ac:dyDescent="0.25">
      <c r="C127" s="138" t="s">
        <v>1659</v>
      </c>
      <c r="D127" s="155">
        <v>26</v>
      </c>
      <c r="E127" s="120">
        <v>500</v>
      </c>
      <c r="F127" s="94">
        <f t="shared" si="10"/>
        <v>13000</v>
      </c>
      <c r="G127" s="158" t="s">
        <v>126</v>
      </c>
      <c r="H127" s="408" t="s">
        <v>943</v>
      </c>
      <c r="I127" s="127" t="str">
        <f>VLOOKUP(H127,Presupuesto!$B$11:$C$565,2,0)</f>
        <v>UTILES Y MATERIALES ELECTRICOS</v>
      </c>
      <c r="J127" s="95" t="s">
        <v>1357</v>
      </c>
      <c r="K127" s="95" t="s">
        <v>409</v>
      </c>
    </row>
    <row r="128" spans="3:11" x14ac:dyDescent="0.25">
      <c r="C128" s="138"/>
      <c r="D128" s="155"/>
      <c r="E128" s="120">
        <v>0</v>
      </c>
      <c r="F128" s="94">
        <f t="shared" si="10"/>
        <v>0</v>
      </c>
      <c r="G128" s="158" t="s">
        <v>126</v>
      </c>
      <c r="H128" s="139"/>
      <c r="I128" s="127" t="e">
        <f>VLOOKUP(H128,Presupuesto!$B$11:$C$565,2,0)</f>
        <v>#N/A</v>
      </c>
      <c r="J128" s="95" t="str">
        <f t="shared" ref="J128" si="11">$J$124</f>
        <v>Desarrollo del Sistema de Educación Superior</v>
      </c>
      <c r="K128" s="95" t="s">
        <v>409</v>
      </c>
    </row>
    <row r="130" spans="3:11" ht="15.75" thickBot="1" x14ac:dyDescent="0.3">
      <c r="F130" s="87"/>
      <c r="G130" s="86"/>
      <c r="H130" s="87"/>
      <c r="I130" s="87"/>
    </row>
    <row r="131" spans="3:11" ht="15.75" thickBot="1" x14ac:dyDescent="0.3">
      <c r="C131" s="154" t="s">
        <v>53</v>
      </c>
      <c r="D131" s="329">
        <f>SUM(F138:F143)</f>
        <v>70000</v>
      </c>
      <c r="F131" s="70"/>
      <c r="G131" s="76"/>
      <c r="H131" s="70"/>
      <c r="I131" s="70"/>
    </row>
    <row r="132" spans="3:11" x14ac:dyDescent="0.25">
      <c r="C132" s="70"/>
      <c r="D132" s="31"/>
      <c r="E132" s="90"/>
      <c r="F132" s="90"/>
      <c r="G132" s="90"/>
      <c r="H132" s="73"/>
      <c r="I132" s="73"/>
      <c r="J132" s="73"/>
      <c r="K132" s="109"/>
    </row>
    <row r="133" spans="3:11" x14ac:dyDescent="0.25">
      <c r="C133" s="70"/>
      <c r="D133" s="31"/>
      <c r="E133" s="90"/>
      <c r="F133" s="90"/>
      <c r="G133" s="90"/>
      <c r="H133" s="73"/>
      <c r="I133" s="73"/>
      <c r="J133" s="73"/>
      <c r="K133" s="109"/>
    </row>
    <row r="134" spans="3:11" ht="15.75" x14ac:dyDescent="0.25">
      <c r="C134" s="199" t="s">
        <v>389</v>
      </c>
      <c r="D134" s="327" t="s">
        <v>1646</v>
      </c>
      <c r="E134" s="90"/>
      <c r="F134" s="90"/>
      <c r="G134" s="90"/>
      <c r="H134" s="73"/>
      <c r="I134" s="73"/>
      <c r="J134" s="73"/>
      <c r="K134" s="109"/>
    </row>
    <row r="135" spans="3:11" ht="18.75" x14ac:dyDescent="0.25">
      <c r="C135" s="204" t="str">
        <f>IFERROR(VLOOKUP(D134,'1. Desarrollo e Innov. Curricu.'!$E:$F,2,FALSE),IFERROR(VLOOKUP(D134,'2. Investigación Científica'!$E:$F,2,FALSE),IFERROR(VLOOKUP(D134,'3. Vinculación Univ. Sociedad'!$E:$F,2,FALSE),IFERROR(VLOOKUP(D134,'4. Docencia y Profesorado Univ.'!$E:$F,2,FALSE),IFERROR(VLOOKUP(D134,'5. Estudiantes y Graduados'!$E:$F,2,FALSE),IFERROR(VLOOKUP(D134,'11. Gestion Administrativa'!$E:$F,2,FALSE),IFERROR(VLOOKUP(D134,'13. Gestión Académica'!$E:$F,2,FALSE),IFERROR(VLOOKUP(D134,'8. Asegura. de la Calid. y M'!$E:$F,2,FALSE),IFERROR(VLOOKUP(D134,'6. Gestión del Conocimiento'!$E:$F,2,FALSE),IFERROR(VLOOKUP(D134,'15. Gobernabilidad y Proceso...'!$E:$F,2,FALSE),IFERROR(VLOOKUP(D134,'12. Gestión del Talento Humano'!$E:$F,2,FALSE),IFERROR(VLOOKUP(D134,'14. Internacional... de la E.S.'!$E:$F,2,FALSE),IFERROR(VLOOKUP(D134,'10. Posgrado'!$E:$F,2,FALSE),IFERROR(VLOOKUP(D134,'17. Gestión TIC'!$E:$F,2,FALSE),IFERROR(VLOOKUP(D134,'16. Desa. del Sistema Educ.Sup.'!$E:$F,2,FALSE),IFERROR(VLOOKUP(D134,'9. Cultura de Inno. Insti...'!$E:$F,2,FALSE),VLOOKUP(D134,'7. Lo Esencial de la Reforma U.'!$E:$F,2,0)))))))))))))))))</f>
        <v>1. planificación del encuentro 2. ejecución del encuentro (Presupuesto a utilizar según fecha programada en calendario académico UNAH).</v>
      </c>
      <c r="D135" s="31"/>
      <c r="E135" s="90"/>
      <c r="F135" s="90"/>
      <c r="G135" s="90"/>
      <c r="H135" s="73"/>
      <c r="I135" s="73"/>
      <c r="J135" s="73"/>
      <c r="K135" s="109"/>
    </row>
    <row r="136" spans="3:11" ht="15.75" thickBot="1" x14ac:dyDescent="0.3">
      <c r="F136" s="90"/>
      <c r="G136" s="73"/>
      <c r="H136" s="73"/>
      <c r="I136" s="73"/>
    </row>
    <row r="137" spans="3:11" ht="30.75" thickBot="1" x14ac:dyDescent="0.3">
      <c r="C137" s="126" t="s">
        <v>44</v>
      </c>
      <c r="D137" s="126" t="s">
        <v>55</v>
      </c>
      <c r="E137" s="133" t="s">
        <v>57</v>
      </c>
      <c r="F137" s="132" t="s">
        <v>27</v>
      </c>
      <c r="G137" s="130" t="s">
        <v>128</v>
      </c>
      <c r="H137" s="133" t="s">
        <v>46</v>
      </c>
      <c r="I137" s="130" t="s">
        <v>129</v>
      </c>
      <c r="J137" s="130" t="s">
        <v>407</v>
      </c>
      <c r="K137" s="130" t="s">
        <v>408</v>
      </c>
    </row>
    <row r="138" spans="3:11" x14ac:dyDescent="0.25">
      <c r="C138" s="214" t="s">
        <v>436</v>
      </c>
      <c r="D138" s="215"/>
      <c r="E138" s="213">
        <f>HLOOKUP(C138,$AH$2:$BU$3,2,0)</f>
        <v>620</v>
      </c>
      <c r="F138" s="94">
        <f t="shared" ref="F138:F143" si="12">D138*E138</f>
        <v>0</v>
      </c>
      <c r="G138" s="158"/>
      <c r="H138" s="139"/>
      <c r="I138" s="127" t="e">
        <f>VLOOKUP(H138,Presupuesto!$B$11:$C$565,2,0)</f>
        <v>#N/A</v>
      </c>
      <c r="J138" s="212" t="s">
        <v>1464</v>
      </c>
      <c r="K138" s="95" t="s">
        <v>391</v>
      </c>
    </row>
    <row r="139" spans="3:11" x14ac:dyDescent="0.25">
      <c r="C139" s="138" t="s">
        <v>1660</v>
      </c>
      <c r="D139" s="155">
        <v>1</v>
      </c>
      <c r="E139" s="120">
        <v>10000</v>
      </c>
      <c r="F139" s="94">
        <f t="shared" si="12"/>
        <v>10000</v>
      </c>
      <c r="G139" s="158" t="s">
        <v>126</v>
      </c>
      <c r="H139" s="408" t="s">
        <v>816</v>
      </c>
      <c r="I139" s="127" t="str">
        <f>VLOOKUP(H139,Presupuesto!$B$11:$C$565,2,0)</f>
        <v>PRODUCTOS DE ARTES GRAFICAS</v>
      </c>
      <c r="J139" s="95" t="s">
        <v>1357</v>
      </c>
      <c r="K139" s="95" t="s">
        <v>409</v>
      </c>
    </row>
    <row r="140" spans="3:11" x14ac:dyDescent="0.25">
      <c r="C140" s="138" t="s">
        <v>1661</v>
      </c>
      <c r="D140" s="155">
        <v>1</v>
      </c>
      <c r="E140" s="120">
        <v>25000</v>
      </c>
      <c r="F140" s="94">
        <f t="shared" si="12"/>
        <v>25000</v>
      </c>
      <c r="G140" s="158" t="s">
        <v>126</v>
      </c>
      <c r="H140" s="408" t="s">
        <v>789</v>
      </c>
      <c r="I140" s="127" t="str">
        <f>VLOOKUP(H140,Presupuesto!$B$11:$C$565,2,0)</f>
        <v>ALIMENTOS B EBIDAS PARA PERSONAS</v>
      </c>
      <c r="J140" s="95" t="s">
        <v>1357</v>
      </c>
      <c r="K140" s="95" t="s">
        <v>409</v>
      </c>
    </row>
    <row r="141" spans="3:11" x14ac:dyDescent="0.25">
      <c r="C141" s="138" t="s">
        <v>1662</v>
      </c>
      <c r="D141" s="155">
        <v>1</v>
      </c>
      <c r="E141" s="120">
        <v>5000</v>
      </c>
      <c r="F141" s="94">
        <f t="shared" si="12"/>
        <v>5000</v>
      </c>
      <c r="G141" s="158" t="s">
        <v>126</v>
      </c>
      <c r="H141" s="408" t="s">
        <v>868</v>
      </c>
      <c r="I141" s="127" t="str">
        <f>VLOOKUP(H141,Presupuesto!$B$11:$C$565,2,0)</f>
        <v>GASOLINA</v>
      </c>
      <c r="J141" s="95" t="s">
        <v>1357</v>
      </c>
      <c r="K141" s="95" t="s">
        <v>409</v>
      </c>
    </row>
    <row r="142" spans="3:11" x14ac:dyDescent="0.25">
      <c r="C142" s="138" t="s">
        <v>1663</v>
      </c>
      <c r="D142" s="155">
        <v>8</v>
      </c>
      <c r="E142" s="120">
        <v>3000</v>
      </c>
      <c r="F142" s="94">
        <f t="shared" si="12"/>
        <v>24000</v>
      </c>
      <c r="G142" s="158" t="s">
        <v>126</v>
      </c>
      <c r="H142" s="408" t="s">
        <v>650</v>
      </c>
      <c r="I142" s="127" t="str">
        <f>VLOOKUP(H142,Presupuesto!$B$11:$C$565,2,0)</f>
        <v>ALQUILER DE EQUIPO DE OFICINA Y MUEBLES</v>
      </c>
      <c r="J142" s="95" t="s">
        <v>1357</v>
      </c>
      <c r="K142" s="95" t="s">
        <v>409</v>
      </c>
    </row>
    <row r="143" spans="3:11" x14ac:dyDescent="0.25">
      <c r="C143" s="138" t="s">
        <v>1664</v>
      </c>
      <c r="D143" s="155">
        <v>2</v>
      </c>
      <c r="E143" s="120">
        <v>3000</v>
      </c>
      <c r="F143" s="94">
        <f t="shared" si="12"/>
        <v>6000</v>
      </c>
      <c r="G143" s="158" t="s">
        <v>126</v>
      </c>
      <c r="H143" s="408" t="s">
        <v>638</v>
      </c>
      <c r="I143" s="127" t="str">
        <f>VLOOKUP(H143,Presupuesto!$B$11:$C$565,2,0)</f>
        <v>ALQUILERES DE EDIFICIOS Y LOCALES</v>
      </c>
      <c r="J143" s="95" t="s">
        <v>1357</v>
      </c>
      <c r="K143" s="95" t="s">
        <v>398</v>
      </c>
    </row>
    <row r="145" spans="3:11" ht="15.75" thickBot="1" x14ac:dyDescent="0.3"/>
    <row r="146" spans="3:11" ht="15.75" thickBot="1" x14ac:dyDescent="0.3">
      <c r="C146" s="154" t="s">
        <v>53</v>
      </c>
      <c r="D146" s="329">
        <f>SUM(F153:F156)</f>
        <v>200000</v>
      </c>
      <c r="F146" s="70"/>
      <c r="G146" s="76"/>
      <c r="H146" s="70"/>
      <c r="I146" s="70"/>
    </row>
    <row r="147" spans="3:11" x14ac:dyDescent="0.25">
      <c r="C147" s="70"/>
      <c r="D147" s="31"/>
      <c r="E147" s="90"/>
      <c r="F147" s="90"/>
      <c r="G147" s="90"/>
      <c r="H147" s="73"/>
      <c r="I147" s="73"/>
      <c r="J147" s="73"/>
      <c r="K147" s="109"/>
    </row>
    <row r="148" spans="3:11" x14ac:dyDescent="0.25">
      <c r="C148" s="70"/>
      <c r="D148" s="31"/>
      <c r="E148" s="90"/>
      <c r="F148" s="90"/>
      <c r="G148" s="90"/>
      <c r="H148" s="73"/>
      <c r="I148" s="73"/>
      <c r="J148" s="73"/>
      <c r="K148" s="109"/>
    </row>
    <row r="149" spans="3:11" ht="15.75" x14ac:dyDescent="0.25">
      <c r="C149" s="199" t="s">
        <v>389</v>
      </c>
      <c r="D149" s="327" t="s">
        <v>1669</v>
      </c>
      <c r="E149" s="90"/>
      <c r="F149" s="90"/>
      <c r="G149" s="90"/>
      <c r="H149" s="73"/>
      <c r="I149" s="73"/>
      <c r="J149" s="73"/>
      <c r="K149" s="109"/>
    </row>
    <row r="150" spans="3:11" ht="18.75" x14ac:dyDescent="0.25">
      <c r="C150" s="204" t="str">
        <f>IFERROR(VLOOKUP(D149,'1. Desarrollo e Innov. Curricu.'!$E:$F,2,FALSE),IFERROR(VLOOKUP(D149,'2. Investigación Científica'!$E:$F,2,FALSE),IFERROR(VLOOKUP(D149,'3. Vinculación Univ. Sociedad'!$E:$F,2,FALSE),IFERROR(VLOOKUP(D149,'4. Docencia y Profesorado Univ.'!$E:$F,2,FALSE),IFERROR(VLOOKUP(D149,'5. Estudiantes y Graduados'!$E:$F,2,FALSE),IFERROR(VLOOKUP(D149,'11. Gestion Administrativa'!$E:$F,2,FALSE),IFERROR(VLOOKUP(D149,'13. Gestión Académica'!$E:$F,2,FALSE),IFERROR(VLOOKUP(D149,'8. Asegura. de la Calid. y M'!$E:$F,2,FALSE),IFERROR(VLOOKUP(D149,'6. Gestión del Conocimiento'!$E:$F,2,FALSE),IFERROR(VLOOKUP(D149,'15. Gobernabilidad y Proceso...'!$E:$F,2,FALSE),IFERROR(VLOOKUP(D149,'12. Gestión del Talento Humano'!$E:$F,2,FALSE),IFERROR(VLOOKUP(D149,'14. Internacional... de la E.S.'!$E:$F,2,FALSE),IFERROR(VLOOKUP(D149,'10. Posgrado'!$E:$F,2,FALSE),IFERROR(VLOOKUP(D149,'17. Gestión TIC'!$E:$F,2,FALSE),IFERROR(VLOOKUP(D149,'16. Desa. del Sistema Educ.Sup.'!$E:$F,2,FALSE),IFERROR(VLOOKUP(D149,'9. Cultura de Inno. Insti...'!$E:$F,2,FALSE),VLOOKUP(D149,'7. Lo Esencial de la Reforma U.'!$E:$F,2,0)))))))))))))))))</f>
        <v xml:space="preserve">1. Atención  medica general y especializada  2. Atención odontológica  3. Actividades de promoción de la salud   4. Actividades del programa de recuperación de salud                                                                                            </v>
      </c>
      <c r="D150" s="31"/>
      <c r="E150" s="90"/>
      <c r="F150" s="90"/>
      <c r="G150" s="90"/>
      <c r="H150" s="73"/>
      <c r="I150" s="73"/>
      <c r="J150" s="73"/>
      <c r="K150" s="109"/>
    </row>
    <row r="151" spans="3:11" ht="15.75" thickBot="1" x14ac:dyDescent="0.3">
      <c r="F151" s="90"/>
      <c r="G151" s="73"/>
      <c r="H151" s="73"/>
      <c r="I151" s="73"/>
    </row>
    <row r="152" spans="3:11" ht="30.75" thickBot="1" x14ac:dyDescent="0.3">
      <c r="C152" s="126" t="s">
        <v>44</v>
      </c>
      <c r="D152" s="126" t="s">
        <v>55</v>
      </c>
      <c r="E152" s="133" t="s">
        <v>57</v>
      </c>
      <c r="F152" s="132" t="s">
        <v>27</v>
      </c>
      <c r="G152" s="130" t="s">
        <v>128</v>
      </c>
      <c r="H152" s="133" t="s">
        <v>46</v>
      </c>
      <c r="I152" s="130" t="s">
        <v>129</v>
      </c>
      <c r="J152" s="130" t="s">
        <v>407</v>
      </c>
      <c r="K152" s="130" t="s">
        <v>408</v>
      </c>
    </row>
    <row r="153" spans="3:11" x14ac:dyDescent="0.25">
      <c r="C153" s="214" t="s">
        <v>436</v>
      </c>
      <c r="D153" s="215"/>
      <c r="E153" s="213">
        <f>HLOOKUP(C153,$AH$2:$BU$3,2,0)</f>
        <v>620</v>
      </c>
      <c r="F153" s="94">
        <f t="shared" ref="F153:F156" si="13">D153*E153</f>
        <v>0</v>
      </c>
      <c r="G153" s="158"/>
      <c r="H153" s="139"/>
      <c r="I153" s="127" t="e">
        <f>VLOOKUP(H153,Presupuesto!$B$11:$C$565,2,0)</f>
        <v>#N/A</v>
      </c>
      <c r="J153" s="95" t="s">
        <v>1357</v>
      </c>
      <c r="K153" s="95" t="s">
        <v>391</v>
      </c>
    </row>
    <row r="154" spans="3:11" x14ac:dyDescent="0.25">
      <c r="C154" s="138" t="s">
        <v>1670</v>
      </c>
      <c r="D154" s="155">
        <v>8</v>
      </c>
      <c r="E154" s="120">
        <v>20000</v>
      </c>
      <c r="F154" s="94">
        <f t="shared" si="13"/>
        <v>160000</v>
      </c>
      <c r="G154" s="158" t="s">
        <v>126</v>
      </c>
      <c r="H154" s="408" t="s">
        <v>320</v>
      </c>
      <c r="I154" s="127" t="str">
        <f>VLOOKUP(H154,Presupuesto!$B$11:$C$565,2,0)</f>
        <v>PRODUCTOS FARMACEUTICOS Y MEDICINALES</v>
      </c>
      <c r="J154" s="95" t="str">
        <f>$J$153</f>
        <v>Estudiantes y Graduados</v>
      </c>
      <c r="K154" s="95" t="s">
        <v>409</v>
      </c>
    </row>
    <row r="155" spans="3:11" x14ac:dyDescent="0.25">
      <c r="C155" s="138" t="s">
        <v>1671</v>
      </c>
      <c r="D155" s="155">
        <v>2</v>
      </c>
      <c r="E155" s="120">
        <v>10000</v>
      </c>
      <c r="F155" s="94">
        <f t="shared" si="13"/>
        <v>20000</v>
      </c>
      <c r="G155" s="158" t="s">
        <v>126</v>
      </c>
      <c r="H155" s="408" t="s">
        <v>816</v>
      </c>
      <c r="I155" s="127" t="str">
        <f>VLOOKUP(H155,Presupuesto!$B$11:$C$565,2,0)</f>
        <v>PRODUCTOS DE ARTES GRAFICAS</v>
      </c>
      <c r="J155" s="95" t="str">
        <f t="shared" ref="J155:J156" si="14">$J$153</f>
        <v>Estudiantes y Graduados</v>
      </c>
      <c r="K155" s="95" t="s">
        <v>409</v>
      </c>
    </row>
    <row r="156" spans="3:11" x14ac:dyDescent="0.25">
      <c r="C156" s="138" t="s">
        <v>1672</v>
      </c>
      <c r="D156" s="155">
        <v>2</v>
      </c>
      <c r="E156" s="120">
        <v>10000</v>
      </c>
      <c r="F156" s="94">
        <f t="shared" si="13"/>
        <v>20000</v>
      </c>
      <c r="G156" s="158" t="s">
        <v>126</v>
      </c>
      <c r="H156" s="408" t="s">
        <v>325</v>
      </c>
      <c r="I156" s="127" t="str">
        <f>VLOOKUP(H156,Presupuesto!$B$11:$C$565,2,0)</f>
        <v>INSTRUMENTOS MENORES MEDICO-QUIRURGICO Y LABORAT.</v>
      </c>
      <c r="J156" s="95" t="str">
        <f t="shared" si="14"/>
        <v>Estudiantes y Graduados</v>
      </c>
      <c r="K156" s="95" t="s">
        <v>409</v>
      </c>
    </row>
    <row r="158" spans="3:11" ht="15.75" thickBot="1" x14ac:dyDescent="0.3">
      <c r="F158" s="87"/>
      <c r="G158" s="86"/>
      <c r="H158" s="87"/>
      <c r="I158" s="87"/>
    </row>
    <row r="159" spans="3:11" ht="15.75" thickBot="1" x14ac:dyDescent="0.3">
      <c r="C159" s="154" t="s">
        <v>53</v>
      </c>
      <c r="D159" s="329">
        <f>SUM(F166:F171)</f>
        <v>535000</v>
      </c>
      <c r="F159" s="70"/>
      <c r="G159" s="76"/>
      <c r="H159" s="70"/>
      <c r="I159" s="70"/>
    </row>
    <row r="160" spans="3:11" x14ac:dyDescent="0.25">
      <c r="C160" s="70"/>
      <c r="D160" s="31"/>
      <c r="E160" s="90"/>
      <c r="F160" s="90"/>
      <c r="G160" s="90"/>
      <c r="H160" s="73"/>
      <c r="I160" s="73"/>
      <c r="J160" s="73"/>
      <c r="K160" s="109"/>
    </row>
    <row r="161" spans="3:11" x14ac:dyDescent="0.25">
      <c r="C161" s="70"/>
      <c r="D161" s="31"/>
      <c r="E161" s="90"/>
      <c r="F161" s="90"/>
      <c r="G161" s="90"/>
      <c r="H161" s="73"/>
      <c r="I161" s="73"/>
      <c r="J161" s="73"/>
      <c r="K161" s="109"/>
    </row>
    <row r="162" spans="3:11" ht="15.75" x14ac:dyDescent="0.25">
      <c r="C162" s="199" t="s">
        <v>389</v>
      </c>
      <c r="D162" s="327" t="s">
        <v>1682</v>
      </c>
      <c r="E162" s="90"/>
      <c r="F162" s="90"/>
      <c r="G162" s="90"/>
      <c r="H162" s="73"/>
      <c r="I162" s="73"/>
      <c r="J162" s="73"/>
      <c r="K162" s="109"/>
    </row>
    <row r="163" spans="3:11" ht="18.75" x14ac:dyDescent="0.25">
      <c r="C163" s="204" t="str">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 xml:space="preserve"> 1. Desarrollar de las distintas ligas deportivas UNAH VS </v>
      </c>
      <c r="D163" s="31"/>
      <c r="E163" s="90"/>
      <c r="F163" s="90"/>
      <c r="G163" s="90"/>
      <c r="H163" s="73"/>
      <c r="I163" s="73"/>
      <c r="J163" s="73"/>
      <c r="K163" s="109"/>
    </row>
    <row r="164" spans="3:11" ht="15.75" thickBot="1" x14ac:dyDescent="0.3">
      <c r="F164" s="90"/>
      <c r="G164" s="73"/>
      <c r="H164" s="73"/>
      <c r="I164" s="73"/>
    </row>
    <row r="165" spans="3:11" ht="30.75" thickBot="1" x14ac:dyDescent="0.3">
      <c r="C165" s="126" t="s">
        <v>44</v>
      </c>
      <c r="D165" s="126" t="s">
        <v>55</v>
      </c>
      <c r="E165" s="133" t="s">
        <v>57</v>
      </c>
      <c r="F165" s="132" t="s">
        <v>27</v>
      </c>
      <c r="G165" s="130" t="s">
        <v>128</v>
      </c>
      <c r="H165" s="133" t="s">
        <v>46</v>
      </c>
      <c r="I165" s="130" t="s">
        <v>129</v>
      </c>
      <c r="J165" s="130" t="s">
        <v>407</v>
      </c>
      <c r="K165" s="130" t="s">
        <v>408</v>
      </c>
    </row>
    <row r="166" spans="3:11" x14ac:dyDescent="0.25">
      <c r="C166" s="214" t="s">
        <v>436</v>
      </c>
      <c r="D166" s="215"/>
      <c r="E166" s="213">
        <f>HLOOKUP(C166,$AH$2:$BU$3,2,0)</f>
        <v>620</v>
      </c>
      <c r="F166" s="94">
        <f t="shared" ref="F166:F171" si="15">D166*E166</f>
        <v>0</v>
      </c>
      <c r="G166" s="158"/>
      <c r="H166" s="139"/>
      <c r="I166" s="127" t="e">
        <f>VLOOKUP(H166,Presupuesto!$B$11:$C$565,2,0)</f>
        <v>#N/A</v>
      </c>
      <c r="J166" s="212" t="s">
        <v>1464</v>
      </c>
      <c r="K166" s="95" t="s">
        <v>391</v>
      </c>
    </row>
    <row r="167" spans="3:11" x14ac:dyDescent="0.25">
      <c r="C167" s="138" t="s">
        <v>1685</v>
      </c>
      <c r="D167" s="155">
        <v>1</v>
      </c>
      <c r="E167" s="120">
        <v>350000</v>
      </c>
      <c r="F167" s="94">
        <f t="shared" si="15"/>
        <v>350000</v>
      </c>
      <c r="G167" s="158" t="s">
        <v>126</v>
      </c>
      <c r="H167" s="408" t="s">
        <v>954</v>
      </c>
      <c r="I167" s="127" t="str">
        <f>VLOOKUP(H167,Presupuesto!$B$11:$C$565,2,0)</f>
        <v>ARTICULOS PARA DEPORTES Y RECREATIVOS</v>
      </c>
      <c r="J167" s="95" t="s">
        <v>1357</v>
      </c>
      <c r="K167" s="95" t="s">
        <v>409</v>
      </c>
    </row>
    <row r="168" spans="3:11" x14ac:dyDescent="0.25">
      <c r="C168" s="138" t="s">
        <v>1686</v>
      </c>
      <c r="D168" s="155">
        <v>1</v>
      </c>
      <c r="E168" s="120">
        <v>45000</v>
      </c>
      <c r="F168" s="94">
        <f t="shared" si="15"/>
        <v>45000</v>
      </c>
      <c r="G168" s="158" t="s">
        <v>126</v>
      </c>
      <c r="H168" s="408" t="s">
        <v>332</v>
      </c>
      <c r="I168" s="127" t="str">
        <f>VLOOKUP(H168,Presupuesto!$B$11:$C$565,2,0)</f>
        <v>EQUIPOS DE OFICINA Y MUEBLES (42140-00)</v>
      </c>
      <c r="J168" s="95" t="str">
        <f t="shared" ref="J168:J171" si="16">$J$166</f>
        <v>Desarrollo del Sistema de Educación Superior</v>
      </c>
      <c r="K168" s="95" t="s">
        <v>409</v>
      </c>
    </row>
    <row r="169" spans="3:11" x14ac:dyDescent="0.25">
      <c r="C169" s="138" t="s">
        <v>1688</v>
      </c>
      <c r="D169" s="155">
        <v>1</v>
      </c>
      <c r="E169" s="120">
        <v>10000</v>
      </c>
      <c r="F169" s="94">
        <f t="shared" si="15"/>
        <v>10000</v>
      </c>
      <c r="G169" s="158" t="s">
        <v>126</v>
      </c>
      <c r="H169" s="408" t="s">
        <v>954</v>
      </c>
      <c r="I169" s="127" t="str">
        <f>VLOOKUP(H169,Presupuesto!$B$11:$C$565,2,0)</f>
        <v>ARTICULOS PARA DEPORTES Y RECREATIVOS</v>
      </c>
      <c r="J169" s="95" t="str">
        <f t="shared" si="16"/>
        <v>Desarrollo del Sistema de Educación Superior</v>
      </c>
      <c r="K169" s="95" t="s">
        <v>409</v>
      </c>
    </row>
    <row r="170" spans="3:11" x14ac:dyDescent="0.25">
      <c r="C170" s="138" t="s">
        <v>1687</v>
      </c>
      <c r="D170" s="155">
        <v>1</v>
      </c>
      <c r="E170" s="120">
        <v>50000</v>
      </c>
      <c r="F170" s="94">
        <f t="shared" si="15"/>
        <v>50000</v>
      </c>
      <c r="G170" s="158" t="s">
        <v>126</v>
      </c>
      <c r="H170" s="408" t="s">
        <v>320</v>
      </c>
      <c r="I170" s="127" t="str">
        <f>VLOOKUP(H170,Presupuesto!$B$11:$C$565,2,0)</f>
        <v>PRODUCTOS FARMACEUTICOS Y MEDICINALES</v>
      </c>
      <c r="J170" s="95" t="str">
        <f t="shared" si="16"/>
        <v>Desarrollo del Sistema de Educación Superior</v>
      </c>
      <c r="K170" s="95" t="s">
        <v>409</v>
      </c>
    </row>
    <row r="171" spans="3:11" x14ac:dyDescent="0.25">
      <c r="C171" s="138" t="s">
        <v>1689</v>
      </c>
      <c r="D171" s="155">
        <v>1</v>
      </c>
      <c r="E171" s="120">
        <v>80000</v>
      </c>
      <c r="F171" s="94">
        <f t="shared" si="15"/>
        <v>80000</v>
      </c>
      <c r="G171" s="158" t="s">
        <v>126</v>
      </c>
      <c r="H171" s="408" t="s">
        <v>939</v>
      </c>
      <c r="I171" s="127" t="str">
        <f>VLOOKUP(H171,Presupuesto!$B$11:$C$565,2,0)</f>
        <v>UTILES DE ESCRITORIO, OFICINA Y ENSE¥ANZA</v>
      </c>
      <c r="J171" s="95" t="str">
        <f t="shared" si="16"/>
        <v>Desarrollo del Sistema de Educación Superior</v>
      </c>
      <c r="K171" s="95" t="s">
        <v>398</v>
      </c>
    </row>
    <row r="173" spans="3:11" ht="15.75" thickBot="1" x14ac:dyDescent="0.3"/>
    <row r="174" spans="3:11" ht="15.75" thickBot="1" x14ac:dyDescent="0.3">
      <c r="C174" s="154" t="s">
        <v>53</v>
      </c>
      <c r="D174" s="329">
        <f>SUM(F181:F187)</f>
        <v>86000</v>
      </c>
      <c r="F174" s="70"/>
      <c r="G174" s="76"/>
      <c r="H174" s="70"/>
      <c r="I174" s="70"/>
    </row>
    <row r="175" spans="3:11" x14ac:dyDescent="0.25">
      <c r="C175" s="70"/>
      <c r="D175" s="31"/>
      <c r="E175" s="90"/>
      <c r="F175" s="90"/>
      <c r="G175" s="90"/>
      <c r="H175" s="73"/>
      <c r="I175" s="73"/>
      <c r="J175" s="73"/>
      <c r="K175" s="109"/>
    </row>
    <row r="176" spans="3:11" x14ac:dyDescent="0.25">
      <c r="C176" s="70"/>
      <c r="D176" s="31"/>
      <c r="E176" s="90"/>
      <c r="F176" s="90"/>
      <c r="G176" s="90"/>
      <c r="H176" s="73"/>
      <c r="I176" s="73"/>
      <c r="J176" s="73"/>
      <c r="K176" s="109"/>
    </row>
    <row r="177" spans="3:11" ht="15.75" x14ac:dyDescent="0.25">
      <c r="C177" s="199" t="s">
        <v>389</v>
      </c>
      <c r="D177" s="327" t="s">
        <v>1694</v>
      </c>
      <c r="E177" s="90"/>
      <c r="F177" s="90"/>
      <c r="G177" s="90"/>
      <c r="H177" s="73"/>
      <c r="I177" s="73"/>
      <c r="J177" s="73"/>
      <c r="K177" s="109"/>
    </row>
    <row r="178" spans="3:11" ht="18.75" x14ac:dyDescent="0.25">
      <c r="C178" s="204" t="str">
        <f>IFERROR(VLOOKUP(D177,'1. Desarrollo e Innov. Curricu.'!$E:$F,2,FALSE),IFERROR(VLOOKUP(D177,'2. Investigación Científica'!$E:$F,2,FALSE),IFERROR(VLOOKUP(D177,'3. Vinculación Univ. Sociedad'!$E:$F,2,FALSE),IFERROR(VLOOKUP(D177,'4. Docencia y Profesorado Univ.'!$E:$F,2,FALSE),IFERROR(VLOOKUP(D177,'5. Estudiantes y Graduados'!$E:$F,2,FALSE),IFERROR(VLOOKUP(D177,'11. Gestion Administrativa'!$E:$F,2,FALSE),IFERROR(VLOOKUP(D177,'13. Gestión Académica'!$E:$F,2,FALSE),IFERROR(VLOOKUP(D177,'8. Asegura. de la Calid. y M'!$E:$F,2,FALSE),IFERROR(VLOOKUP(D177,'6. Gestión del Conocimiento'!$E:$F,2,FALSE),IFERROR(VLOOKUP(D177,'15. Gobernabilidad y Proceso...'!$E:$F,2,FALSE),IFERROR(VLOOKUP(D177,'12. Gestión del Talento Humano'!$E:$F,2,FALSE),IFERROR(VLOOKUP(D177,'14. Internacional... de la E.S.'!$E:$F,2,FALSE),IFERROR(VLOOKUP(D177,'10. Posgrado'!$E:$F,2,FALSE),IFERROR(VLOOKUP(D177,'17. Gestión TIC'!$E:$F,2,FALSE),IFERROR(VLOOKUP(D177,'16. Desa. del Sistema Educ.Sup.'!$E:$F,2,FALSE),IFERROR(VLOOKUP(D177,'9. Cultura de Inno. Insti...'!$E:$F,2,FALSE),VLOOKUP(D177,'7. Lo Esencial de la Reforma U.'!$E:$F,2,0)))))))))))))))))</f>
        <v xml:space="preserve">Campañas de dietas saludables, univesidades verdes, reciclaje, actividades fisicas y recreativas pro salud                                                                                                                                                                      </v>
      </c>
      <c r="D178" s="31"/>
      <c r="E178" s="90"/>
      <c r="F178" s="90"/>
      <c r="G178" s="90"/>
      <c r="H178" s="73"/>
      <c r="I178" s="73"/>
      <c r="J178" s="73"/>
      <c r="K178" s="109"/>
    </row>
    <row r="179" spans="3:11" ht="15.75" thickBot="1" x14ac:dyDescent="0.3">
      <c r="F179" s="90"/>
      <c r="G179" s="73"/>
      <c r="H179" s="73"/>
      <c r="I179" s="73"/>
    </row>
    <row r="180" spans="3:11" ht="30.75" thickBot="1" x14ac:dyDescent="0.3">
      <c r="C180" s="126" t="s">
        <v>44</v>
      </c>
      <c r="D180" s="126" t="s">
        <v>55</v>
      </c>
      <c r="E180" s="133" t="s">
        <v>57</v>
      </c>
      <c r="F180" s="132" t="s">
        <v>27</v>
      </c>
      <c r="G180" s="130" t="s">
        <v>128</v>
      </c>
      <c r="H180" s="133" t="s">
        <v>46</v>
      </c>
      <c r="I180" s="130" t="s">
        <v>129</v>
      </c>
      <c r="J180" s="130" t="s">
        <v>407</v>
      </c>
      <c r="K180" s="130" t="s">
        <v>408</v>
      </c>
    </row>
    <row r="181" spans="3:11" x14ac:dyDescent="0.25">
      <c r="C181" s="214" t="s">
        <v>436</v>
      </c>
      <c r="D181" s="215"/>
      <c r="E181" s="213">
        <f>HLOOKUP(C181,$AH$2:$BU$3,2,0)</f>
        <v>620</v>
      </c>
      <c r="F181" s="94">
        <f t="shared" ref="F181:F187" si="17">D181*E181</f>
        <v>0</v>
      </c>
      <c r="G181" s="158"/>
      <c r="H181" s="139"/>
      <c r="I181" s="127" t="e">
        <f>VLOOKUP(H181,Presupuesto!$B$11:$C$565,2,0)</f>
        <v>#N/A</v>
      </c>
      <c r="J181" s="212" t="s">
        <v>1464</v>
      </c>
      <c r="K181" s="95" t="s">
        <v>391</v>
      </c>
    </row>
    <row r="182" spans="3:11" x14ac:dyDescent="0.25">
      <c r="C182" s="138" t="s">
        <v>1698</v>
      </c>
      <c r="D182" s="155">
        <v>1</v>
      </c>
      <c r="E182" s="120">
        <v>20000</v>
      </c>
      <c r="F182" s="94">
        <f t="shared" si="17"/>
        <v>20000</v>
      </c>
      <c r="G182" s="158" t="s">
        <v>126</v>
      </c>
      <c r="H182" s="408" t="s">
        <v>789</v>
      </c>
      <c r="I182" s="127" t="str">
        <f>VLOOKUP(H182,Presupuesto!$B$11:$C$565,2,0)</f>
        <v>ALIMENTOS B EBIDAS PARA PERSONAS</v>
      </c>
      <c r="J182" s="95" t="s">
        <v>1357</v>
      </c>
      <c r="K182" s="95" t="s">
        <v>409</v>
      </c>
    </row>
    <row r="183" spans="3:11" x14ac:dyDescent="0.25">
      <c r="C183" s="138" t="s">
        <v>1699</v>
      </c>
      <c r="D183" s="155">
        <v>1</v>
      </c>
      <c r="E183" s="120">
        <v>20000</v>
      </c>
      <c r="F183" s="94">
        <f t="shared" si="17"/>
        <v>20000</v>
      </c>
      <c r="G183" s="158" t="s">
        <v>126</v>
      </c>
      <c r="H183" s="408" t="s">
        <v>816</v>
      </c>
      <c r="I183" s="127" t="str">
        <f>VLOOKUP(H183,Presupuesto!$B$11:$C$565,2,0)</f>
        <v>PRODUCTOS DE ARTES GRAFICAS</v>
      </c>
      <c r="J183" s="95" t="s">
        <v>1357</v>
      </c>
      <c r="K183" s="95" t="s">
        <v>409</v>
      </c>
    </row>
    <row r="184" spans="3:11" x14ac:dyDescent="0.25">
      <c r="C184" s="138" t="s">
        <v>1700</v>
      </c>
      <c r="D184" s="155">
        <v>1</v>
      </c>
      <c r="E184" s="120">
        <v>20000</v>
      </c>
      <c r="F184" s="94">
        <f t="shared" si="17"/>
        <v>20000</v>
      </c>
      <c r="G184" s="158" t="s">
        <v>126</v>
      </c>
      <c r="H184" s="408" t="s">
        <v>295</v>
      </c>
      <c r="I184" s="127" t="str">
        <f>VLOOKUP(H184,Presupuesto!$B$11:$C$565,2,0)</f>
        <v>OTROS SERVICIOS COMERCIALES Y FINANCIEROS N.C.</v>
      </c>
      <c r="J184" s="95" t="s">
        <v>1357</v>
      </c>
      <c r="K184" s="95" t="s">
        <v>409</v>
      </c>
    </row>
    <row r="185" spans="3:11" x14ac:dyDescent="0.25">
      <c r="C185" s="138" t="s">
        <v>1701</v>
      </c>
      <c r="D185" s="155">
        <v>1</v>
      </c>
      <c r="E185" s="120">
        <v>20000</v>
      </c>
      <c r="F185" s="94">
        <f t="shared" si="17"/>
        <v>20000</v>
      </c>
      <c r="G185" s="158" t="s">
        <v>126</v>
      </c>
      <c r="H185" s="408" t="s">
        <v>295</v>
      </c>
      <c r="I185" s="127" t="str">
        <f>VLOOKUP(H185,Presupuesto!$B$11:$C$565,2,0)</f>
        <v>OTROS SERVICIOS COMERCIALES Y FINANCIEROS N.C.</v>
      </c>
      <c r="J185" s="95" t="s">
        <v>1357</v>
      </c>
      <c r="K185" s="95" t="s">
        <v>409</v>
      </c>
    </row>
    <row r="186" spans="3:11" x14ac:dyDescent="0.25">
      <c r="C186" s="138" t="s">
        <v>1702</v>
      </c>
      <c r="D186" s="155">
        <v>1</v>
      </c>
      <c r="E186" s="120">
        <v>6000</v>
      </c>
      <c r="F186" s="94">
        <f t="shared" si="17"/>
        <v>6000</v>
      </c>
      <c r="G186" s="158" t="s">
        <v>126</v>
      </c>
      <c r="H186" s="408" t="s">
        <v>785</v>
      </c>
      <c r="I186" s="127" t="str">
        <f>VLOOKUP(H186,Presupuesto!$B$11:$C$565,2,0)</f>
        <v>ACTUACIONES DEPORTIVAS</v>
      </c>
      <c r="J186" s="95" t="s">
        <v>1357</v>
      </c>
      <c r="K186" s="95" t="s">
        <v>398</v>
      </c>
    </row>
    <row r="187" spans="3:11" x14ac:dyDescent="0.25">
      <c r="C187" s="138"/>
      <c r="D187" s="155"/>
      <c r="E187" s="120"/>
      <c r="F187" s="94">
        <f t="shared" si="17"/>
        <v>0</v>
      </c>
      <c r="G187" s="158"/>
      <c r="H187" s="139"/>
      <c r="I187" s="127" t="e">
        <f>VLOOKUP(H187,Presupuesto!$B$11:$C$565,2,0)</f>
        <v>#N/A</v>
      </c>
      <c r="J187" s="95" t="str">
        <f t="shared" ref="J187" si="18">$J$181</f>
        <v>Desarrollo del Sistema de Educación Superior</v>
      </c>
      <c r="K187" s="95" t="s">
        <v>409</v>
      </c>
    </row>
    <row r="189" spans="3:11" ht="15.75" thickBot="1" x14ac:dyDescent="0.3">
      <c r="F189" s="87"/>
      <c r="G189" s="86"/>
      <c r="H189" s="87"/>
      <c r="I189" s="87"/>
    </row>
    <row r="190" spans="3:11" ht="15.75" thickBot="1" x14ac:dyDescent="0.3">
      <c r="C190" s="154" t="s">
        <v>53</v>
      </c>
      <c r="D190" s="329">
        <f>SUM(F197:F200)</f>
        <v>40000</v>
      </c>
      <c r="F190" s="70"/>
      <c r="G190" s="76"/>
      <c r="H190" s="70"/>
      <c r="I190" s="70"/>
    </row>
    <row r="191" spans="3:11" x14ac:dyDescent="0.25">
      <c r="C191" s="70"/>
      <c r="D191" s="31"/>
      <c r="E191" s="90"/>
      <c r="F191" s="90"/>
      <c r="G191" s="90"/>
      <c r="H191" s="73"/>
      <c r="I191" s="73"/>
      <c r="J191" s="73"/>
      <c r="K191" s="109"/>
    </row>
    <row r="192" spans="3:11" x14ac:dyDescent="0.25">
      <c r="C192" s="70"/>
      <c r="D192" s="31"/>
      <c r="E192" s="90"/>
      <c r="F192" s="90"/>
      <c r="G192" s="90"/>
      <c r="H192" s="73"/>
      <c r="I192" s="73"/>
      <c r="J192" s="73"/>
      <c r="K192" s="109"/>
    </row>
    <row r="193" spans="3:11" ht="15.75" x14ac:dyDescent="0.25">
      <c r="C193" s="199" t="s">
        <v>389</v>
      </c>
      <c r="D193" s="327" t="s">
        <v>1706</v>
      </c>
      <c r="E193" s="90"/>
      <c r="F193" s="90"/>
      <c r="G193" s="90"/>
      <c r="H193" s="73"/>
      <c r="I193" s="73"/>
      <c r="J193" s="73"/>
      <c r="K193" s="109"/>
    </row>
    <row r="194" spans="3:11" ht="18.75" x14ac:dyDescent="0.25">
      <c r="C194" s="204" t="str">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 xml:space="preserve">visitas a instituciones ligadas al deporte y patrocinadores,                                                                                </v>
      </c>
      <c r="D194" s="31"/>
      <c r="E194" s="90"/>
      <c r="F194" s="90"/>
      <c r="G194" s="90"/>
      <c r="H194" s="73"/>
      <c r="I194" s="73"/>
      <c r="J194" s="73"/>
      <c r="K194" s="109"/>
    </row>
    <row r="195" spans="3:11" ht="15.75" thickBot="1" x14ac:dyDescent="0.3">
      <c r="F195" s="90"/>
      <c r="G195" s="73"/>
      <c r="H195" s="73"/>
      <c r="I195" s="73"/>
    </row>
    <row r="196" spans="3:11" ht="30.75" thickBot="1" x14ac:dyDescent="0.3">
      <c r="C196" s="126" t="s">
        <v>44</v>
      </c>
      <c r="D196" s="126" t="s">
        <v>55</v>
      </c>
      <c r="E196" s="133" t="s">
        <v>57</v>
      </c>
      <c r="F196" s="132" t="s">
        <v>27</v>
      </c>
      <c r="G196" s="130" t="s">
        <v>128</v>
      </c>
      <c r="H196" s="133" t="s">
        <v>46</v>
      </c>
      <c r="I196" s="130" t="s">
        <v>129</v>
      </c>
      <c r="J196" s="130" t="s">
        <v>407</v>
      </c>
      <c r="K196" s="130" t="s">
        <v>408</v>
      </c>
    </row>
    <row r="197" spans="3:11" x14ac:dyDescent="0.25">
      <c r="C197" s="214" t="s">
        <v>436</v>
      </c>
      <c r="D197" s="215"/>
      <c r="E197" s="213">
        <f>HLOOKUP(C197,$AH$2:$BU$3,2,0)</f>
        <v>620</v>
      </c>
      <c r="F197" s="94">
        <f t="shared" ref="F197:F200" si="19">D197*E197</f>
        <v>0</v>
      </c>
      <c r="G197" s="158"/>
      <c r="H197" s="139"/>
      <c r="I197" s="127" t="e">
        <f>VLOOKUP(H197,Presupuesto!$B$11:$C$565,2,0)</f>
        <v>#N/A</v>
      </c>
      <c r="J197" s="212" t="s">
        <v>1464</v>
      </c>
      <c r="K197" s="95" t="s">
        <v>391</v>
      </c>
    </row>
    <row r="198" spans="3:11" x14ac:dyDescent="0.25">
      <c r="C198" s="138" t="s">
        <v>1710</v>
      </c>
      <c r="D198" s="155">
        <v>20</v>
      </c>
      <c r="E198" s="120">
        <v>1000</v>
      </c>
      <c r="F198" s="94">
        <f t="shared" si="19"/>
        <v>20000</v>
      </c>
      <c r="G198" s="158" t="s">
        <v>126</v>
      </c>
      <c r="H198" s="408" t="s">
        <v>868</v>
      </c>
      <c r="I198" s="127" t="str">
        <f>VLOOKUP(H198,Presupuesto!$B$11:$C$565,2,0)</f>
        <v>GASOLINA</v>
      </c>
      <c r="J198" s="95" t="s">
        <v>1357</v>
      </c>
      <c r="K198" s="95" t="s">
        <v>409</v>
      </c>
    </row>
    <row r="199" spans="3:11" x14ac:dyDescent="0.25">
      <c r="C199" s="138" t="s">
        <v>1710</v>
      </c>
      <c r="D199" s="155">
        <v>20</v>
      </c>
      <c r="E199" s="120">
        <v>1000</v>
      </c>
      <c r="F199" s="94">
        <f t="shared" si="19"/>
        <v>20000</v>
      </c>
      <c r="G199" s="158" t="s">
        <v>126</v>
      </c>
      <c r="H199" s="408" t="s">
        <v>870</v>
      </c>
      <c r="I199" s="127" t="str">
        <f>VLOOKUP(H199,Presupuesto!$B$11:$C$565,2,0)</f>
        <v>DIESEL</v>
      </c>
      <c r="J199" s="95" t="s">
        <v>1357</v>
      </c>
      <c r="K199" s="95" t="s">
        <v>409</v>
      </c>
    </row>
    <row r="200" spans="3:11" x14ac:dyDescent="0.25">
      <c r="C200" s="138"/>
      <c r="D200" s="155"/>
      <c r="E200" s="120"/>
      <c r="F200" s="94">
        <f t="shared" si="19"/>
        <v>0</v>
      </c>
      <c r="G200" s="158"/>
      <c r="H200" s="139"/>
      <c r="I200" s="127" t="e">
        <f>VLOOKUP(H200,Presupuesto!$B$11:$C$565,2,0)</f>
        <v>#N/A</v>
      </c>
      <c r="J200" s="95" t="str">
        <f t="shared" ref="J200" si="20">$J$197</f>
        <v>Desarrollo del Sistema de Educación Superior</v>
      </c>
      <c r="K200" s="95" t="s">
        <v>409</v>
      </c>
    </row>
    <row r="202" spans="3:11" ht="15.75" thickBot="1" x14ac:dyDescent="0.3"/>
    <row r="203" spans="3:11" ht="15.75" thickBot="1" x14ac:dyDescent="0.3">
      <c r="C203" s="154" t="s">
        <v>53</v>
      </c>
      <c r="D203" s="329">
        <f>SUM(F210:F216)</f>
        <v>219000</v>
      </c>
      <c r="F203" s="70"/>
      <c r="G203" s="76"/>
      <c r="H203" s="70"/>
      <c r="I203" s="70"/>
    </row>
    <row r="204" spans="3:11" x14ac:dyDescent="0.25">
      <c r="C204" s="70"/>
      <c r="D204" s="31"/>
      <c r="E204" s="90"/>
      <c r="F204" s="90"/>
      <c r="G204" s="90"/>
      <c r="H204" s="73"/>
      <c r="I204" s="73"/>
      <c r="J204" s="73"/>
      <c r="K204" s="109"/>
    </row>
    <row r="205" spans="3:11" x14ac:dyDescent="0.25">
      <c r="C205" s="70"/>
      <c r="D205" s="31"/>
      <c r="E205" s="90"/>
      <c r="F205" s="90"/>
      <c r="G205" s="90"/>
      <c r="H205" s="73"/>
      <c r="I205" s="73"/>
      <c r="J205" s="73"/>
      <c r="K205" s="109"/>
    </row>
    <row r="206" spans="3:11" ht="15.75" x14ac:dyDescent="0.25">
      <c r="C206" s="199" t="s">
        <v>389</v>
      </c>
      <c r="D206" s="327" t="s">
        <v>1713</v>
      </c>
      <c r="E206" s="90"/>
      <c r="F206" s="90"/>
      <c r="G206" s="90"/>
      <c r="H206" s="73"/>
      <c r="I206" s="73"/>
      <c r="J206" s="73"/>
      <c r="K206" s="109"/>
    </row>
    <row r="207" spans="3:11" ht="18.75" x14ac:dyDescent="0.25">
      <c r="C207" s="204" t="str">
        <f>IFERROR(VLOOKUP(D206,'1. Desarrollo e Innov. Curricu.'!$E:$F,2,FALSE),IFERROR(VLOOKUP(D206,'2. Investigación Científica'!$E:$F,2,FALSE),IFERROR(VLOOKUP(D206,'3. Vinculación Univ. Sociedad'!$E:$F,2,FALSE),IFERROR(VLOOKUP(D206,'4. Docencia y Profesorado Univ.'!$E:$F,2,FALSE),IFERROR(VLOOKUP(D206,'5. Estudiantes y Graduados'!$E:$F,2,FALSE),IFERROR(VLOOKUP(D206,'11. Gestion Administrativa'!$E:$F,2,FALSE),IFERROR(VLOOKUP(D206,'13. Gestión Académica'!$E:$F,2,FALSE),IFERROR(VLOOKUP(D206,'8. Asegura. de la Calid. y M'!$E:$F,2,FALSE),IFERROR(VLOOKUP(D206,'6. Gestión del Conocimiento'!$E:$F,2,FALSE),IFERROR(VLOOKUP(D206,'15. Gobernabilidad y Proceso...'!$E:$F,2,FALSE),IFERROR(VLOOKUP(D206,'12. Gestión del Talento Humano'!$E:$F,2,FALSE),IFERROR(VLOOKUP(D206,'14. Internacional... de la E.S.'!$E:$F,2,FALSE),IFERROR(VLOOKUP(D206,'10. Posgrado'!$E:$F,2,FALSE),IFERROR(VLOOKUP(D206,'17. Gestión TIC'!$E:$F,2,FALSE),IFERROR(VLOOKUP(D206,'16. Desa. del Sistema Educ.Sup.'!$E:$F,2,FALSE),IFERROR(VLOOKUP(D206,'9. Cultura de Inno. Insti...'!$E:$F,2,FALSE),VLOOKUP(D206,'7. Lo Esencial de la Reforma U.'!$E:$F,2,0)))))))))))))))))</f>
        <v xml:space="preserve">1.Reclutamiento de jóvenes con  habilidades artisticas 2. alianzas con red de hacedores culturales de San Pedro Sula 3. participacion activa </v>
      </c>
      <c r="D207" s="31"/>
      <c r="E207" s="90"/>
      <c r="F207" s="90"/>
      <c r="G207" s="90"/>
      <c r="H207" s="73"/>
      <c r="I207" s="73"/>
      <c r="J207" s="73"/>
      <c r="K207" s="109"/>
    </row>
    <row r="208" spans="3:11" ht="15.75" thickBot="1" x14ac:dyDescent="0.3">
      <c r="F208" s="90"/>
      <c r="G208" s="73"/>
      <c r="H208" s="73"/>
      <c r="I208" s="73"/>
    </row>
    <row r="209" spans="3:11" ht="30.75" thickBot="1" x14ac:dyDescent="0.3">
      <c r="C209" s="126" t="s">
        <v>44</v>
      </c>
      <c r="D209" s="126" t="s">
        <v>55</v>
      </c>
      <c r="E209" s="133" t="s">
        <v>57</v>
      </c>
      <c r="F209" s="132" t="s">
        <v>27</v>
      </c>
      <c r="G209" s="130" t="s">
        <v>128</v>
      </c>
      <c r="H209" s="133" t="s">
        <v>46</v>
      </c>
      <c r="I209" s="130" t="s">
        <v>129</v>
      </c>
      <c r="J209" s="130" t="s">
        <v>407</v>
      </c>
      <c r="K209" s="130" t="s">
        <v>408</v>
      </c>
    </row>
    <row r="210" spans="3:11" x14ac:dyDescent="0.25">
      <c r="C210" s="214" t="s">
        <v>436</v>
      </c>
      <c r="D210" s="215"/>
      <c r="E210" s="213">
        <f>HLOOKUP(C210,$AH$2:$BU$3,2,0)</f>
        <v>620</v>
      </c>
      <c r="F210" s="94">
        <f t="shared" ref="F210:F216" si="21">D210*E210</f>
        <v>0</v>
      </c>
      <c r="G210" s="158"/>
      <c r="H210" s="139"/>
      <c r="I210" s="127" t="e">
        <f>VLOOKUP(H210,Presupuesto!$B$11:$C$565,2,0)</f>
        <v>#N/A</v>
      </c>
      <c r="J210" s="212" t="s">
        <v>1464</v>
      </c>
      <c r="K210" s="95" t="s">
        <v>391</v>
      </c>
    </row>
    <row r="211" spans="3:11" x14ac:dyDescent="0.25">
      <c r="C211" s="138" t="s">
        <v>1715</v>
      </c>
      <c r="D211" s="155">
        <v>3</v>
      </c>
      <c r="E211" s="120">
        <v>4000</v>
      </c>
      <c r="F211" s="94">
        <f t="shared" si="21"/>
        <v>12000</v>
      </c>
      <c r="G211" s="158" t="s">
        <v>126</v>
      </c>
      <c r="H211" s="408" t="s">
        <v>868</v>
      </c>
      <c r="I211" s="127" t="str">
        <f>VLOOKUP(H211,Presupuesto!$B$11:$C$565,2,0)</f>
        <v>GASOLINA</v>
      </c>
      <c r="J211" s="95" t="s">
        <v>1357</v>
      </c>
      <c r="K211" s="95" t="s">
        <v>409</v>
      </c>
    </row>
    <row r="212" spans="3:11" x14ac:dyDescent="0.25">
      <c r="C212" s="138" t="s">
        <v>1715</v>
      </c>
      <c r="D212" s="155">
        <v>3</v>
      </c>
      <c r="E212" s="120">
        <v>4000</v>
      </c>
      <c r="F212" s="94">
        <f t="shared" si="21"/>
        <v>12000</v>
      </c>
      <c r="G212" s="158" t="s">
        <v>126</v>
      </c>
      <c r="H212" s="408" t="s">
        <v>870</v>
      </c>
      <c r="I212" s="127" t="str">
        <f>VLOOKUP(H212,Presupuesto!$B$11:$C$565,2,0)</f>
        <v>DIESEL</v>
      </c>
      <c r="J212" s="95" t="s">
        <v>1357</v>
      </c>
      <c r="K212" s="95" t="s">
        <v>409</v>
      </c>
    </row>
    <row r="213" spans="3:11" x14ac:dyDescent="0.25">
      <c r="C213" s="138" t="s">
        <v>1699</v>
      </c>
      <c r="D213" s="155">
        <v>10</v>
      </c>
      <c r="E213" s="120">
        <v>3000</v>
      </c>
      <c r="F213" s="94">
        <f t="shared" si="21"/>
        <v>30000</v>
      </c>
      <c r="G213" s="158" t="s">
        <v>126</v>
      </c>
      <c r="H213" s="408" t="s">
        <v>816</v>
      </c>
      <c r="I213" s="127" t="str">
        <f>VLOOKUP(H213,Presupuesto!$B$11:$C$565,2,0)</f>
        <v>PRODUCTOS DE ARTES GRAFICAS</v>
      </c>
      <c r="J213" s="95" t="s">
        <v>1357</v>
      </c>
      <c r="K213" s="95" t="s">
        <v>409</v>
      </c>
    </row>
    <row r="214" spans="3:11" x14ac:dyDescent="0.25">
      <c r="C214" s="138" t="s">
        <v>1700</v>
      </c>
      <c r="D214" s="155">
        <v>6</v>
      </c>
      <c r="E214" s="120">
        <v>15000</v>
      </c>
      <c r="F214" s="94">
        <f t="shared" si="21"/>
        <v>90000</v>
      </c>
      <c r="G214" s="158" t="s">
        <v>126</v>
      </c>
      <c r="H214" s="408" t="s">
        <v>295</v>
      </c>
      <c r="I214" s="127" t="str">
        <f>VLOOKUP(H214,Presupuesto!$B$11:$C$565,2,0)</f>
        <v>OTROS SERVICIOS COMERCIALES Y FINANCIEROS N.C.</v>
      </c>
      <c r="J214" s="95" t="s">
        <v>1357</v>
      </c>
      <c r="K214" s="95" t="s">
        <v>409</v>
      </c>
    </row>
    <row r="215" spans="3:11" x14ac:dyDescent="0.25">
      <c r="C215" s="138" t="s">
        <v>1701</v>
      </c>
      <c r="D215" s="155">
        <v>5</v>
      </c>
      <c r="E215" s="120">
        <v>15000</v>
      </c>
      <c r="F215" s="94">
        <f t="shared" si="21"/>
        <v>75000</v>
      </c>
      <c r="G215" s="158" t="s">
        <v>126</v>
      </c>
      <c r="H215" s="408" t="s">
        <v>295</v>
      </c>
      <c r="I215" s="127" t="str">
        <f>VLOOKUP(H215,Presupuesto!$B$11:$C$565,2,0)</f>
        <v>OTROS SERVICIOS COMERCIALES Y FINANCIEROS N.C.</v>
      </c>
      <c r="J215" s="95" t="s">
        <v>1357</v>
      </c>
      <c r="K215" s="95" t="s">
        <v>398</v>
      </c>
    </row>
    <row r="216" spans="3:11" x14ac:dyDescent="0.25">
      <c r="C216" s="138"/>
      <c r="D216" s="155"/>
      <c r="E216" s="120"/>
      <c r="F216" s="94">
        <f t="shared" si="21"/>
        <v>0</v>
      </c>
      <c r="G216" s="158"/>
      <c r="H216" s="139"/>
      <c r="I216" s="127" t="e">
        <f>VLOOKUP(H216,Presupuesto!$B$11:$C$565,2,0)</f>
        <v>#N/A</v>
      </c>
      <c r="J216" s="95" t="s">
        <v>1357</v>
      </c>
      <c r="K216" s="95" t="s">
        <v>409</v>
      </c>
    </row>
    <row r="218" spans="3:11" ht="15.75" thickBot="1" x14ac:dyDescent="0.3">
      <c r="F218" s="87"/>
      <c r="G218" s="86"/>
      <c r="H218" s="87"/>
      <c r="I218" s="87"/>
    </row>
    <row r="219" spans="3:11" ht="15.75" thickBot="1" x14ac:dyDescent="0.3">
      <c r="C219" s="154" t="s">
        <v>53</v>
      </c>
      <c r="D219" s="329">
        <f>SUM(F226:F235)</f>
        <v>158000</v>
      </c>
      <c r="F219" s="70"/>
      <c r="G219" s="76"/>
      <c r="H219" s="70"/>
      <c r="I219" s="70"/>
    </row>
    <row r="220" spans="3:11" x14ac:dyDescent="0.25">
      <c r="C220" s="70"/>
      <c r="D220" s="31"/>
      <c r="E220" s="90"/>
      <c r="F220" s="90"/>
      <c r="G220" s="90"/>
      <c r="H220" s="73"/>
      <c r="I220" s="73"/>
      <c r="J220" s="73"/>
      <c r="K220" s="109"/>
    </row>
    <row r="221" spans="3:11" x14ac:dyDescent="0.25">
      <c r="C221" s="70"/>
      <c r="D221" s="31"/>
      <c r="E221" s="90"/>
      <c r="F221" s="90"/>
      <c r="G221" s="90"/>
      <c r="H221" s="73"/>
      <c r="I221" s="73"/>
      <c r="J221" s="73"/>
      <c r="K221" s="109"/>
    </row>
    <row r="222" spans="3:11" ht="15.75" x14ac:dyDescent="0.25">
      <c r="C222" s="199" t="s">
        <v>389</v>
      </c>
      <c r="D222" s="327" t="s">
        <v>1720</v>
      </c>
      <c r="E222" s="90"/>
      <c r="F222" s="90"/>
      <c r="G222" s="90"/>
      <c r="H222" s="73"/>
      <c r="I222" s="73"/>
      <c r="J222" s="73"/>
      <c r="K222" s="109"/>
    </row>
    <row r="223" spans="3:11" ht="18.75" x14ac:dyDescent="0.25">
      <c r="C223" s="204" t="str">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 xml:space="preserve">Gestión con la Red de Hacedores Culturales para realizar acitividades, 2. involucrar carreras , departamentos y asociaciones estudiantiles en el desarrollo de actividades en la red de hacedores culturales 3. gestion de espacios adecuados para el desarrollo de actividades artisticas y culturales  </v>
      </c>
      <c r="D223" s="31"/>
      <c r="E223" s="90"/>
      <c r="F223" s="90"/>
      <c r="G223" s="90"/>
      <c r="H223" s="73"/>
      <c r="I223" s="73"/>
      <c r="J223" s="73"/>
      <c r="K223" s="109"/>
    </row>
    <row r="224" spans="3:11" ht="15.75" thickBot="1" x14ac:dyDescent="0.3">
      <c r="F224" s="90"/>
      <c r="G224" s="73"/>
      <c r="H224" s="73"/>
      <c r="I224" s="73"/>
    </row>
    <row r="225" spans="3:11" ht="30.75" thickBot="1" x14ac:dyDescent="0.3">
      <c r="C225" s="126" t="s">
        <v>44</v>
      </c>
      <c r="D225" s="126" t="s">
        <v>55</v>
      </c>
      <c r="E225" s="133" t="s">
        <v>57</v>
      </c>
      <c r="F225" s="132" t="s">
        <v>27</v>
      </c>
      <c r="G225" s="130" t="s">
        <v>128</v>
      </c>
      <c r="H225" s="133" t="s">
        <v>46</v>
      </c>
      <c r="I225" s="130" t="s">
        <v>129</v>
      </c>
      <c r="J225" s="130" t="s">
        <v>407</v>
      </c>
      <c r="K225" s="130" t="s">
        <v>408</v>
      </c>
    </row>
    <row r="226" spans="3:11" x14ac:dyDescent="0.25">
      <c r="C226" s="214" t="s">
        <v>436</v>
      </c>
      <c r="D226" s="215"/>
      <c r="E226" s="213">
        <f>HLOOKUP(C226,$AH$2:$BU$3,2,0)</f>
        <v>620</v>
      </c>
      <c r="F226" s="94">
        <f t="shared" ref="F226:F235" si="22">D226*E226</f>
        <v>0</v>
      </c>
      <c r="G226" s="158"/>
      <c r="H226" s="139"/>
      <c r="I226" s="127" t="e">
        <f>VLOOKUP(H226,Presupuesto!$B$11:$C$565,2,0)</f>
        <v>#N/A</v>
      </c>
      <c r="J226" s="95" t="s">
        <v>1357</v>
      </c>
      <c r="K226" s="95" t="s">
        <v>391</v>
      </c>
    </row>
    <row r="227" spans="3:11" x14ac:dyDescent="0.25">
      <c r="C227" s="138" t="s">
        <v>1715</v>
      </c>
      <c r="D227" s="155">
        <v>2</v>
      </c>
      <c r="E227" s="120">
        <v>2000</v>
      </c>
      <c r="F227" s="94">
        <f t="shared" si="22"/>
        <v>4000</v>
      </c>
      <c r="G227" s="158" t="s">
        <v>126</v>
      </c>
      <c r="H227" s="408" t="s">
        <v>868</v>
      </c>
      <c r="I227" s="127" t="str">
        <f>VLOOKUP(H227,Presupuesto!$B$11:$C$565,2,0)</f>
        <v>GASOLINA</v>
      </c>
      <c r="J227" s="95" t="s">
        <v>1357</v>
      </c>
      <c r="K227" s="95" t="s">
        <v>409</v>
      </c>
    </row>
    <row r="228" spans="3:11" x14ac:dyDescent="0.25">
      <c r="C228" s="138" t="s">
        <v>1715</v>
      </c>
      <c r="D228" s="155">
        <v>2</v>
      </c>
      <c r="E228" s="120">
        <v>2000</v>
      </c>
      <c r="F228" s="94">
        <f t="shared" si="22"/>
        <v>4000</v>
      </c>
      <c r="G228" s="158" t="s">
        <v>126</v>
      </c>
      <c r="H228" s="408" t="s">
        <v>870</v>
      </c>
      <c r="I228" s="127" t="str">
        <f>VLOOKUP(H228,Presupuesto!$B$11:$C$565,2,0)</f>
        <v>DIESEL</v>
      </c>
      <c r="J228" s="95" t="s">
        <v>1357</v>
      </c>
      <c r="K228" s="95" t="s">
        <v>409</v>
      </c>
    </row>
    <row r="229" spans="3:11" x14ac:dyDescent="0.25">
      <c r="C229" s="138" t="s">
        <v>1722</v>
      </c>
      <c r="D229" s="155">
        <v>4</v>
      </c>
      <c r="E229" s="120">
        <v>5000</v>
      </c>
      <c r="F229" s="94">
        <f t="shared" si="22"/>
        <v>20000</v>
      </c>
      <c r="G229" s="158" t="s">
        <v>126</v>
      </c>
      <c r="H229" s="408" t="s">
        <v>638</v>
      </c>
      <c r="I229" s="127" t="str">
        <f>VLOOKUP(H229,Presupuesto!$B$11:$C$565,2,0)</f>
        <v>ALQUILERES DE EDIFICIOS Y LOCALES</v>
      </c>
      <c r="J229" s="95" t="s">
        <v>1357</v>
      </c>
      <c r="K229" s="95" t="s">
        <v>409</v>
      </c>
    </row>
    <row r="230" spans="3:11" x14ac:dyDescent="0.25">
      <c r="C230" s="138" t="s">
        <v>1699</v>
      </c>
      <c r="D230" s="155">
        <v>4</v>
      </c>
      <c r="E230" s="120">
        <v>5000</v>
      </c>
      <c r="F230" s="94">
        <f t="shared" si="22"/>
        <v>20000</v>
      </c>
      <c r="G230" s="158" t="s">
        <v>126</v>
      </c>
      <c r="H230" s="408" t="s">
        <v>816</v>
      </c>
      <c r="I230" s="127" t="str">
        <f>VLOOKUP(H230,Presupuesto!$B$11:$C$565,2,0)</f>
        <v>PRODUCTOS DE ARTES GRAFICAS</v>
      </c>
      <c r="J230" s="95" t="s">
        <v>1357</v>
      </c>
      <c r="K230" s="95" t="s">
        <v>409</v>
      </c>
    </row>
    <row r="231" spans="3:11" x14ac:dyDescent="0.25">
      <c r="C231" s="138" t="s">
        <v>1723</v>
      </c>
      <c r="D231" s="155">
        <v>4</v>
      </c>
      <c r="E231" s="120">
        <v>5000</v>
      </c>
      <c r="F231" s="94">
        <f t="shared" si="22"/>
        <v>20000</v>
      </c>
      <c r="G231" s="158" t="s">
        <v>126</v>
      </c>
      <c r="H231" s="408" t="s">
        <v>789</v>
      </c>
      <c r="I231" s="127" t="str">
        <f>VLOOKUP(H231,Presupuesto!$B$11:$C$565,2,0)</f>
        <v>ALIMENTOS B EBIDAS PARA PERSONAS</v>
      </c>
      <c r="J231" s="95" t="s">
        <v>1357</v>
      </c>
      <c r="K231" s="95" t="s">
        <v>398</v>
      </c>
    </row>
    <row r="232" spans="3:11" x14ac:dyDescent="0.25">
      <c r="C232" s="138" t="s">
        <v>1724</v>
      </c>
      <c r="D232" s="155">
        <v>1</v>
      </c>
      <c r="E232" s="120">
        <v>30000</v>
      </c>
      <c r="F232" s="94">
        <f t="shared" si="22"/>
        <v>30000</v>
      </c>
      <c r="G232" s="158" t="s">
        <v>126</v>
      </c>
      <c r="H232" s="408" t="s">
        <v>805</v>
      </c>
      <c r="I232" s="127" t="str">
        <f>VLOOKUP(H232,Presupuesto!$B$11:$C$565,2,0)</f>
        <v>PRENDA DE VESTIR</v>
      </c>
      <c r="J232" s="95" t="s">
        <v>1357</v>
      </c>
      <c r="K232" s="95" t="s">
        <v>409</v>
      </c>
    </row>
    <row r="233" spans="3:11" x14ac:dyDescent="0.25">
      <c r="C233" s="138" t="s">
        <v>1700</v>
      </c>
      <c r="D233" s="155">
        <v>4</v>
      </c>
      <c r="E233" s="120">
        <v>10000</v>
      </c>
      <c r="F233" s="94">
        <f t="shared" si="22"/>
        <v>40000</v>
      </c>
      <c r="G233" s="158" t="s">
        <v>126</v>
      </c>
      <c r="H233" s="408" t="s">
        <v>295</v>
      </c>
      <c r="I233" s="127" t="str">
        <f>VLOOKUP(H233,Presupuesto!$B$11:$C$565,2,0)</f>
        <v>OTROS SERVICIOS COMERCIALES Y FINANCIEROS N.C.</v>
      </c>
      <c r="J233" s="95" t="s">
        <v>1357</v>
      </c>
      <c r="K233" s="95" t="s">
        <v>409</v>
      </c>
    </row>
    <row r="234" spans="3:11" x14ac:dyDescent="0.25">
      <c r="C234" s="138" t="s">
        <v>1701</v>
      </c>
      <c r="D234" s="155">
        <v>4</v>
      </c>
      <c r="E234" s="120">
        <v>5000</v>
      </c>
      <c r="F234" s="94">
        <f t="shared" si="22"/>
        <v>20000</v>
      </c>
      <c r="G234" s="158" t="s">
        <v>126</v>
      </c>
      <c r="H234" s="408" t="s">
        <v>295</v>
      </c>
      <c r="I234" s="127" t="str">
        <f>VLOOKUP(H234,Presupuesto!$B$11:$C$565,2,0)</f>
        <v>OTROS SERVICIOS COMERCIALES Y FINANCIEROS N.C.</v>
      </c>
      <c r="J234" s="95" t="s">
        <v>1357</v>
      </c>
      <c r="K234" s="95" t="s">
        <v>409</v>
      </c>
    </row>
    <row r="235" spans="3:11" x14ac:dyDescent="0.25">
      <c r="C235" s="138"/>
      <c r="D235" s="155"/>
      <c r="E235" s="120"/>
      <c r="F235" s="94">
        <f t="shared" si="22"/>
        <v>0</v>
      </c>
      <c r="G235" s="158" t="s">
        <v>126</v>
      </c>
      <c r="H235" s="139"/>
      <c r="I235" s="127" t="e">
        <f>VLOOKUP(H235,Presupuesto!$B$11:$C$565,2,0)</f>
        <v>#N/A</v>
      </c>
      <c r="J235" s="95" t="s">
        <v>1357</v>
      </c>
      <c r="K235" s="95" t="s">
        <v>409</v>
      </c>
    </row>
    <row r="237" spans="3:11" ht="15.75" thickBot="1" x14ac:dyDescent="0.3"/>
    <row r="238" spans="3:11" ht="15.75" thickBot="1" x14ac:dyDescent="0.3">
      <c r="C238" s="154" t="s">
        <v>53</v>
      </c>
      <c r="D238" s="329">
        <f>SUM(F245:F246)</f>
        <v>150000</v>
      </c>
      <c r="F238" s="70"/>
      <c r="G238" s="76"/>
      <c r="H238" s="70"/>
      <c r="I238" s="70"/>
    </row>
    <row r="239" spans="3:11" x14ac:dyDescent="0.25">
      <c r="C239" s="70"/>
      <c r="D239" s="31"/>
      <c r="E239" s="90"/>
      <c r="F239" s="90"/>
      <c r="G239" s="90"/>
      <c r="H239" s="73"/>
      <c r="I239" s="73"/>
      <c r="J239" s="73"/>
      <c r="K239" s="109"/>
    </row>
    <row r="240" spans="3:11" x14ac:dyDescent="0.25">
      <c r="C240" s="70"/>
      <c r="D240" s="31"/>
      <c r="E240" s="90"/>
      <c r="F240" s="90"/>
      <c r="G240" s="90"/>
      <c r="H240" s="73"/>
      <c r="I240" s="73"/>
      <c r="J240" s="73"/>
      <c r="K240" s="109"/>
    </row>
    <row r="241" spans="3:11" ht="15.75" x14ac:dyDescent="0.25">
      <c r="C241" s="199" t="s">
        <v>389</v>
      </c>
      <c r="D241" s="327" t="s">
        <v>1993</v>
      </c>
      <c r="E241" s="90"/>
      <c r="F241" s="90"/>
      <c r="G241" s="90"/>
      <c r="H241" s="73"/>
      <c r="I241" s="73"/>
      <c r="J241" s="73"/>
      <c r="K241" s="109"/>
    </row>
    <row r="242" spans="3:11" ht="18.75" x14ac:dyDescent="0.25">
      <c r="C242" s="204" t="str">
        <f>IFERROR(VLOOKUP(D241,'1. Desarrollo e Innov. Curricu.'!$E:$F,2,FALSE),IFERROR(VLOOKUP(D241,'2. Investigación Científica'!$E:$F,2,FALSE),IFERROR(VLOOKUP(D241,'3. Vinculación Univ. Sociedad'!$E:$F,2,FALSE),IFERROR(VLOOKUP(D241,'4. Docencia y Profesorado Univ.'!$E:$F,2,FALSE),IFERROR(VLOOKUP(D241,'5. Estudiantes y Graduados'!$E:$F,2,FALSE),IFERROR(VLOOKUP(D241,'11. Gestion Administrativa'!$E:$F,2,FALSE),IFERROR(VLOOKUP(D241,'13. Gestión Académica'!$E:$F,2,FALSE),IFERROR(VLOOKUP(D241,'8. Asegura. de la Calid. y M'!$E:$F,2,FALSE),IFERROR(VLOOKUP(D241,'6. Gestión del Conocimiento'!$E:$F,2,FALSE),IFERROR(VLOOKUP(D241,'15. Gobernabilidad y Proceso...'!$E:$F,2,FALSE),IFERROR(VLOOKUP(D241,'12. Gestión del Talento Humano'!$E:$F,2,FALSE),IFERROR(VLOOKUP(D241,'14. Internacional... de la E.S.'!$E:$F,2,FALSE),IFERROR(VLOOKUP(D241,'10. Posgrado'!$E:$F,2,FALSE),IFERROR(VLOOKUP(D241,'17. Gestión TIC'!$E:$F,2,FALSE),IFERROR(VLOOKUP(D241,'16. Desa. del Sistema Educ.Sup.'!$E:$F,2,FALSE),IFERROR(VLOOKUP(D241,'9. Cultura de Inno. Insti...'!$E:$F,2,FALSE),VLOOKUP(D241,'7. Lo Esencial de la Reforma U.'!$E:$F,2,0)))))))))))))))))</f>
        <v>GESTIONAR LA ESTRUCTURA DE LA RED NORTE 1. Dar continuidad al plan de desarrollo 2. Establecer una ruta critica  3.Iniciar y dar seguimiento al plan de desarrollo.</v>
      </c>
      <c r="D242" s="31"/>
      <c r="E242" s="90"/>
      <c r="F242" s="90"/>
      <c r="G242" s="90"/>
      <c r="H242" s="73"/>
      <c r="I242" s="73"/>
      <c r="J242" s="73"/>
      <c r="K242" s="109"/>
    </row>
    <row r="243" spans="3:11" ht="15.75" thickBot="1" x14ac:dyDescent="0.3">
      <c r="F243" s="90"/>
      <c r="G243" s="73"/>
      <c r="H243" s="73"/>
      <c r="I243" s="73"/>
    </row>
    <row r="244" spans="3:11" ht="30.75" thickBot="1" x14ac:dyDescent="0.3">
      <c r="C244" s="126" t="s">
        <v>44</v>
      </c>
      <c r="D244" s="126" t="s">
        <v>55</v>
      </c>
      <c r="E244" s="133" t="s">
        <v>57</v>
      </c>
      <c r="F244" s="132" t="s">
        <v>27</v>
      </c>
      <c r="G244" s="130" t="s">
        <v>128</v>
      </c>
      <c r="H244" s="133" t="s">
        <v>46</v>
      </c>
      <c r="I244" s="130" t="s">
        <v>129</v>
      </c>
      <c r="J244" s="130" t="s">
        <v>407</v>
      </c>
      <c r="K244" s="130" t="s">
        <v>408</v>
      </c>
    </row>
    <row r="245" spans="3:11" x14ac:dyDescent="0.25">
      <c r="C245" s="214" t="s">
        <v>425</v>
      </c>
      <c r="D245" s="215">
        <v>75</v>
      </c>
      <c r="E245" s="213">
        <f>HLOOKUP(C245,$AH$2:$BU$3,2,0)</f>
        <v>2000</v>
      </c>
      <c r="F245" s="94">
        <f t="shared" ref="F245:F246" si="23">D245*E245</f>
        <v>150000</v>
      </c>
      <c r="G245" s="158" t="s">
        <v>126</v>
      </c>
      <c r="H245" s="408" t="s">
        <v>303</v>
      </c>
      <c r="I245" s="127" t="str">
        <f>VLOOKUP(H245,Presupuesto!$B$11:$C$565,2,0)</f>
        <v>PASAJES NACIONALES (26110-00)</v>
      </c>
      <c r="J245" s="408" t="s">
        <v>303</v>
      </c>
      <c r="K245" s="95" t="s">
        <v>391</v>
      </c>
    </row>
    <row r="246" spans="3:11" x14ac:dyDescent="0.25">
      <c r="C246" s="214" t="s">
        <v>442</v>
      </c>
      <c r="D246" s="155"/>
      <c r="E246" s="120"/>
      <c r="F246" s="94">
        <f t="shared" si="23"/>
        <v>0</v>
      </c>
      <c r="G246" s="158"/>
      <c r="H246" s="139"/>
      <c r="I246" s="127" t="e">
        <f>VLOOKUP(H246,Presupuesto!$B$11:$C$565,2,0)</f>
        <v>#N/A</v>
      </c>
      <c r="J246" s="95" t="str">
        <f>$J$245</f>
        <v>2-06-01-01-00</v>
      </c>
      <c r="K246" s="95" t="s">
        <v>409</v>
      </c>
    </row>
    <row r="248" spans="3:11" ht="15.75" thickBot="1" x14ac:dyDescent="0.3">
      <c r="F248" s="87"/>
      <c r="G248" s="86"/>
      <c r="H248" s="87"/>
      <c r="I248" s="87"/>
    </row>
    <row r="249" spans="3:11" ht="15.75" thickBot="1" x14ac:dyDescent="0.3">
      <c r="C249" s="154" t="s">
        <v>53</v>
      </c>
      <c r="D249" s="329">
        <f>SUM(F256:F260)</f>
        <v>47000</v>
      </c>
      <c r="F249" s="70"/>
      <c r="G249" s="76"/>
      <c r="H249" s="70"/>
      <c r="I249" s="70"/>
    </row>
    <row r="250" spans="3:11" x14ac:dyDescent="0.25">
      <c r="C250" s="70"/>
      <c r="D250" s="31"/>
      <c r="E250" s="90"/>
      <c r="F250" s="90"/>
      <c r="G250" s="90"/>
      <c r="H250" s="73"/>
      <c r="I250" s="73"/>
      <c r="J250" s="73"/>
      <c r="K250" s="109"/>
    </row>
    <row r="251" spans="3:11" x14ac:dyDescent="0.25">
      <c r="C251" s="70"/>
      <c r="D251" s="31"/>
      <c r="E251" s="90"/>
      <c r="F251" s="90"/>
      <c r="G251" s="90"/>
      <c r="H251" s="73"/>
      <c r="I251" s="73"/>
      <c r="J251" s="73"/>
      <c r="K251" s="109"/>
    </row>
    <row r="252" spans="3:11" ht="15.75" x14ac:dyDescent="0.25">
      <c r="C252" s="199" t="s">
        <v>389</v>
      </c>
      <c r="D252" s="327" t="s">
        <v>1992</v>
      </c>
      <c r="E252" s="90"/>
      <c r="F252" s="90"/>
      <c r="G252" s="90"/>
      <c r="H252" s="73"/>
      <c r="I252" s="73"/>
      <c r="J252" s="73"/>
      <c r="K252" s="109"/>
    </row>
    <row r="253" spans="3:11" ht="18.75" x14ac:dyDescent="0.25">
      <c r="C253" s="204" t="str">
        <f>IFERROR(VLOOKUP(D252,'1. Desarrollo e Innov. Curricu.'!$E:$F,2,FALSE),IFERROR(VLOOKUP(D252,'2. Investigación Científica'!$E:$F,2,FALSE),IFERROR(VLOOKUP(D252,'3. Vinculación Univ. Sociedad'!$E:$F,2,FALSE),IFERROR(VLOOKUP(D252,'4. Docencia y Profesorado Univ.'!$E:$F,2,FALSE),IFERROR(VLOOKUP(D252,'5. Estudiantes y Graduados'!$E:$F,2,FALSE),IFERROR(VLOOKUP(D252,'11. Gestion Administrativa'!$E:$F,2,FALSE),IFERROR(VLOOKUP(D252,'13. Gestión Académica'!$E:$F,2,FALSE),IFERROR(VLOOKUP(D252,'8. Asegura. de la Calid. y M'!$E:$F,2,FALSE),IFERROR(VLOOKUP(D252,'6. Gestión del Conocimiento'!$E:$F,2,FALSE),IFERROR(VLOOKUP(D252,'15. Gobernabilidad y Proceso...'!$E:$F,2,FALSE),IFERROR(VLOOKUP(D252,'12. Gestión del Talento Humano'!$E:$F,2,FALSE),IFERROR(VLOOKUP(D252,'14. Internacional... de la E.S.'!$E:$F,2,FALSE),IFERROR(VLOOKUP(D252,'10. Posgrado'!$E:$F,2,FALSE),IFERROR(VLOOKUP(D252,'17. Gestión TIC'!$E:$F,2,FALSE),IFERROR(VLOOKUP(D252,'16. Desa. del Sistema Educ.Sup.'!$E:$F,2,FALSE),IFERROR(VLOOKUP(D252,'9. Cultura de Inno. Insti...'!$E:$F,2,FALSE),VLOOKUP(D252,'7. Lo Esencial de la Reforma U.'!$E:$F,2,0)))))))))))))))))</f>
        <v xml:space="preserve">1.GESTIONAR LA 3RA PROMOCION DEL DIPLOMADO  Reunión para revisar y rediseñar el plan de estudios. 2. reunión para elaborar programación de implemetación del diplomado. 3. visitas a alcaldias priorizadas para desarrollar el diplomado. 4. reunión con los alcaldes para consensuar compromisos. 5. instruir a la coordinacion del diplomado sobre el proceso a seguir en su ejecución. 6. hacer seguimiento al desarrollo de los modulos y proceso de trabajo. 7. gestionar la clausura del diplomado. </v>
      </c>
      <c r="D253" s="31"/>
      <c r="E253" s="90"/>
      <c r="F253" s="90"/>
      <c r="G253" s="90"/>
      <c r="H253" s="73"/>
      <c r="I253" s="73"/>
      <c r="J253" s="73"/>
      <c r="K253" s="109"/>
    </row>
    <row r="254" spans="3:11" ht="15.75" thickBot="1" x14ac:dyDescent="0.3">
      <c r="F254" s="90"/>
      <c r="G254" s="73"/>
      <c r="H254" s="73"/>
      <c r="I254" s="73"/>
    </row>
    <row r="255" spans="3:11" ht="30.75" thickBot="1" x14ac:dyDescent="0.3">
      <c r="C255" s="126" t="s">
        <v>44</v>
      </c>
      <c r="D255" s="126" t="s">
        <v>55</v>
      </c>
      <c r="E255" s="133" t="s">
        <v>57</v>
      </c>
      <c r="F255" s="132" t="s">
        <v>27</v>
      </c>
      <c r="G255" s="130" t="s">
        <v>128</v>
      </c>
      <c r="H255" s="133" t="s">
        <v>46</v>
      </c>
      <c r="I255" s="130" t="s">
        <v>129</v>
      </c>
      <c r="J255" s="130" t="s">
        <v>407</v>
      </c>
      <c r="K255" s="130" t="s">
        <v>408</v>
      </c>
    </row>
    <row r="256" spans="3:11" x14ac:dyDescent="0.25">
      <c r="C256" s="214" t="s">
        <v>425</v>
      </c>
      <c r="D256" s="215"/>
      <c r="E256" s="213">
        <f>HLOOKUP(C256,$AH$2:$BU$3,2,0)</f>
        <v>2000</v>
      </c>
      <c r="F256" s="94">
        <f t="shared" ref="F256:F260" si="24">D256*E256</f>
        <v>0</v>
      </c>
      <c r="G256" s="158" t="s">
        <v>126</v>
      </c>
      <c r="H256" s="408" t="s">
        <v>303</v>
      </c>
      <c r="I256" s="127" t="str">
        <f>VLOOKUP(H256,Presupuesto!$B$11:$C$565,2,0)</f>
        <v>PASAJES NACIONALES (26110-00)</v>
      </c>
      <c r="J256" s="212" t="s">
        <v>469</v>
      </c>
      <c r="K256" s="95" t="s">
        <v>391</v>
      </c>
    </row>
    <row r="257" spans="3:11" x14ac:dyDescent="0.25">
      <c r="C257" s="138" t="s">
        <v>1715</v>
      </c>
      <c r="D257" s="155">
        <v>1</v>
      </c>
      <c r="E257" s="120">
        <v>7500</v>
      </c>
      <c r="F257" s="94">
        <f t="shared" si="24"/>
        <v>7500</v>
      </c>
      <c r="G257" s="158" t="s">
        <v>126</v>
      </c>
      <c r="H257" s="408" t="s">
        <v>868</v>
      </c>
      <c r="I257" s="127" t="str">
        <f>VLOOKUP(H257,Presupuesto!$B$11:$C$565,2,0)</f>
        <v>GASOLINA</v>
      </c>
      <c r="J257" s="95" t="s">
        <v>469</v>
      </c>
      <c r="K257" s="95" t="s">
        <v>409</v>
      </c>
    </row>
    <row r="258" spans="3:11" x14ac:dyDescent="0.25">
      <c r="C258" s="138" t="s">
        <v>1715</v>
      </c>
      <c r="D258" s="155">
        <v>1</v>
      </c>
      <c r="E258" s="120">
        <v>7500</v>
      </c>
      <c r="F258" s="94">
        <f t="shared" si="24"/>
        <v>7500</v>
      </c>
      <c r="G258" s="158" t="s">
        <v>126</v>
      </c>
      <c r="H258" s="408" t="s">
        <v>870</v>
      </c>
      <c r="I258" s="127" t="str">
        <f>VLOOKUP(H258,Presupuesto!$B$11:$C$565,2,0)</f>
        <v>DIESEL</v>
      </c>
      <c r="J258" s="95" t="s">
        <v>469</v>
      </c>
      <c r="K258" s="95" t="s">
        <v>409</v>
      </c>
    </row>
    <row r="259" spans="3:11" x14ac:dyDescent="0.25">
      <c r="C259" s="138" t="s">
        <v>1739</v>
      </c>
      <c r="D259" s="155">
        <v>10</v>
      </c>
      <c r="E259" s="120">
        <v>3200</v>
      </c>
      <c r="F259" s="94">
        <f t="shared" si="24"/>
        <v>32000</v>
      </c>
      <c r="G259" s="158" t="s">
        <v>126</v>
      </c>
      <c r="H259" s="408" t="s">
        <v>826</v>
      </c>
      <c r="I259" s="127" t="str">
        <f>VLOOKUP(H259,Presupuesto!$B$11:$C$565,2,0)</f>
        <v>TEXTOS DE ENSE¥ANZA LIBRERÖA</v>
      </c>
      <c r="J259" s="95" t="str">
        <f t="shared" ref="J259:J260" si="25">$J$256</f>
        <v>Gestión del Conocimiento</v>
      </c>
      <c r="K259" s="95" t="s">
        <v>398</v>
      </c>
    </row>
    <row r="260" spans="3:11" x14ac:dyDescent="0.25">
      <c r="C260" s="138"/>
      <c r="D260" s="155"/>
      <c r="E260" s="120"/>
      <c r="F260" s="94">
        <f t="shared" si="24"/>
        <v>0</v>
      </c>
      <c r="G260" s="158"/>
      <c r="H260" s="139"/>
      <c r="I260" s="127" t="e">
        <f>VLOOKUP(H260,Presupuesto!$B$11:$C$565,2,0)</f>
        <v>#N/A</v>
      </c>
      <c r="J260" s="95" t="str">
        <f t="shared" si="25"/>
        <v>Gestión del Conocimiento</v>
      </c>
      <c r="K260" s="95" t="s">
        <v>409</v>
      </c>
    </row>
    <row r="262" spans="3:11" ht="15.75" thickBot="1" x14ac:dyDescent="0.3"/>
    <row r="263" spans="3:11" ht="15.75" thickBot="1" x14ac:dyDescent="0.3">
      <c r="C263" s="154" t="s">
        <v>53</v>
      </c>
      <c r="D263" s="329">
        <f>SUM(F270:F274)</f>
        <v>64000</v>
      </c>
      <c r="E263" s="404"/>
      <c r="F263" s="70"/>
      <c r="G263" s="76"/>
      <c r="H263" s="70"/>
      <c r="I263" s="70"/>
      <c r="J263" s="404"/>
      <c r="K263" s="404"/>
    </row>
    <row r="264" spans="3:11" x14ac:dyDescent="0.25">
      <c r="C264" s="70"/>
      <c r="D264" s="31"/>
      <c r="E264" s="90"/>
      <c r="F264" s="90"/>
      <c r="G264" s="90"/>
      <c r="H264" s="73"/>
      <c r="I264" s="73"/>
      <c r="J264" s="73"/>
      <c r="K264" s="109"/>
    </row>
    <row r="265" spans="3:11" x14ac:dyDescent="0.25">
      <c r="C265" s="70"/>
      <c r="D265" s="31"/>
      <c r="E265" s="90"/>
      <c r="F265" s="90"/>
      <c r="G265" s="90"/>
      <c r="H265" s="73"/>
      <c r="I265" s="73"/>
      <c r="J265" s="73"/>
      <c r="K265" s="109"/>
    </row>
    <row r="266" spans="3:11" ht="15.75" x14ac:dyDescent="0.25">
      <c r="C266" s="199" t="s">
        <v>389</v>
      </c>
      <c r="D266" s="327" t="s">
        <v>1995</v>
      </c>
      <c r="E266" s="90"/>
      <c r="F266" s="90"/>
      <c r="G266" s="90"/>
      <c r="H266" s="73"/>
      <c r="I266" s="73"/>
      <c r="J266" s="73"/>
      <c r="K266" s="109"/>
    </row>
    <row r="267" spans="3:11" ht="18.75" x14ac:dyDescent="0.25">
      <c r="C267" s="204" t="str">
        <f>IFERROR(VLOOKUP(D266,'1. Desarrollo e Innov. Curricu.'!$E:$F,2,FALSE),IFERROR(VLOOKUP(D266,'2. Investigación Científica'!$E:$F,2,FALSE),IFERROR(VLOOKUP(D266,'3. Vinculación Univ. Sociedad'!$E:$F,2,FALSE),IFERROR(VLOOKUP(D266,'4. Docencia y Profesorado Univ.'!$E:$F,2,FALSE),IFERROR(VLOOKUP(D266,'5. Estudiantes y Graduados'!$E:$F,2,FALSE),IFERROR(VLOOKUP(D266,'11. Gestion Administrativa'!$E:$F,2,FALSE),IFERROR(VLOOKUP(D266,'13. Gestión Académica'!$E:$F,2,FALSE),IFERROR(VLOOKUP(D266,'8. Asegura. de la Calid. y M'!$E:$F,2,FALSE),IFERROR(VLOOKUP(D266,'6. Gestión del Conocimiento'!$E:$F,2,FALSE),IFERROR(VLOOKUP(D266,'15. Gobernabilidad y Proceso...'!$E:$F,2,FALSE),IFERROR(VLOOKUP(D266,'12. Gestión del Talento Humano'!$E:$F,2,FALSE),IFERROR(VLOOKUP(D266,'14. Internacional... de la E.S.'!$E:$F,2,FALSE),IFERROR(VLOOKUP(D266,'10. Posgrado'!$E:$F,2,FALSE),IFERROR(VLOOKUP(D266,'17. Gestión TIC'!$E:$F,2,FALSE),IFERROR(VLOOKUP(D266,'16. Desa. del Sistema Educ.Sup.'!$E:$F,2,FALSE),IFERROR(VLOOKUP(D266,'9. Cultura de Inno. Insti...'!$E:$F,2,FALSE),VLOOKUP(D266,'7. Lo Esencial de la Reforma U.'!$E:$F,2,0)))))))))))))))))</f>
        <v xml:space="preserve">1. Visitas a institucines de interes alianzas 2. firmas de cartas de intenciones 3. Desarrollo de proyectos </v>
      </c>
      <c r="D267" s="31"/>
      <c r="E267" s="90"/>
      <c r="F267" s="90"/>
      <c r="G267" s="90"/>
      <c r="H267" s="73"/>
      <c r="I267" s="73"/>
      <c r="J267" s="73"/>
      <c r="K267" s="109"/>
    </row>
    <row r="268" spans="3:11" ht="15.75" thickBot="1" x14ac:dyDescent="0.3">
      <c r="C268" s="404"/>
      <c r="D268" s="404"/>
      <c r="E268" s="404"/>
      <c r="F268" s="90"/>
      <c r="G268" s="73"/>
      <c r="H268" s="73"/>
      <c r="I268" s="73"/>
      <c r="J268" s="404"/>
      <c r="K268" s="404"/>
    </row>
    <row r="269" spans="3:11" ht="30.75" thickBot="1" x14ac:dyDescent="0.3">
      <c r="C269" s="126" t="s">
        <v>44</v>
      </c>
      <c r="D269" s="126" t="s">
        <v>55</v>
      </c>
      <c r="E269" s="133" t="s">
        <v>57</v>
      </c>
      <c r="F269" s="132" t="s">
        <v>27</v>
      </c>
      <c r="G269" s="130" t="s">
        <v>128</v>
      </c>
      <c r="H269" s="133" t="s">
        <v>46</v>
      </c>
      <c r="I269" s="130" t="s">
        <v>129</v>
      </c>
      <c r="J269" s="130" t="s">
        <v>407</v>
      </c>
      <c r="K269" s="130" t="s">
        <v>408</v>
      </c>
    </row>
    <row r="270" spans="3:11" x14ac:dyDescent="0.25">
      <c r="C270" s="214" t="s">
        <v>425</v>
      </c>
      <c r="D270" s="215">
        <v>12</v>
      </c>
      <c r="E270" s="213">
        <f>HLOOKUP(C270,$AH$2:$BU$3,2,0)</f>
        <v>2000</v>
      </c>
      <c r="F270" s="94">
        <f t="shared" ref="F270:F274" si="26">D270*E270</f>
        <v>24000</v>
      </c>
      <c r="G270" s="158" t="s">
        <v>126</v>
      </c>
      <c r="H270" s="408" t="s">
        <v>303</v>
      </c>
      <c r="I270" s="127" t="str">
        <f>VLOOKUP(H270,Presupuesto!$B$11:$C$565,2,0)</f>
        <v>PASAJES NACIONALES (26110-00)</v>
      </c>
      <c r="J270" s="212" t="s">
        <v>469</v>
      </c>
      <c r="K270" s="95" t="s">
        <v>391</v>
      </c>
    </row>
    <row r="271" spans="3:11" x14ac:dyDescent="0.25">
      <c r="C271" s="138" t="s">
        <v>1715</v>
      </c>
      <c r="D271" s="155">
        <v>1</v>
      </c>
      <c r="E271" s="120">
        <v>20000</v>
      </c>
      <c r="F271" s="94">
        <f t="shared" si="26"/>
        <v>20000</v>
      </c>
      <c r="G271" s="158" t="s">
        <v>126</v>
      </c>
      <c r="H271" s="408" t="s">
        <v>868</v>
      </c>
      <c r="I271" s="127" t="str">
        <f>VLOOKUP(H271,Presupuesto!$B$11:$C$565,2,0)</f>
        <v>GASOLINA</v>
      </c>
      <c r="J271" s="95" t="s">
        <v>469</v>
      </c>
      <c r="K271" s="95" t="s">
        <v>409</v>
      </c>
    </row>
    <row r="272" spans="3:11" x14ac:dyDescent="0.25">
      <c r="C272" s="138" t="s">
        <v>1715</v>
      </c>
      <c r="D272" s="155">
        <v>1</v>
      </c>
      <c r="E272" s="120">
        <v>20000</v>
      </c>
      <c r="F272" s="94">
        <f t="shared" si="26"/>
        <v>20000</v>
      </c>
      <c r="G272" s="158" t="s">
        <v>126</v>
      </c>
      <c r="H272" s="408" t="s">
        <v>870</v>
      </c>
      <c r="I272" s="127" t="str">
        <f>VLOOKUP(H272,Presupuesto!$B$11:$C$565,2,0)</f>
        <v>DIESEL</v>
      </c>
      <c r="J272" s="95" t="s">
        <v>469</v>
      </c>
      <c r="K272" s="95" t="s">
        <v>409</v>
      </c>
    </row>
    <row r="273" spans="3:11" x14ac:dyDescent="0.25">
      <c r="C273" s="138"/>
      <c r="D273" s="155"/>
      <c r="E273" s="120"/>
      <c r="F273" s="94">
        <f t="shared" si="26"/>
        <v>0</v>
      </c>
      <c r="G273" s="158" t="s">
        <v>126</v>
      </c>
      <c r="H273" s="408"/>
      <c r="I273" s="127" t="e">
        <f>VLOOKUP(H273,Presupuesto!$B$11:$C$565,2,0)</f>
        <v>#N/A</v>
      </c>
      <c r="J273" s="95" t="str">
        <f t="shared" ref="J273:J274" si="27">$J$256</f>
        <v>Gestión del Conocimiento</v>
      </c>
      <c r="K273" s="95" t="s">
        <v>398</v>
      </c>
    </row>
    <row r="274" spans="3:11" x14ac:dyDescent="0.25">
      <c r="C274" s="138"/>
      <c r="D274" s="155"/>
      <c r="E274" s="120"/>
      <c r="F274" s="94">
        <f t="shared" si="26"/>
        <v>0</v>
      </c>
      <c r="G274" s="158"/>
      <c r="H274" s="139"/>
      <c r="I274" s="127" t="e">
        <f>VLOOKUP(H274,Presupuesto!$B$11:$C$565,2,0)</f>
        <v>#N/A</v>
      </c>
      <c r="J274" s="95" t="str">
        <f t="shared" si="27"/>
        <v>Gestión del Conocimiento</v>
      </c>
      <c r="K274" s="95" t="s">
        <v>409</v>
      </c>
    </row>
    <row r="276" spans="3:11" ht="15.75" thickBot="1" x14ac:dyDescent="0.3"/>
    <row r="277" spans="3:11" ht="15.75" thickBot="1" x14ac:dyDescent="0.3">
      <c r="C277" s="154" t="s">
        <v>53</v>
      </c>
      <c r="D277" s="329">
        <f>SUM(F284:F288)</f>
        <v>120000</v>
      </c>
      <c r="E277" s="404"/>
      <c r="F277" s="70"/>
      <c r="G277" s="76"/>
      <c r="H277" s="70"/>
      <c r="I277" s="70"/>
      <c r="J277" s="404"/>
      <c r="K277" s="404"/>
    </row>
    <row r="278" spans="3:11" x14ac:dyDescent="0.25">
      <c r="C278" s="70"/>
      <c r="D278" s="31"/>
      <c r="E278" s="90"/>
      <c r="F278" s="90"/>
      <c r="G278" s="90"/>
      <c r="H278" s="73"/>
      <c r="I278" s="73"/>
      <c r="J278" s="73"/>
      <c r="K278" s="109"/>
    </row>
    <row r="279" spans="3:11" x14ac:dyDescent="0.25">
      <c r="C279" s="70"/>
      <c r="D279" s="31"/>
      <c r="E279" s="90"/>
      <c r="F279" s="90"/>
      <c r="G279" s="90"/>
      <c r="H279" s="73"/>
      <c r="I279" s="73"/>
      <c r="J279" s="73"/>
      <c r="K279" s="109"/>
    </row>
    <row r="280" spans="3:11" ht="15.75" x14ac:dyDescent="0.25">
      <c r="C280" s="199" t="s">
        <v>389</v>
      </c>
      <c r="D280" s="327" t="s">
        <v>1996</v>
      </c>
      <c r="E280" s="90"/>
      <c r="F280" s="90"/>
      <c r="G280" s="90"/>
      <c r="H280" s="73"/>
      <c r="I280" s="73"/>
      <c r="J280" s="73"/>
      <c r="K280" s="109"/>
    </row>
    <row r="281" spans="3:11" ht="18.75" x14ac:dyDescent="0.25">
      <c r="C281" s="204" t="str">
        <f>IFERROR(VLOOKUP(D280,'1. Desarrollo e Innov. Curricu.'!$E:$F,2,FALSE),IFERROR(VLOOKUP(D280,'2. Investigación Científica'!$E:$F,2,FALSE),IFERROR(VLOOKUP(D280,'3. Vinculación Univ. Sociedad'!$E:$F,2,FALSE),IFERROR(VLOOKUP(D280,'4. Docencia y Profesorado Univ.'!$E:$F,2,FALSE),IFERROR(VLOOKUP(D280,'5. Estudiantes y Graduados'!$E:$F,2,FALSE),IFERROR(VLOOKUP(D280,'11. Gestion Administrativa'!$E:$F,2,FALSE),IFERROR(VLOOKUP(D280,'13. Gestión Académica'!$E:$F,2,FALSE),IFERROR(VLOOKUP(D280,'8. Asegura. de la Calid. y M'!$E:$F,2,FALSE),IFERROR(VLOOKUP(D280,'6. Gestión del Conocimiento'!$E:$F,2,FALSE),IFERROR(VLOOKUP(D280,'15. Gobernabilidad y Proceso...'!$E:$F,2,FALSE),IFERROR(VLOOKUP(D280,'12. Gestión del Talento Humano'!$E:$F,2,FALSE),IFERROR(VLOOKUP(D280,'14. Internacional... de la E.S.'!$E:$F,2,FALSE),IFERROR(VLOOKUP(D280,'10. Posgrado'!$E:$F,2,FALSE),IFERROR(VLOOKUP(D280,'17. Gestión TIC'!$E:$F,2,FALSE),IFERROR(VLOOKUP(D280,'16. Desa. del Sistema Educ.Sup.'!$E:$F,2,FALSE),IFERROR(VLOOKUP(D280,'9. Cultura de Inno. Insti...'!$E:$F,2,FALSE),VLOOKUP(D280,'7. Lo Esencial de la Reforma U.'!$E:$F,2,0)))))))))))))))))</f>
        <v xml:space="preserve">GESTIONAR NUEVAS CARRERAS 1. Reuniones interdisciplinaria para el desarrollo del Estudio de factibilidad de nuevas carreras 2. Contribucion con los planes de estudios 3. Gestiones para la implementacion de las carreras.                                                                   </v>
      </c>
      <c r="D281" s="31"/>
      <c r="E281" s="90"/>
      <c r="F281" s="90"/>
      <c r="G281" s="90"/>
      <c r="H281" s="73"/>
      <c r="I281" s="73"/>
      <c r="J281" s="73"/>
      <c r="K281" s="109"/>
    </row>
    <row r="282" spans="3:11" ht="15.75" thickBot="1" x14ac:dyDescent="0.3">
      <c r="C282" s="404"/>
      <c r="D282" s="404"/>
      <c r="E282" s="404"/>
      <c r="F282" s="90"/>
      <c r="G282" s="73"/>
      <c r="H282" s="73"/>
      <c r="I282" s="73"/>
      <c r="J282" s="404"/>
      <c r="K282" s="404"/>
    </row>
    <row r="283" spans="3:11" ht="30.75" thickBot="1" x14ac:dyDescent="0.3">
      <c r="C283" s="126" t="s">
        <v>44</v>
      </c>
      <c r="D283" s="126" t="s">
        <v>55</v>
      </c>
      <c r="E283" s="133" t="s">
        <v>57</v>
      </c>
      <c r="F283" s="132" t="s">
        <v>27</v>
      </c>
      <c r="G283" s="130" t="s">
        <v>128</v>
      </c>
      <c r="H283" s="133" t="s">
        <v>46</v>
      </c>
      <c r="I283" s="130" t="s">
        <v>129</v>
      </c>
      <c r="J283" s="130" t="s">
        <v>407</v>
      </c>
      <c r="K283" s="130" t="s">
        <v>408</v>
      </c>
    </row>
    <row r="284" spans="3:11" x14ac:dyDescent="0.25">
      <c r="C284" s="214" t="s">
        <v>425</v>
      </c>
      <c r="D284" s="215">
        <v>0</v>
      </c>
      <c r="E284" s="213">
        <f>HLOOKUP(C284,$AH$2:$BU$3,2,0)</f>
        <v>2000</v>
      </c>
      <c r="F284" s="94">
        <f t="shared" ref="F284:F288" si="28">D284*E284</f>
        <v>0</v>
      </c>
      <c r="G284" s="158" t="s">
        <v>126</v>
      </c>
      <c r="H284" s="408" t="s">
        <v>303</v>
      </c>
      <c r="I284" s="127" t="str">
        <f>VLOOKUP(H284,Presupuesto!$B$11:$C$565,2,0)</f>
        <v>PASAJES NACIONALES (26110-00)</v>
      </c>
      <c r="J284" s="212" t="s">
        <v>469</v>
      </c>
      <c r="K284" s="95" t="s">
        <v>391</v>
      </c>
    </row>
    <row r="285" spans="3:11" x14ac:dyDescent="0.25">
      <c r="C285" s="138" t="s">
        <v>1757</v>
      </c>
      <c r="D285" s="155">
        <v>2</v>
      </c>
      <c r="E285" s="120">
        <v>60000</v>
      </c>
      <c r="F285" s="94">
        <f t="shared" si="28"/>
        <v>120000</v>
      </c>
      <c r="G285" s="158" t="s">
        <v>126</v>
      </c>
      <c r="H285" s="408" t="s">
        <v>285</v>
      </c>
      <c r="I285" s="127" t="str">
        <f>VLOOKUP(H285,Presupuesto!$B$11:$C$565,2,0)</f>
        <v>ESTUDIOS INVEST.ANALISIS DE FACTIBILIDAD. (24200-00)</v>
      </c>
      <c r="J285" s="95" t="s">
        <v>469</v>
      </c>
      <c r="K285" s="95" t="s">
        <v>409</v>
      </c>
    </row>
    <row r="286" spans="3:11" x14ac:dyDescent="0.25">
      <c r="C286" s="138"/>
      <c r="D286" s="155"/>
      <c r="E286" s="120"/>
      <c r="F286" s="94">
        <f t="shared" si="28"/>
        <v>0</v>
      </c>
      <c r="G286" s="158" t="s">
        <v>126</v>
      </c>
      <c r="H286" s="408" t="s">
        <v>870</v>
      </c>
      <c r="I286" s="127" t="str">
        <f>VLOOKUP(H286,Presupuesto!$B$11:$C$565,2,0)</f>
        <v>DIESEL</v>
      </c>
      <c r="J286" s="95" t="s">
        <v>469</v>
      </c>
      <c r="K286" s="95" t="s">
        <v>409</v>
      </c>
    </row>
    <row r="287" spans="3:11" x14ac:dyDescent="0.25">
      <c r="C287" s="138"/>
      <c r="D287" s="155"/>
      <c r="E287" s="120"/>
      <c r="F287" s="94">
        <f t="shared" si="28"/>
        <v>0</v>
      </c>
      <c r="G287" s="158" t="s">
        <v>126</v>
      </c>
      <c r="H287" s="408"/>
      <c r="I287" s="127" t="e">
        <f>VLOOKUP(H287,Presupuesto!$B$11:$C$565,2,0)</f>
        <v>#N/A</v>
      </c>
      <c r="J287" s="95" t="str">
        <f t="shared" ref="J287:J288" si="29">$J$256</f>
        <v>Gestión del Conocimiento</v>
      </c>
      <c r="K287" s="95" t="s">
        <v>398</v>
      </c>
    </row>
    <row r="288" spans="3:11" x14ac:dyDescent="0.25">
      <c r="C288" s="138"/>
      <c r="D288" s="155"/>
      <c r="E288" s="120"/>
      <c r="F288" s="94">
        <f t="shared" si="28"/>
        <v>0</v>
      </c>
      <c r="G288" s="158"/>
      <c r="H288" s="139"/>
      <c r="I288" s="127" t="e">
        <f>VLOOKUP(H288,Presupuesto!$B$11:$C$565,2,0)</f>
        <v>#N/A</v>
      </c>
      <c r="J288" s="95" t="str">
        <f t="shared" si="29"/>
        <v>Gestión del Conocimiento</v>
      </c>
      <c r="K288" s="95" t="s">
        <v>409</v>
      </c>
    </row>
    <row r="290" spans="3:11" ht="15.75" thickBot="1" x14ac:dyDescent="0.3"/>
    <row r="291" spans="3:11" ht="15.75" thickBot="1" x14ac:dyDescent="0.3">
      <c r="C291" s="154" t="s">
        <v>53</v>
      </c>
      <c r="D291" s="329">
        <f>SUM(F298:F302)</f>
        <v>0</v>
      </c>
      <c r="E291" s="404"/>
      <c r="F291" s="70"/>
      <c r="G291" s="76"/>
      <c r="H291" s="70"/>
      <c r="I291" s="70"/>
      <c r="J291" s="404"/>
      <c r="K291" s="404"/>
    </row>
    <row r="292" spans="3:11" x14ac:dyDescent="0.25">
      <c r="C292" s="70"/>
      <c r="D292" s="31"/>
      <c r="E292" s="90"/>
      <c r="F292" s="90"/>
      <c r="G292" s="90"/>
      <c r="H292" s="73"/>
      <c r="I292" s="73"/>
      <c r="J292" s="73"/>
      <c r="K292" s="109"/>
    </row>
    <row r="293" spans="3:11" x14ac:dyDescent="0.25">
      <c r="C293" s="70"/>
      <c r="D293" s="31"/>
      <c r="E293" s="90"/>
      <c r="F293" s="90"/>
      <c r="G293" s="90"/>
      <c r="H293" s="73"/>
      <c r="I293" s="73"/>
      <c r="J293" s="73"/>
      <c r="K293" s="109"/>
    </row>
    <row r="294" spans="3:11" ht="15.75" x14ac:dyDescent="0.25">
      <c r="C294" s="199" t="s">
        <v>389</v>
      </c>
      <c r="D294" s="327" t="s">
        <v>1997</v>
      </c>
      <c r="E294" s="90"/>
      <c r="F294" s="90"/>
      <c r="G294" s="90"/>
      <c r="H294" s="73"/>
      <c r="I294" s="73"/>
      <c r="J294" s="73"/>
      <c r="K294" s="109"/>
    </row>
    <row r="295" spans="3:11" ht="18.75" x14ac:dyDescent="0.25">
      <c r="C295" s="204" t="str">
        <f>IFERROR(VLOOKUP(D294,'1. Desarrollo e Innov. Curricu.'!$E:$F,2,FALSE),IFERROR(VLOOKUP(D294,'2. Investigación Científica'!$E:$F,2,FALSE),IFERROR(VLOOKUP(D294,'3. Vinculación Univ. Sociedad'!$E:$F,2,FALSE),IFERROR(VLOOKUP(D294,'4. Docencia y Profesorado Univ.'!$E:$F,2,FALSE),IFERROR(VLOOKUP(D294,'5. Estudiantes y Graduados'!$E:$F,2,FALSE),IFERROR(VLOOKUP(D294,'11. Gestion Administrativa'!$E:$F,2,FALSE),IFERROR(VLOOKUP(D294,'13. Gestión Académica'!$E:$F,2,FALSE),IFERROR(VLOOKUP(D294,'8. Asegura. de la Calid. y M'!$E:$F,2,FALSE),IFERROR(VLOOKUP(D294,'6. Gestión del Conocimiento'!$E:$F,2,FALSE),IFERROR(VLOOKUP(D294,'15. Gobernabilidad y Proceso...'!$E:$F,2,FALSE),IFERROR(VLOOKUP(D294,'12. Gestión del Talento Humano'!$E:$F,2,FALSE),IFERROR(VLOOKUP(D294,'14. Internacional... de la E.S.'!$E:$F,2,FALSE),IFERROR(VLOOKUP(D294,'10. Posgrado'!$E:$F,2,FALSE),IFERROR(VLOOKUP(D294,'17. Gestión TIC'!$E:$F,2,FALSE),IFERROR(VLOOKUP(D294,'16. Desa. del Sistema Educ.Sup.'!$E:$F,2,FALSE),IFERROR(VLOOKUP(D294,'9. Cultura de Inno. Insti...'!$E:$F,2,FALSE),VLOOKUP(D294,'7. Lo Esencial de la Reforma U.'!$E:$F,2,0)))))))))))))))))</f>
        <v xml:space="preserve">1.gestión para la puesta en marcha de la  biblioteca de Ciencias de la salud. 2. Compra de textos en fisico y vituales. 3. Capacitación tecnologica del personal (presupuesto CU) </v>
      </c>
      <c r="D295" s="31"/>
      <c r="E295" s="90"/>
      <c r="F295" s="90"/>
      <c r="G295" s="90"/>
      <c r="H295" s="73"/>
      <c r="I295" s="73"/>
      <c r="J295" s="73"/>
      <c r="K295" s="109"/>
    </row>
    <row r="296" spans="3:11" ht="15.75" thickBot="1" x14ac:dyDescent="0.3">
      <c r="C296" s="404"/>
      <c r="D296" s="404"/>
      <c r="E296" s="404"/>
      <c r="F296" s="90"/>
      <c r="G296" s="73"/>
      <c r="H296" s="73"/>
      <c r="I296" s="73"/>
      <c r="J296" s="404"/>
      <c r="K296" s="404"/>
    </row>
    <row r="297" spans="3:11" ht="30.75" thickBot="1" x14ac:dyDescent="0.3">
      <c r="C297" s="126" t="s">
        <v>44</v>
      </c>
      <c r="D297" s="126" t="s">
        <v>55</v>
      </c>
      <c r="E297" s="133" t="s">
        <v>57</v>
      </c>
      <c r="F297" s="132" t="s">
        <v>27</v>
      </c>
      <c r="G297" s="130" t="s">
        <v>128</v>
      </c>
      <c r="H297" s="133" t="s">
        <v>46</v>
      </c>
      <c r="I297" s="130" t="s">
        <v>129</v>
      </c>
      <c r="J297" s="130" t="s">
        <v>407</v>
      </c>
      <c r="K297" s="130" t="s">
        <v>408</v>
      </c>
    </row>
    <row r="298" spans="3:11" x14ac:dyDescent="0.25">
      <c r="C298" s="214" t="s">
        <v>425</v>
      </c>
      <c r="D298" s="215">
        <v>0</v>
      </c>
      <c r="E298" s="213">
        <f>HLOOKUP(C298,$AH$2:$BU$3,2,0)</f>
        <v>2000</v>
      </c>
      <c r="F298" s="94">
        <f t="shared" ref="F298:F302" si="30">D298*E298</f>
        <v>0</v>
      </c>
      <c r="G298" s="158" t="s">
        <v>126</v>
      </c>
      <c r="H298" s="408" t="s">
        <v>303</v>
      </c>
      <c r="I298" s="127" t="str">
        <f>VLOOKUP(H298,Presupuesto!$B$11:$C$565,2,0)</f>
        <v>PASAJES NACIONALES (26110-00)</v>
      </c>
      <c r="J298" s="212" t="s">
        <v>469</v>
      </c>
      <c r="K298" s="95" t="s">
        <v>391</v>
      </c>
    </row>
    <row r="299" spans="3:11" ht="31.5" x14ac:dyDescent="0.25">
      <c r="C299" s="492" t="s">
        <v>1771</v>
      </c>
      <c r="D299" s="155">
        <v>1</v>
      </c>
      <c r="E299" s="120">
        <v>0</v>
      </c>
      <c r="F299" s="94">
        <f t="shared" si="30"/>
        <v>0</v>
      </c>
      <c r="G299" s="158" t="s">
        <v>1494</v>
      </c>
      <c r="H299" s="408" t="s">
        <v>824</v>
      </c>
      <c r="I299" s="127" t="str">
        <f>VLOOKUP(H299,Presupuesto!$B$11:$C$565,2,0)</f>
        <v>FORTALECIMIENTO DE LAS BIBLIOTECAS (PLAN DE REFORMA)</v>
      </c>
      <c r="J299" s="95" t="s">
        <v>469</v>
      </c>
      <c r="K299" s="95" t="s">
        <v>409</v>
      </c>
    </row>
    <row r="300" spans="3:11" x14ac:dyDescent="0.25">
      <c r="C300" s="138"/>
      <c r="D300" s="155"/>
      <c r="E300" s="120"/>
      <c r="F300" s="94">
        <f t="shared" si="30"/>
        <v>0</v>
      </c>
      <c r="G300" s="158" t="s">
        <v>126</v>
      </c>
      <c r="H300" s="408" t="s">
        <v>870</v>
      </c>
      <c r="I300" s="127" t="str">
        <f>VLOOKUP(H300,Presupuesto!$B$11:$C$565,2,0)</f>
        <v>DIESEL</v>
      </c>
      <c r="J300" s="95" t="s">
        <v>469</v>
      </c>
      <c r="K300" s="95" t="s">
        <v>409</v>
      </c>
    </row>
    <row r="301" spans="3:11" x14ac:dyDescent="0.25">
      <c r="C301" s="138"/>
      <c r="D301" s="155"/>
      <c r="E301" s="120"/>
      <c r="F301" s="94">
        <f t="shared" si="30"/>
        <v>0</v>
      </c>
      <c r="G301" s="158" t="s">
        <v>126</v>
      </c>
      <c r="H301" s="408"/>
      <c r="I301" s="127" t="e">
        <f>VLOOKUP(H301,Presupuesto!$B$11:$C$565,2,0)</f>
        <v>#N/A</v>
      </c>
      <c r="J301" s="95" t="str">
        <f t="shared" ref="J301:J302" si="31">$J$256</f>
        <v>Gestión del Conocimiento</v>
      </c>
      <c r="K301" s="95" t="s">
        <v>398</v>
      </c>
    </row>
    <row r="302" spans="3:11" x14ac:dyDescent="0.25">
      <c r="C302" s="138"/>
      <c r="D302" s="155"/>
      <c r="E302" s="120"/>
      <c r="F302" s="94">
        <f t="shared" si="30"/>
        <v>0</v>
      </c>
      <c r="G302" s="158"/>
      <c r="H302" s="139"/>
      <c r="I302" s="127" t="e">
        <f>VLOOKUP(H302,Presupuesto!$B$11:$C$565,2,0)</f>
        <v>#N/A</v>
      </c>
      <c r="J302" s="95" t="str">
        <f t="shared" si="31"/>
        <v>Gestión del Conocimiento</v>
      </c>
      <c r="K302" s="95" t="s">
        <v>409</v>
      </c>
    </row>
    <row r="304" spans="3:11" ht="15.75" thickBot="1" x14ac:dyDescent="0.3"/>
    <row r="305" spans="3:11" ht="15.75" thickBot="1" x14ac:dyDescent="0.3">
      <c r="C305" s="154" t="s">
        <v>53</v>
      </c>
      <c r="D305" s="329">
        <f>SUM(F312:F316)</f>
        <v>200000</v>
      </c>
      <c r="E305" s="404"/>
      <c r="F305" s="70"/>
      <c r="G305" s="76"/>
      <c r="H305" s="70"/>
      <c r="I305" s="70"/>
      <c r="J305" s="404"/>
      <c r="K305" s="404"/>
    </row>
    <row r="306" spans="3:11" x14ac:dyDescent="0.25">
      <c r="C306" s="70"/>
      <c r="D306" s="31"/>
      <c r="E306" s="90"/>
      <c r="F306" s="90"/>
      <c r="G306" s="90"/>
      <c r="H306" s="73"/>
      <c r="I306" s="73"/>
      <c r="J306" s="73"/>
      <c r="K306" s="109"/>
    </row>
    <row r="307" spans="3:11" x14ac:dyDescent="0.25">
      <c r="C307" s="70"/>
      <c r="D307" s="31"/>
      <c r="E307" s="90"/>
      <c r="F307" s="90"/>
      <c r="G307" s="90"/>
      <c r="H307" s="73"/>
      <c r="I307" s="73"/>
      <c r="J307" s="73"/>
      <c r="K307" s="109"/>
    </row>
    <row r="308" spans="3:11" ht="15.75" x14ac:dyDescent="0.25">
      <c r="C308" s="199" t="s">
        <v>389</v>
      </c>
      <c r="D308" s="327" t="s">
        <v>1804</v>
      </c>
      <c r="E308" s="90"/>
      <c r="F308" s="90"/>
      <c r="G308" s="90"/>
      <c r="H308" s="73"/>
      <c r="I308" s="73"/>
      <c r="J308" s="73"/>
      <c r="K308" s="109"/>
    </row>
    <row r="309" spans="3:11" ht="18.75" x14ac:dyDescent="0.25">
      <c r="C309" s="204" t="str">
        <f>IFERROR(VLOOKUP(D308,'1. Desarrollo e Innov. Curricu.'!$E:$F,2,FALSE),IFERROR(VLOOKUP(D308,'2. Investigación Científica'!$E:$F,2,FALSE),IFERROR(VLOOKUP(D308,'3. Vinculación Univ. Sociedad'!$E:$F,2,FALSE),IFERROR(VLOOKUP(D308,'4. Docencia y Profesorado Univ.'!$E:$F,2,FALSE),IFERROR(VLOOKUP(D308,'5. Estudiantes y Graduados'!$E:$F,2,FALSE),IFERROR(VLOOKUP(D308,'11. Gestion Administrativa'!$E:$F,2,FALSE),IFERROR(VLOOKUP(D308,'13. Gestión Académica'!$E:$F,2,FALSE),IFERROR(VLOOKUP(D308,'8. Asegura. de la Calid. y M'!$E:$F,2,FALSE),IFERROR(VLOOKUP(D308,'6. Gestión del Conocimiento'!$E:$F,2,FALSE),IFERROR(VLOOKUP(D308,'15. Gobernabilidad y Proceso...'!$E:$F,2,FALSE),IFERROR(VLOOKUP(D308,'12. Gestión del Talento Humano'!$E:$F,2,FALSE),IFERROR(VLOOKUP(D308,'14. Internacional... de la E.S.'!$E:$F,2,FALSE),IFERROR(VLOOKUP(D308,'10. Posgrado'!$E:$F,2,FALSE),IFERROR(VLOOKUP(D308,'17. Gestión TIC'!$E:$F,2,FALSE),IFERROR(VLOOKUP(D308,'16. Desa. del Sistema Educ.Sup.'!$E:$F,2,FALSE),IFERROR(VLOOKUP(D308,'9. Cultura de Inno. Insti...'!$E:$F,2,FALSE),VLOOKUP(D308,'7. Lo Esencial de la Reforma U.'!$E:$F,2,0)))))))))))))))))</f>
        <v>GESTIONAR LA Promoción y Difusión de los servicios de la docencia, investigación, vinculación universidad-sociedad, a través de medios internos y externos.</v>
      </c>
      <c r="D309" s="31"/>
      <c r="E309" s="90"/>
      <c r="F309" s="90"/>
      <c r="G309" s="90"/>
      <c r="H309" s="73"/>
      <c r="I309" s="73"/>
      <c r="J309" s="73"/>
      <c r="K309" s="109"/>
    </row>
    <row r="310" spans="3:11" ht="15.75" thickBot="1" x14ac:dyDescent="0.3">
      <c r="C310" s="404"/>
      <c r="D310" s="404"/>
      <c r="E310" s="404"/>
      <c r="F310" s="90"/>
      <c r="G310" s="73"/>
      <c r="H310" s="73"/>
      <c r="I310" s="73"/>
      <c r="J310" s="404"/>
      <c r="K310" s="404"/>
    </row>
    <row r="311" spans="3:11" ht="30.75" thickBot="1" x14ac:dyDescent="0.3">
      <c r="C311" s="126" t="s">
        <v>44</v>
      </c>
      <c r="D311" s="126" t="s">
        <v>55</v>
      </c>
      <c r="E311" s="133" t="s">
        <v>57</v>
      </c>
      <c r="F311" s="132" t="s">
        <v>27</v>
      </c>
      <c r="G311" s="130" t="s">
        <v>128</v>
      </c>
      <c r="H311" s="133" t="s">
        <v>46</v>
      </c>
      <c r="I311" s="130" t="s">
        <v>129</v>
      </c>
      <c r="J311" s="130" t="s">
        <v>407</v>
      </c>
      <c r="K311" s="130" t="s">
        <v>408</v>
      </c>
    </row>
    <row r="312" spans="3:11" x14ac:dyDescent="0.25">
      <c r="C312" s="214" t="s">
        <v>425</v>
      </c>
      <c r="D312" s="215">
        <v>0</v>
      </c>
      <c r="E312" s="213">
        <f>HLOOKUP(C312,$AH$2:$BU$3,2,0)</f>
        <v>2000</v>
      </c>
      <c r="F312" s="94">
        <f t="shared" ref="F312:F316" si="32">D312*E312</f>
        <v>0</v>
      </c>
      <c r="G312" s="158" t="s">
        <v>126</v>
      </c>
      <c r="H312" s="408" t="s">
        <v>303</v>
      </c>
      <c r="I312" s="127" t="str">
        <f>VLOOKUP(H312,Presupuesto!$B$11:$C$565,2,0)</f>
        <v>PASAJES NACIONALES (26110-00)</v>
      </c>
      <c r="J312" s="212" t="s">
        <v>469</v>
      </c>
      <c r="K312" s="95" t="s">
        <v>391</v>
      </c>
    </row>
    <row r="313" spans="3:11" ht="15.75" x14ac:dyDescent="0.25">
      <c r="C313" s="492" t="s">
        <v>1808</v>
      </c>
      <c r="D313" s="155">
        <v>4</v>
      </c>
      <c r="E313" s="120">
        <v>50000</v>
      </c>
      <c r="F313" s="94">
        <f t="shared" si="32"/>
        <v>200000</v>
      </c>
      <c r="G313" s="158" t="s">
        <v>126</v>
      </c>
      <c r="H313" s="408" t="s">
        <v>816</v>
      </c>
      <c r="I313" s="127" t="str">
        <f>VLOOKUP(H313,Presupuesto!$B$11:$C$565,2,0)</f>
        <v>PRODUCTOS DE ARTES GRAFICAS</v>
      </c>
      <c r="J313" s="95" t="s">
        <v>1363</v>
      </c>
      <c r="K313" s="95" t="s">
        <v>409</v>
      </c>
    </row>
    <row r="314" spans="3:11" x14ac:dyDescent="0.25">
      <c r="C314" s="138"/>
      <c r="D314" s="155"/>
      <c r="E314" s="120"/>
      <c r="F314" s="94">
        <f t="shared" si="32"/>
        <v>0</v>
      </c>
      <c r="G314" s="158" t="s">
        <v>126</v>
      </c>
      <c r="H314" s="408" t="s">
        <v>870</v>
      </c>
      <c r="I314" s="127" t="str">
        <f>VLOOKUP(H314,Presupuesto!$B$11:$C$565,2,0)</f>
        <v>DIESEL</v>
      </c>
      <c r="J314" s="95" t="s">
        <v>1363</v>
      </c>
      <c r="K314" s="95" t="s">
        <v>409</v>
      </c>
    </row>
    <row r="315" spans="3:11" x14ac:dyDescent="0.25">
      <c r="C315" s="138"/>
      <c r="D315" s="155"/>
      <c r="E315" s="120"/>
      <c r="F315" s="94">
        <f t="shared" si="32"/>
        <v>0</v>
      </c>
      <c r="G315" s="158" t="s">
        <v>126</v>
      </c>
      <c r="H315" s="408"/>
      <c r="I315" s="127" t="e">
        <f>VLOOKUP(H315,Presupuesto!$B$11:$C$565,2,0)</f>
        <v>#N/A</v>
      </c>
      <c r="J315" s="95" t="s">
        <v>1363</v>
      </c>
      <c r="K315" s="95" t="s">
        <v>398</v>
      </c>
    </row>
    <row r="316" spans="3:11" x14ac:dyDescent="0.25">
      <c r="C316" s="138"/>
      <c r="D316" s="155"/>
      <c r="E316" s="120"/>
      <c r="F316" s="94">
        <f t="shared" si="32"/>
        <v>0</v>
      </c>
      <c r="G316" s="158"/>
      <c r="H316" s="139"/>
      <c r="I316" s="127" t="e">
        <f>VLOOKUP(H316,Presupuesto!$B$11:$C$565,2,0)</f>
        <v>#N/A</v>
      </c>
      <c r="J316" s="95" t="s">
        <v>1363</v>
      </c>
      <c r="K316" s="95" t="s">
        <v>409</v>
      </c>
    </row>
    <row r="318" spans="3:11" ht="15.75" thickBot="1" x14ac:dyDescent="0.3"/>
    <row r="319" spans="3:11" ht="15.75" thickBot="1" x14ac:dyDescent="0.3">
      <c r="C319" s="154" t="s">
        <v>53</v>
      </c>
      <c r="D319" s="329">
        <f>SUM(F326:F330)</f>
        <v>3600</v>
      </c>
      <c r="E319" s="404"/>
      <c r="F319" s="70"/>
      <c r="G319" s="76"/>
      <c r="H319" s="70"/>
      <c r="I319" s="70"/>
      <c r="J319" s="404"/>
      <c r="K319" s="404"/>
    </row>
    <row r="320" spans="3:11" x14ac:dyDescent="0.25">
      <c r="C320" s="70"/>
      <c r="D320" s="31"/>
      <c r="E320" s="90"/>
      <c r="F320" s="90"/>
      <c r="G320" s="90"/>
      <c r="H320" s="73"/>
      <c r="I320" s="73"/>
      <c r="J320" s="73"/>
      <c r="K320" s="109"/>
    </row>
    <row r="321" spans="3:11" x14ac:dyDescent="0.25">
      <c r="C321" s="70"/>
      <c r="D321" s="31"/>
      <c r="E321" s="90"/>
      <c r="F321" s="90"/>
      <c r="G321" s="90"/>
      <c r="H321" s="73"/>
      <c r="I321" s="73"/>
      <c r="J321" s="73"/>
      <c r="K321" s="109"/>
    </row>
    <row r="322" spans="3:11" ht="15.75" x14ac:dyDescent="0.25">
      <c r="C322" s="199" t="s">
        <v>389</v>
      </c>
      <c r="D322" s="327" t="s">
        <v>1817</v>
      </c>
      <c r="E322" s="90"/>
      <c r="F322" s="90"/>
      <c r="G322" s="90"/>
      <c r="H322" s="73"/>
      <c r="I322" s="73"/>
      <c r="J322" s="73"/>
      <c r="K322" s="109"/>
    </row>
    <row r="323" spans="3:11" ht="18.75" x14ac:dyDescent="0.25">
      <c r="C323" s="204" t="str">
        <f>IFERROR(VLOOKUP(D322,'1. Desarrollo e Innov. Curricu.'!$E:$F,2,FALSE),IFERROR(VLOOKUP(D322,'2. Investigación Científica'!$E:$F,2,FALSE),IFERROR(VLOOKUP(D322,'3. Vinculación Univ. Sociedad'!$E:$F,2,FALSE),IFERROR(VLOOKUP(D322,'4. Docencia y Profesorado Univ.'!$E:$F,2,FALSE),IFERROR(VLOOKUP(D322,'5. Estudiantes y Graduados'!$E:$F,2,FALSE),IFERROR(VLOOKUP(D322,'11. Gestion Administrativa'!$E:$F,2,FALSE),IFERROR(VLOOKUP(D322,'13. Gestión Académica'!$E:$F,2,FALSE),IFERROR(VLOOKUP(D322,'8. Asegura. de la Calid. y M'!$E:$F,2,FALSE),IFERROR(VLOOKUP(D322,'6. Gestión del Conocimiento'!$E:$F,2,FALSE),IFERROR(VLOOKUP(D322,'15. Gobernabilidad y Proceso...'!$E:$F,2,FALSE),IFERROR(VLOOKUP(D322,'12. Gestión del Talento Humano'!$E:$F,2,FALSE),IFERROR(VLOOKUP(D322,'14. Internacional... de la E.S.'!$E:$F,2,FALSE),IFERROR(VLOOKUP(D322,'10. Posgrado'!$E:$F,2,FALSE),IFERROR(VLOOKUP(D322,'17. Gestión TIC'!$E:$F,2,FALSE),IFERROR(VLOOKUP(D322,'16. Desa. del Sistema Educ.Sup.'!$E:$F,2,FALSE),IFERROR(VLOOKUP(D322,'9. Cultura de Inno. Insti...'!$E:$F,2,FALSE),VLOOKUP(D322,'7. Lo Esencial de la Reforma U.'!$E:$F,2,0)))))))))))))))))</f>
        <v xml:space="preserve">1. Elaboracion del plan de mejora 2. Establecer una ruta critca para la ejecucion del plan de mejora  3. Presentar informes de avnces cada trimestre del año. </v>
      </c>
      <c r="D323" s="31"/>
      <c r="E323" s="90"/>
      <c r="F323" s="90"/>
      <c r="G323" s="90"/>
      <c r="H323" s="73"/>
      <c r="I323" s="73"/>
      <c r="J323" s="73"/>
      <c r="K323" s="109"/>
    </row>
    <row r="324" spans="3:11" ht="15.75" thickBot="1" x14ac:dyDescent="0.3">
      <c r="C324" s="404"/>
      <c r="D324" s="404"/>
      <c r="E324" s="404"/>
      <c r="F324" s="90"/>
      <c r="G324" s="73"/>
      <c r="H324" s="73"/>
      <c r="I324" s="73"/>
      <c r="J324" s="404"/>
      <c r="K324" s="404"/>
    </row>
    <row r="325" spans="3:11" ht="30.75" thickBot="1" x14ac:dyDescent="0.3">
      <c r="C325" s="126" t="s">
        <v>44</v>
      </c>
      <c r="D325" s="126" t="s">
        <v>55</v>
      </c>
      <c r="E325" s="133" t="s">
        <v>57</v>
      </c>
      <c r="F325" s="132" t="s">
        <v>27</v>
      </c>
      <c r="G325" s="130" t="s">
        <v>128</v>
      </c>
      <c r="H325" s="133" t="s">
        <v>46</v>
      </c>
      <c r="I325" s="130" t="s">
        <v>129</v>
      </c>
      <c r="J325" s="130" t="s">
        <v>407</v>
      </c>
      <c r="K325" s="130" t="s">
        <v>408</v>
      </c>
    </row>
    <row r="326" spans="3:11" x14ac:dyDescent="0.25">
      <c r="C326" s="214" t="s">
        <v>425</v>
      </c>
      <c r="D326" s="215">
        <v>0</v>
      </c>
      <c r="E326" s="213">
        <f>HLOOKUP(C326,$AH$2:$BU$3,2,0)</f>
        <v>2000</v>
      </c>
      <c r="F326" s="94">
        <f t="shared" ref="F326:F330" si="33">D326*E326</f>
        <v>0</v>
      </c>
      <c r="G326" s="158" t="s">
        <v>126</v>
      </c>
      <c r="H326" s="408" t="s">
        <v>303</v>
      </c>
      <c r="I326" s="127" t="str">
        <f>VLOOKUP(H326,Presupuesto!$B$11:$C$565,2,0)</f>
        <v>PASAJES NACIONALES (26110-00)</v>
      </c>
      <c r="J326" s="212" t="s">
        <v>469</v>
      </c>
      <c r="K326" s="95" t="s">
        <v>391</v>
      </c>
    </row>
    <row r="327" spans="3:11" ht="15.75" x14ac:dyDescent="0.25">
      <c r="C327" s="492" t="s">
        <v>1808</v>
      </c>
      <c r="D327" s="155">
        <v>2</v>
      </c>
      <c r="E327" s="120">
        <v>1800</v>
      </c>
      <c r="F327" s="94">
        <f t="shared" si="33"/>
        <v>3600</v>
      </c>
      <c r="G327" s="158" t="s">
        <v>126</v>
      </c>
      <c r="H327" s="408" t="s">
        <v>816</v>
      </c>
      <c r="I327" s="127" t="str">
        <f>VLOOKUP(H327,Presupuesto!$B$11:$C$565,2,0)</f>
        <v>PRODUCTOS DE ARTES GRAFICAS</v>
      </c>
      <c r="J327" s="95" t="s">
        <v>1363</v>
      </c>
      <c r="K327" s="95" t="s">
        <v>409</v>
      </c>
    </row>
    <row r="328" spans="3:11" x14ac:dyDescent="0.25">
      <c r="C328" s="138"/>
      <c r="D328" s="155"/>
      <c r="E328" s="120"/>
      <c r="F328" s="94">
        <f t="shared" si="33"/>
        <v>0</v>
      </c>
      <c r="G328" s="158" t="s">
        <v>126</v>
      </c>
      <c r="H328" s="408" t="s">
        <v>870</v>
      </c>
      <c r="I328" s="127" t="str">
        <f>VLOOKUP(H328,Presupuesto!$B$11:$C$565,2,0)</f>
        <v>DIESEL</v>
      </c>
      <c r="J328" s="95" t="s">
        <v>1363</v>
      </c>
      <c r="K328" s="95" t="s">
        <v>409</v>
      </c>
    </row>
    <row r="329" spans="3:11" x14ac:dyDescent="0.25">
      <c r="C329" s="138"/>
      <c r="D329" s="155"/>
      <c r="E329" s="120"/>
      <c r="F329" s="94">
        <f t="shared" si="33"/>
        <v>0</v>
      </c>
      <c r="G329" s="158" t="s">
        <v>126</v>
      </c>
      <c r="H329" s="408"/>
      <c r="I329" s="127" t="e">
        <f>VLOOKUP(H329,Presupuesto!$B$11:$C$565,2,0)</f>
        <v>#N/A</v>
      </c>
      <c r="J329" s="95" t="s">
        <v>1363</v>
      </c>
      <c r="K329" s="95" t="s">
        <v>398</v>
      </c>
    </row>
    <row r="330" spans="3:11" x14ac:dyDescent="0.25">
      <c r="C330" s="138"/>
      <c r="D330" s="155"/>
      <c r="E330" s="120"/>
      <c r="F330" s="94">
        <f t="shared" si="33"/>
        <v>0</v>
      </c>
      <c r="G330" s="158"/>
      <c r="H330" s="139"/>
      <c r="I330" s="127" t="e">
        <f>VLOOKUP(H330,Presupuesto!$B$11:$C$565,2,0)</f>
        <v>#N/A</v>
      </c>
      <c r="J330" s="95" t="s">
        <v>1363</v>
      </c>
      <c r="K330" s="95" t="s">
        <v>409</v>
      </c>
    </row>
    <row r="333" spans="3:11" ht="15.75" thickBot="1" x14ac:dyDescent="0.3"/>
    <row r="334" spans="3:11" ht="15.75" thickBot="1" x14ac:dyDescent="0.3">
      <c r="C334" s="154" t="s">
        <v>53</v>
      </c>
      <c r="D334" s="329">
        <f>SUM(F341:F345)</f>
        <v>615551.20000000007</v>
      </c>
      <c r="E334" s="404"/>
      <c r="F334" s="70"/>
      <c r="G334" s="76"/>
      <c r="H334" s="70"/>
      <c r="I334" s="70"/>
      <c r="J334" s="404"/>
      <c r="K334" s="404"/>
    </row>
    <row r="335" spans="3:11" x14ac:dyDescent="0.25">
      <c r="C335" s="70"/>
      <c r="D335" s="31"/>
      <c r="E335" s="90"/>
      <c r="F335" s="90"/>
      <c r="G335" s="90"/>
      <c r="H335" s="73"/>
      <c r="I335" s="73"/>
      <c r="J335" s="73"/>
      <c r="K335" s="109"/>
    </row>
    <row r="336" spans="3:11" x14ac:dyDescent="0.25">
      <c r="C336" s="70"/>
      <c r="D336" s="31"/>
      <c r="E336" s="90"/>
      <c r="F336" s="90"/>
      <c r="G336" s="90"/>
      <c r="H336" s="73"/>
      <c r="I336" s="73"/>
      <c r="J336" s="73"/>
      <c r="K336" s="109"/>
    </row>
    <row r="337" spans="3:11" ht="15.75" x14ac:dyDescent="0.25">
      <c r="C337" s="199" t="s">
        <v>389</v>
      </c>
      <c r="D337" s="327" t="s">
        <v>1827</v>
      </c>
      <c r="E337" s="90"/>
      <c r="F337" s="90"/>
      <c r="G337" s="90"/>
      <c r="H337" s="73"/>
      <c r="I337" s="73"/>
      <c r="J337" s="73"/>
      <c r="K337" s="109"/>
    </row>
    <row r="338" spans="3:11" ht="18.75" x14ac:dyDescent="0.25">
      <c r="C338" s="204" t="str">
        <f>IFERROR(VLOOKUP(D337,'1. Desarrollo e Innov. Curricu.'!$E:$F,2,FALSE),IFERROR(VLOOKUP(D337,'2. Investigación Científica'!$E:$F,2,FALSE),IFERROR(VLOOKUP(D337,'3. Vinculación Univ. Sociedad'!$E:$F,2,FALSE),IFERROR(VLOOKUP(D337,'4. Docencia y Profesorado Univ.'!$E:$F,2,FALSE),IFERROR(VLOOKUP(D337,'5. Estudiantes y Graduados'!$E:$F,2,FALSE),IFERROR(VLOOKUP(D337,'11. Gestion Administrativa'!$E:$F,2,FALSE),IFERROR(VLOOKUP(D337,'13. Gestión Académica'!$E:$F,2,FALSE),IFERROR(VLOOKUP(D337,'8. Asegura. de la Calid. y M'!$E:$F,2,FALSE),IFERROR(VLOOKUP(D337,'6. Gestión del Conocimiento'!$E:$F,2,FALSE),IFERROR(VLOOKUP(D337,'15. Gobernabilidad y Proceso...'!$E:$F,2,FALSE),IFERROR(VLOOKUP(D337,'12. Gestión del Talento Humano'!$E:$F,2,FALSE),IFERROR(VLOOKUP(D337,'14. Internacional... de la E.S.'!$E:$F,2,FALSE),IFERROR(VLOOKUP(D337,'10. Posgrado'!$E:$F,2,FALSE),IFERROR(VLOOKUP(D337,'17. Gestión TIC'!$E:$F,2,FALSE),IFERROR(VLOOKUP(D337,'16. Desa. del Sistema Educ.Sup.'!$E:$F,2,FALSE),IFERROR(VLOOKUP(D337,'9. Cultura de Inno. Insti...'!$E:$F,2,FALSE),VLOOKUP(D337,'7. Lo Esencial de la Reforma U.'!$E:$F,2,0)))))))))))))))))</f>
        <v xml:space="preserve">1. identificar los proyectos de movilidad internos 2. aplicar a convocatorias que ofrezcan financiamiento complementario para movilidad 3. realizar contactos con universidades regionales 4. gestión administrativa técnica  de los  proyectos de movilidad 5. seguimiento post movilidad 6. difusión de resultados   </v>
      </c>
      <c r="D338" s="31"/>
      <c r="E338" s="90"/>
      <c r="F338" s="90"/>
      <c r="G338" s="90"/>
      <c r="H338" s="73"/>
      <c r="I338" s="73"/>
      <c r="J338" s="73"/>
      <c r="K338" s="109"/>
    </row>
    <row r="339" spans="3:11" ht="15.75" thickBot="1" x14ac:dyDescent="0.3">
      <c r="C339" s="404"/>
      <c r="D339" s="404"/>
      <c r="E339" s="404"/>
      <c r="F339" s="90"/>
      <c r="G339" s="73"/>
      <c r="H339" s="73"/>
      <c r="I339" s="73"/>
      <c r="J339" s="404"/>
      <c r="K339" s="404"/>
    </row>
    <row r="340" spans="3:11" ht="30.75" thickBot="1" x14ac:dyDescent="0.3">
      <c r="C340" s="126" t="s">
        <v>44</v>
      </c>
      <c r="D340" s="126" t="s">
        <v>55</v>
      </c>
      <c r="E340" s="133" t="s">
        <v>57</v>
      </c>
      <c r="F340" s="132" t="s">
        <v>27</v>
      </c>
      <c r="G340" s="130" t="s">
        <v>128</v>
      </c>
      <c r="H340" s="133" t="s">
        <v>46</v>
      </c>
      <c r="I340" s="130" t="s">
        <v>129</v>
      </c>
      <c r="J340" s="130" t="s">
        <v>407</v>
      </c>
      <c r="K340" s="130" t="s">
        <v>408</v>
      </c>
    </row>
    <row r="341" spans="3:11" x14ac:dyDescent="0.25">
      <c r="C341" s="214" t="s">
        <v>447</v>
      </c>
      <c r="D341" s="215">
        <v>50</v>
      </c>
      <c r="E341" s="213">
        <f>HLOOKUP(C341,$AH$2:$BU$3,2,0)</f>
        <v>5275.5120000000006</v>
      </c>
      <c r="F341" s="94">
        <f t="shared" ref="F341:F345" si="34">D341*E341</f>
        <v>263775.60000000003</v>
      </c>
      <c r="G341" s="158" t="s">
        <v>126</v>
      </c>
      <c r="H341" s="408" t="s">
        <v>752</v>
      </c>
      <c r="I341" s="127" t="str">
        <f>VLOOKUP(H341,Presupuesto!$B$11:$C$565,2,0)</f>
        <v>PASAJES AL EXTERIOR</v>
      </c>
      <c r="J341" s="212" t="s">
        <v>1364</v>
      </c>
      <c r="K341" s="95" t="s">
        <v>391</v>
      </c>
    </row>
    <row r="342" spans="3:11" ht="16.5" thickBot="1" x14ac:dyDescent="0.3">
      <c r="C342" s="492" t="s">
        <v>1829</v>
      </c>
      <c r="D342" s="155">
        <v>40</v>
      </c>
      <c r="E342" s="120">
        <v>2200</v>
      </c>
      <c r="F342" s="94">
        <f t="shared" si="34"/>
        <v>88000</v>
      </c>
      <c r="G342" s="158" t="s">
        <v>126</v>
      </c>
      <c r="H342" s="408" t="s">
        <v>295</v>
      </c>
      <c r="I342" s="127" t="str">
        <f>VLOOKUP(H342,Presupuesto!$B$11:$C$565,2,0)</f>
        <v>OTROS SERVICIOS COMERCIALES Y FINANCIEROS N.C.</v>
      </c>
      <c r="J342" s="212" t="s">
        <v>1364</v>
      </c>
      <c r="K342" s="95" t="s">
        <v>409</v>
      </c>
    </row>
    <row r="343" spans="3:11" x14ac:dyDescent="0.25">
      <c r="C343" s="214" t="s">
        <v>447</v>
      </c>
      <c r="D343" s="215">
        <v>50</v>
      </c>
      <c r="E343" s="213">
        <f>HLOOKUP(C343,$AH$2:$BU$3,2,0)</f>
        <v>5275.5120000000006</v>
      </c>
      <c r="F343" s="94">
        <f t="shared" si="34"/>
        <v>263775.60000000003</v>
      </c>
      <c r="G343" s="158" t="s">
        <v>1494</v>
      </c>
      <c r="H343" s="408" t="s">
        <v>870</v>
      </c>
      <c r="I343" s="127" t="str">
        <f>VLOOKUP(H343,Presupuesto!$B$11:$C$565,2,0)</f>
        <v>DIESEL</v>
      </c>
      <c r="J343" s="212" t="s">
        <v>1364</v>
      </c>
      <c r="K343" s="95" t="s">
        <v>409</v>
      </c>
    </row>
    <row r="344" spans="3:11" x14ac:dyDescent="0.25">
      <c r="C344" s="138"/>
      <c r="D344" s="155"/>
      <c r="E344" s="120"/>
      <c r="F344" s="94">
        <f t="shared" si="34"/>
        <v>0</v>
      </c>
      <c r="G344" s="158" t="s">
        <v>126</v>
      </c>
      <c r="H344" s="408"/>
      <c r="I344" s="127" t="e">
        <f>VLOOKUP(H344,Presupuesto!$B$11:$C$565,2,0)</f>
        <v>#N/A</v>
      </c>
      <c r="J344" s="212" t="s">
        <v>1364</v>
      </c>
      <c r="K344" s="95" t="s">
        <v>398</v>
      </c>
    </row>
    <row r="345" spans="3:11" x14ac:dyDescent="0.25">
      <c r="C345" s="138"/>
      <c r="D345" s="155"/>
      <c r="E345" s="120"/>
      <c r="F345" s="94">
        <f t="shared" si="34"/>
        <v>0</v>
      </c>
      <c r="G345" s="158"/>
      <c r="H345" s="139"/>
      <c r="I345" s="127" t="e">
        <f>VLOOKUP(H345,Presupuesto!$B$11:$C$565,2,0)</f>
        <v>#N/A</v>
      </c>
      <c r="J345" s="212" t="s">
        <v>1364</v>
      </c>
      <c r="K345" s="95" t="s">
        <v>409</v>
      </c>
    </row>
    <row r="346" spans="3:11" x14ac:dyDescent="0.25">
      <c r="C346" s="404"/>
      <c r="D346" s="404"/>
      <c r="E346" s="404"/>
      <c r="F346" s="404"/>
      <c r="G346" s="391"/>
      <c r="H346" s="404"/>
      <c r="I346" s="404"/>
      <c r="J346" s="404"/>
      <c r="K346" s="404"/>
    </row>
    <row r="347" spans="3:11" ht="15.75" thickBot="1" x14ac:dyDescent="0.3"/>
    <row r="348" spans="3:11" ht="15.75" thickBot="1" x14ac:dyDescent="0.3">
      <c r="C348" s="154" t="s">
        <v>53</v>
      </c>
      <c r="D348" s="329">
        <f>SUM(F355:F360)</f>
        <v>250807.435</v>
      </c>
      <c r="E348" s="404"/>
      <c r="F348" s="70"/>
      <c r="G348" s="76"/>
      <c r="H348" s="70"/>
      <c r="I348" s="70"/>
      <c r="J348" s="404"/>
      <c r="K348" s="404"/>
    </row>
    <row r="349" spans="3:11" x14ac:dyDescent="0.25">
      <c r="C349" s="70"/>
      <c r="D349" s="31"/>
      <c r="E349" s="90"/>
      <c r="F349" s="90"/>
      <c r="G349" s="90"/>
      <c r="H349" s="73"/>
      <c r="I349" s="73"/>
      <c r="J349" s="73"/>
      <c r="K349" s="109"/>
    </row>
    <row r="350" spans="3:11" x14ac:dyDescent="0.25">
      <c r="C350" s="70"/>
      <c r="D350" s="31"/>
      <c r="E350" s="90"/>
      <c r="F350" s="90"/>
      <c r="G350" s="90"/>
      <c r="H350" s="73"/>
      <c r="I350" s="73"/>
      <c r="J350" s="73"/>
      <c r="K350" s="109"/>
    </row>
    <row r="351" spans="3:11" ht="15.75" x14ac:dyDescent="0.25">
      <c r="C351" s="199" t="s">
        <v>389</v>
      </c>
      <c r="D351" s="327" t="s">
        <v>1831</v>
      </c>
      <c r="E351" s="90"/>
      <c r="F351" s="90"/>
      <c r="G351" s="90"/>
      <c r="H351" s="73"/>
      <c r="I351" s="73"/>
      <c r="J351" s="73"/>
      <c r="K351" s="109"/>
    </row>
    <row r="352" spans="3:11" ht="18.75" x14ac:dyDescent="0.25">
      <c r="C352" s="204" t="str">
        <f>IFERROR(VLOOKUP(D351,'1. Desarrollo e Innov. Curricu.'!$E:$F,2,FALSE),IFERROR(VLOOKUP(D351,'2. Investigación Científica'!$E:$F,2,FALSE),IFERROR(VLOOKUP(D351,'3. Vinculación Univ. Sociedad'!$E:$F,2,FALSE),IFERROR(VLOOKUP(D351,'4. Docencia y Profesorado Univ.'!$E:$F,2,FALSE),IFERROR(VLOOKUP(D351,'5. Estudiantes y Graduados'!$E:$F,2,FALSE),IFERROR(VLOOKUP(D351,'11. Gestion Administrativa'!$E:$F,2,FALSE),IFERROR(VLOOKUP(D351,'13. Gestión Académica'!$E:$F,2,FALSE),IFERROR(VLOOKUP(D351,'8. Asegura. de la Calid. y M'!$E:$F,2,FALSE),IFERROR(VLOOKUP(D351,'6. Gestión del Conocimiento'!$E:$F,2,FALSE),IFERROR(VLOOKUP(D351,'15. Gobernabilidad y Proceso...'!$E:$F,2,FALSE),IFERROR(VLOOKUP(D351,'12. Gestión del Talento Humano'!$E:$F,2,FALSE),IFERROR(VLOOKUP(D351,'14. Internacional... de la E.S.'!$E:$F,2,FALSE),IFERROR(VLOOKUP(D351,'10. Posgrado'!$E:$F,2,FALSE),IFERROR(VLOOKUP(D351,'17. Gestión TIC'!$E:$F,2,FALSE),IFERROR(VLOOKUP(D351,'16. Desa. del Sistema Educ.Sup.'!$E:$F,2,FALSE),IFERROR(VLOOKUP(D351,'9. Cultura de Inno. Insti...'!$E:$F,2,FALSE),VLOOKUP(D351,'7. Lo Esencial de la Reforma U.'!$E:$F,2,0)))))))))))))))))</f>
        <v xml:space="preserve">GESTIONAR LAS VISITAS INTERNACIONALES 1. agenda de trabajo 2. seguimiento a los acuerdos que se establezcan </v>
      </c>
      <c r="D352" s="31"/>
      <c r="E352" s="90"/>
      <c r="F352" s="90"/>
      <c r="G352" s="90"/>
      <c r="H352" s="73"/>
      <c r="I352" s="73"/>
      <c r="J352" s="73"/>
      <c r="K352" s="109"/>
    </row>
    <row r="353" spans="3:11" ht="15.75" thickBot="1" x14ac:dyDescent="0.3">
      <c r="C353" s="404"/>
      <c r="D353" s="404"/>
      <c r="E353" s="404"/>
      <c r="F353" s="90"/>
      <c r="G353" s="73"/>
      <c r="H353" s="73"/>
      <c r="I353" s="73"/>
      <c r="J353" s="404"/>
      <c r="K353" s="404"/>
    </row>
    <row r="354" spans="3:11" ht="30.75" thickBot="1" x14ac:dyDescent="0.3">
      <c r="C354" s="126" t="s">
        <v>44</v>
      </c>
      <c r="D354" s="126" t="s">
        <v>55</v>
      </c>
      <c r="E354" s="133" t="s">
        <v>57</v>
      </c>
      <c r="F354" s="132" t="s">
        <v>27</v>
      </c>
      <c r="G354" s="130" t="s">
        <v>128</v>
      </c>
      <c r="H354" s="133" t="s">
        <v>46</v>
      </c>
      <c r="I354" s="130" t="s">
        <v>129</v>
      </c>
      <c r="J354" s="130" t="s">
        <v>407</v>
      </c>
      <c r="K354" s="130" t="s">
        <v>408</v>
      </c>
    </row>
    <row r="355" spans="3:11" x14ac:dyDescent="0.25">
      <c r="C355" s="214" t="s">
        <v>443</v>
      </c>
      <c r="D355" s="215">
        <v>5</v>
      </c>
      <c r="E355" s="213">
        <f>HLOOKUP(C355,$AH$2:$BU$3,2,0)</f>
        <v>5934.951</v>
      </c>
      <c r="F355" s="94">
        <f t="shared" ref="F355:F357" si="35">D355*E355</f>
        <v>29674.755000000001</v>
      </c>
      <c r="G355" s="158" t="s">
        <v>126</v>
      </c>
      <c r="H355" s="408" t="s">
        <v>752</v>
      </c>
      <c r="I355" s="127" t="str">
        <f>VLOOKUP(H355,Presupuesto!$B$11:$C$565,2,0)</f>
        <v>PASAJES AL EXTERIOR</v>
      </c>
      <c r="J355" s="212" t="s">
        <v>1364</v>
      </c>
      <c r="K355" s="95" t="s">
        <v>391</v>
      </c>
    </row>
    <row r="356" spans="3:11" ht="15.75" x14ac:dyDescent="0.25">
      <c r="C356" s="492" t="s">
        <v>1835</v>
      </c>
      <c r="D356" s="155">
        <v>1</v>
      </c>
      <c r="E356" s="120">
        <v>30000</v>
      </c>
      <c r="F356" s="94">
        <f t="shared" si="35"/>
        <v>30000</v>
      </c>
      <c r="G356" s="158" t="s">
        <v>126</v>
      </c>
      <c r="H356" s="408" t="s">
        <v>752</v>
      </c>
      <c r="I356" s="127" t="str">
        <f>VLOOKUP(H356,Presupuesto!$B$11:$C$565,2,0)</f>
        <v>PASAJES AL EXTERIOR</v>
      </c>
      <c r="J356" s="212" t="s">
        <v>1364</v>
      </c>
      <c r="K356" s="95" t="s">
        <v>409</v>
      </c>
    </row>
    <row r="357" spans="3:11" ht="15.75" thickBot="1" x14ac:dyDescent="0.3">
      <c r="C357" s="138" t="s">
        <v>1836</v>
      </c>
      <c r="D357" s="155">
        <v>5</v>
      </c>
      <c r="E357" s="120">
        <v>1100</v>
      </c>
      <c r="F357" s="94">
        <f t="shared" si="35"/>
        <v>5500</v>
      </c>
      <c r="G357" s="158" t="s">
        <v>126</v>
      </c>
      <c r="H357" s="408" t="s">
        <v>752</v>
      </c>
      <c r="I357" s="127" t="str">
        <f>VLOOKUP(H357,Presupuesto!$B$11:$C$565,2,0)</f>
        <v>PASAJES AL EXTERIOR</v>
      </c>
      <c r="J357" s="212" t="s">
        <v>1364</v>
      </c>
      <c r="K357" s="95" t="s">
        <v>409</v>
      </c>
    </row>
    <row r="358" spans="3:11" x14ac:dyDescent="0.25">
      <c r="C358" s="214" t="s">
        <v>447</v>
      </c>
      <c r="D358" s="215">
        <v>15</v>
      </c>
      <c r="E358" s="213">
        <f>HLOOKUP(C358,$AH$2:$BU$3,2,0)</f>
        <v>5275.5120000000006</v>
      </c>
      <c r="F358" s="94">
        <f t="shared" ref="F358" si="36">D358*E358</f>
        <v>79132.680000000008</v>
      </c>
      <c r="G358" s="158" t="s">
        <v>126</v>
      </c>
      <c r="H358" s="408" t="s">
        <v>752</v>
      </c>
      <c r="I358" s="127" t="str">
        <f>VLOOKUP(H358,Presupuesto!$B$11:$C$565,2,0)</f>
        <v>PASAJES AL EXTERIOR</v>
      </c>
      <c r="J358" s="212" t="s">
        <v>1364</v>
      </c>
      <c r="K358" s="95" t="s">
        <v>398</v>
      </c>
    </row>
    <row r="359" spans="3:11" ht="15.75" x14ac:dyDescent="0.25">
      <c r="C359" s="492" t="s">
        <v>1835</v>
      </c>
      <c r="D359" s="155">
        <v>3</v>
      </c>
      <c r="E359" s="120">
        <v>30000</v>
      </c>
      <c r="F359" s="94">
        <f t="shared" ref="F359:F360" si="37">D359*E359</f>
        <v>90000</v>
      </c>
      <c r="G359" s="158" t="s">
        <v>126</v>
      </c>
      <c r="H359" s="408" t="s">
        <v>752</v>
      </c>
      <c r="I359" s="127" t="str">
        <f>VLOOKUP(H359,Presupuesto!$B$11:$C$565,2,0)</f>
        <v>PASAJES AL EXTERIOR</v>
      </c>
      <c r="J359" s="212" t="s">
        <v>1364</v>
      </c>
      <c r="K359" s="95" t="s">
        <v>398</v>
      </c>
    </row>
    <row r="360" spans="3:11" x14ac:dyDescent="0.25">
      <c r="C360" s="138" t="s">
        <v>1836</v>
      </c>
      <c r="D360" s="155">
        <v>15</v>
      </c>
      <c r="E360" s="120">
        <v>1100</v>
      </c>
      <c r="F360" s="94">
        <f t="shared" si="37"/>
        <v>16500</v>
      </c>
      <c r="G360" s="158" t="s">
        <v>126</v>
      </c>
      <c r="H360" s="408" t="s">
        <v>752</v>
      </c>
      <c r="I360" s="127" t="str">
        <f>VLOOKUP(H360,Presupuesto!$B$11:$C$565,2,0)</f>
        <v>PASAJES AL EXTERIOR</v>
      </c>
      <c r="J360" s="212" t="s">
        <v>1364</v>
      </c>
      <c r="K360" s="95" t="s">
        <v>398</v>
      </c>
    </row>
    <row r="362" spans="3:11" ht="15.75" thickBot="1" x14ac:dyDescent="0.3"/>
    <row r="363" spans="3:11" ht="15.75" thickBot="1" x14ac:dyDescent="0.3">
      <c r="C363" s="154" t="s">
        <v>53</v>
      </c>
      <c r="D363" s="329">
        <f>SUM(F370:F373)</f>
        <v>252000</v>
      </c>
      <c r="E363" s="404"/>
      <c r="F363" s="70"/>
      <c r="G363" s="76"/>
      <c r="H363" s="70"/>
      <c r="I363" s="70"/>
      <c r="J363" s="404"/>
      <c r="K363" s="404"/>
    </row>
    <row r="364" spans="3:11" x14ac:dyDescent="0.25">
      <c r="C364" s="70"/>
      <c r="D364" s="31"/>
      <c r="E364" s="90"/>
      <c r="F364" s="90"/>
      <c r="G364" s="90"/>
      <c r="H364" s="73"/>
      <c r="I364" s="73"/>
      <c r="J364" s="73"/>
      <c r="K364" s="109"/>
    </row>
    <row r="365" spans="3:11" x14ac:dyDescent="0.25">
      <c r="C365" s="70"/>
      <c r="D365" s="31"/>
      <c r="E365" s="90"/>
      <c r="F365" s="90"/>
      <c r="G365" s="90"/>
      <c r="H365" s="73"/>
      <c r="I365" s="73"/>
      <c r="J365" s="73"/>
      <c r="K365" s="109"/>
    </row>
    <row r="366" spans="3:11" ht="15.75" x14ac:dyDescent="0.25">
      <c r="C366" s="199" t="s">
        <v>389</v>
      </c>
      <c r="D366" s="327" t="s">
        <v>1837</v>
      </c>
      <c r="E366" s="90"/>
      <c r="F366" s="90"/>
      <c r="G366" s="90"/>
      <c r="H366" s="73"/>
      <c r="I366" s="73"/>
      <c r="J366" s="73"/>
      <c r="K366" s="109"/>
    </row>
    <row r="367" spans="3:11" ht="18.75" x14ac:dyDescent="0.25">
      <c r="C367" s="204" t="str">
        <f>IFERROR(VLOOKUP(D366,'1. Desarrollo e Innov. Curricu.'!$E:$F,2,FALSE),IFERROR(VLOOKUP(D366,'2. Investigación Científica'!$E:$F,2,FALSE),IFERROR(VLOOKUP(D366,'3. Vinculación Univ. Sociedad'!$E:$F,2,FALSE),IFERROR(VLOOKUP(D366,'4. Docencia y Profesorado Univ.'!$E:$F,2,FALSE),IFERROR(VLOOKUP(D366,'5. Estudiantes y Graduados'!$E:$F,2,FALSE),IFERROR(VLOOKUP(D366,'11. Gestion Administrativa'!$E:$F,2,FALSE),IFERROR(VLOOKUP(D366,'13. Gestión Académica'!$E:$F,2,FALSE),IFERROR(VLOOKUP(D366,'8. Asegura. de la Calid. y M'!$E:$F,2,FALSE),IFERROR(VLOOKUP(D366,'6. Gestión del Conocimiento'!$E:$F,2,FALSE),IFERROR(VLOOKUP(D366,'15. Gobernabilidad y Proceso...'!$E:$F,2,FALSE),IFERROR(VLOOKUP(D366,'12. Gestión del Talento Humano'!$E:$F,2,FALSE),IFERROR(VLOOKUP(D366,'14. Internacional... de la E.S.'!$E:$F,2,FALSE),IFERROR(VLOOKUP(D366,'10. Posgrado'!$E:$F,2,FALSE),IFERROR(VLOOKUP(D366,'17. Gestión TIC'!$E:$F,2,FALSE),IFERROR(VLOOKUP(D366,'16. Desa. del Sistema Educ.Sup.'!$E:$F,2,FALSE),IFERROR(VLOOKUP(D366,'9. Cultura de Inno. Insti...'!$E:$F,2,FALSE),VLOOKUP(D366,'7. Lo Esencial de la Reforma U.'!$E:$F,2,0)))))))))))))))))</f>
        <v xml:space="preserve">GESTIONAR LA MOVILIDAD INTERNACIONAL 1. Identificacion y análisis  del perfil del estudiante o académico visitante 2. contrato de estudio o plan de trabajo 3. gestión académico administrativa de la recepción 4. seguimiento durante la visita </v>
      </c>
      <c r="D367" s="31"/>
      <c r="E367" s="90"/>
      <c r="F367" s="90"/>
      <c r="G367" s="90"/>
      <c r="H367" s="73"/>
      <c r="I367" s="73"/>
      <c r="J367" s="73"/>
      <c r="K367" s="109"/>
    </row>
    <row r="368" spans="3:11" ht="15.75" thickBot="1" x14ac:dyDescent="0.3">
      <c r="C368" s="404"/>
      <c r="D368" s="404"/>
      <c r="E368" s="404"/>
      <c r="F368" s="90"/>
      <c r="G368" s="73"/>
      <c r="H368" s="73"/>
      <c r="I368" s="73"/>
      <c r="J368" s="404"/>
      <c r="K368" s="404"/>
    </row>
    <row r="369" spans="3:11" ht="30.75" thickBot="1" x14ac:dyDescent="0.3">
      <c r="C369" s="126" t="s">
        <v>44</v>
      </c>
      <c r="D369" s="126" t="s">
        <v>55</v>
      </c>
      <c r="E369" s="133" t="s">
        <v>57</v>
      </c>
      <c r="F369" s="132" t="s">
        <v>27</v>
      </c>
      <c r="G369" s="130" t="s">
        <v>128</v>
      </c>
      <c r="H369" s="133" t="s">
        <v>46</v>
      </c>
      <c r="I369" s="130" t="s">
        <v>129</v>
      </c>
      <c r="J369" s="130" t="s">
        <v>407</v>
      </c>
      <c r="K369" s="130" t="s">
        <v>408</v>
      </c>
    </row>
    <row r="370" spans="3:11" x14ac:dyDescent="0.25">
      <c r="C370" s="214" t="s">
        <v>443</v>
      </c>
      <c r="D370" s="215"/>
      <c r="E370" s="213">
        <f>HLOOKUP(C370,$AH$2:$BU$3,2,0)</f>
        <v>5934.951</v>
      </c>
      <c r="F370" s="94">
        <f t="shared" ref="F370:F373" si="38">D370*E370</f>
        <v>0</v>
      </c>
      <c r="G370" s="158" t="s">
        <v>126</v>
      </c>
      <c r="H370" s="408" t="s">
        <v>752</v>
      </c>
      <c r="I370" s="127" t="str">
        <f>VLOOKUP(H370,Presupuesto!$B$11:$C$565,2,0)</f>
        <v>PASAJES AL EXTERIOR</v>
      </c>
      <c r="J370" s="212" t="s">
        <v>1364</v>
      </c>
      <c r="K370" s="95" t="s">
        <v>391</v>
      </c>
    </row>
    <row r="371" spans="3:11" ht="15.75" x14ac:dyDescent="0.25">
      <c r="C371" s="492" t="s">
        <v>1835</v>
      </c>
      <c r="D371" s="155">
        <v>2</v>
      </c>
      <c r="E371" s="120">
        <v>30000</v>
      </c>
      <c r="F371" s="94">
        <f t="shared" si="38"/>
        <v>60000</v>
      </c>
      <c r="G371" s="158" t="s">
        <v>126</v>
      </c>
      <c r="H371" s="408" t="s">
        <v>752</v>
      </c>
      <c r="I371" s="127" t="str">
        <f>VLOOKUP(H371,Presupuesto!$B$11:$C$565,2,0)</f>
        <v>PASAJES AL EXTERIOR</v>
      </c>
      <c r="J371" s="212" t="s">
        <v>1364</v>
      </c>
      <c r="K371" s="95" t="s">
        <v>409</v>
      </c>
    </row>
    <row r="372" spans="3:11" x14ac:dyDescent="0.25">
      <c r="C372" s="138" t="s">
        <v>1839</v>
      </c>
      <c r="D372" s="155">
        <v>8</v>
      </c>
      <c r="E372" s="120">
        <v>15000</v>
      </c>
      <c r="F372" s="94">
        <f t="shared" si="38"/>
        <v>120000</v>
      </c>
      <c r="G372" s="158" t="s">
        <v>126</v>
      </c>
      <c r="H372" s="408" t="s">
        <v>295</v>
      </c>
      <c r="I372" s="127" t="str">
        <f>VLOOKUP(H372,Presupuesto!$B$11:$C$565,2,0)</f>
        <v>OTROS SERVICIOS COMERCIALES Y FINANCIEROS N.C.</v>
      </c>
      <c r="J372" s="212" t="s">
        <v>1364</v>
      </c>
      <c r="K372" s="95" t="s">
        <v>409</v>
      </c>
    </row>
    <row r="373" spans="3:11" x14ac:dyDescent="0.25">
      <c r="C373" s="138" t="s">
        <v>1836</v>
      </c>
      <c r="D373" s="155">
        <v>240</v>
      </c>
      <c r="E373" s="120">
        <v>300</v>
      </c>
      <c r="F373" s="94">
        <f t="shared" si="38"/>
        <v>72000</v>
      </c>
      <c r="G373" s="158" t="s">
        <v>126</v>
      </c>
      <c r="H373" s="408" t="s">
        <v>752</v>
      </c>
      <c r="I373" s="127" t="str">
        <f>VLOOKUP(H373,Presupuesto!$B$11:$C$565,2,0)</f>
        <v>PASAJES AL EXTERIOR</v>
      </c>
      <c r="J373" s="212" t="s">
        <v>1364</v>
      </c>
      <c r="K373" s="95" t="s">
        <v>398</v>
      </c>
    </row>
    <row r="375" spans="3:11" ht="15.75" thickBot="1" x14ac:dyDescent="0.3"/>
    <row r="376" spans="3:11" ht="15.75" thickBot="1" x14ac:dyDescent="0.3">
      <c r="C376" s="154" t="s">
        <v>53</v>
      </c>
      <c r="D376" s="329">
        <f>SUM(F383:F386)</f>
        <v>20000</v>
      </c>
      <c r="E376" s="404"/>
      <c r="F376" s="70"/>
      <c r="G376" s="76"/>
      <c r="H376" s="70"/>
      <c r="I376" s="70"/>
      <c r="J376" s="404"/>
      <c r="K376" s="404"/>
    </row>
    <row r="377" spans="3:11" x14ac:dyDescent="0.25">
      <c r="C377" s="70"/>
      <c r="D377" s="31"/>
      <c r="E377" s="90"/>
      <c r="F377" s="90"/>
      <c r="G377" s="90"/>
      <c r="H377" s="73"/>
      <c r="I377" s="73"/>
      <c r="J377" s="73"/>
      <c r="K377" s="109"/>
    </row>
    <row r="378" spans="3:11" x14ac:dyDescent="0.25">
      <c r="C378" s="70"/>
      <c r="D378" s="31"/>
      <c r="E378" s="90"/>
      <c r="F378" s="90"/>
      <c r="G378" s="90"/>
      <c r="H378" s="73"/>
      <c r="I378" s="73"/>
      <c r="J378" s="73"/>
      <c r="K378" s="109"/>
    </row>
    <row r="379" spans="3:11" ht="15.75" x14ac:dyDescent="0.25">
      <c r="C379" s="199" t="s">
        <v>389</v>
      </c>
      <c r="D379" s="327" t="s">
        <v>1840</v>
      </c>
      <c r="E379" s="90"/>
      <c r="F379" s="90"/>
      <c r="G379" s="90"/>
      <c r="H379" s="73"/>
      <c r="I379" s="73"/>
      <c r="J379" s="73"/>
      <c r="K379" s="109"/>
    </row>
    <row r="380" spans="3:11" ht="18.75" x14ac:dyDescent="0.25">
      <c r="C380" s="204" t="str">
        <f>IFERROR(VLOOKUP(D379,'1. Desarrollo e Innov. Curricu.'!$E:$F,2,FALSE),IFERROR(VLOOKUP(D379,'2. Investigación Científica'!$E:$F,2,FALSE),IFERROR(VLOOKUP(D379,'3. Vinculación Univ. Sociedad'!$E:$F,2,FALSE),IFERROR(VLOOKUP(D379,'4. Docencia y Profesorado Univ.'!$E:$F,2,FALSE),IFERROR(VLOOKUP(D379,'5. Estudiantes y Graduados'!$E:$F,2,FALSE),IFERROR(VLOOKUP(D379,'11. Gestion Administrativa'!$E:$F,2,FALSE),IFERROR(VLOOKUP(D379,'13. Gestión Académica'!$E:$F,2,FALSE),IFERROR(VLOOKUP(D379,'8. Asegura. de la Calid. y M'!$E:$F,2,FALSE),IFERROR(VLOOKUP(D379,'6. Gestión del Conocimiento'!$E:$F,2,FALSE),IFERROR(VLOOKUP(D379,'15. Gobernabilidad y Proceso...'!$E:$F,2,FALSE),IFERROR(VLOOKUP(D379,'12. Gestión del Talento Humano'!$E:$F,2,FALSE),IFERROR(VLOOKUP(D379,'14. Internacional... de la E.S.'!$E:$F,2,FALSE),IFERROR(VLOOKUP(D379,'10. Posgrado'!$E:$F,2,FALSE),IFERROR(VLOOKUP(D379,'17. Gestión TIC'!$E:$F,2,FALSE),IFERROR(VLOOKUP(D379,'16. Desa. del Sistema Educ.Sup.'!$E:$F,2,FALSE),IFERROR(VLOOKUP(D379,'9. Cultura de Inno. Insti...'!$E:$F,2,FALSE),VLOOKUP(D379,'7. Lo Esencial de la Reforma U.'!$E:$F,2,0)))))))))))))))))</f>
        <v xml:space="preserve">1. gestionar la impresión de boletines de becas y trifolios informativos, convocatorias de proyectos de movilidad, 2. distribución del material impreso </v>
      </c>
      <c r="D380" s="31"/>
      <c r="E380" s="90"/>
      <c r="F380" s="90"/>
      <c r="G380" s="90"/>
      <c r="H380" s="73"/>
      <c r="I380" s="73"/>
      <c r="J380" s="73"/>
      <c r="K380" s="109"/>
    </row>
    <row r="381" spans="3:11" ht="15.75" thickBot="1" x14ac:dyDescent="0.3">
      <c r="C381" s="404"/>
      <c r="D381" s="404"/>
      <c r="E381" s="404"/>
      <c r="F381" s="90"/>
      <c r="G381" s="73"/>
      <c r="H381" s="73"/>
      <c r="I381" s="73"/>
      <c r="J381" s="404"/>
      <c r="K381" s="404"/>
    </row>
    <row r="382" spans="3:11" ht="30.75" thickBot="1" x14ac:dyDescent="0.3">
      <c r="C382" s="126" t="s">
        <v>44</v>
      </c>
      <c r="D382" s="126" t="s">
        <v>55</v>
      </c>
      <c r="E382" s="133" t="s">
        <v>57</v>
      </c>
      <c r="F382" s="132" t="s">
        <v>27</v>
      </c>
      <c r="G382" s="130" t="s">
        <v>128</v>
      </c>
      <c r="H382" s="133" t="s">
        <v>46</v>
      </c>
      <c r="I382" s="130" t="s">
        <v>129</v>
      </c>
      <c r="J382" s="130" t="s">
        <v>407</v>
      </c>
      <c r="K382" s="130" t="s">
        <v>408</v>
      </c>
    </row>
    <row r="383" spans="3:11" x14ac:dyDescent="0.25">
      <c r="C383" s="214" t="s">
        <v>443</v>
      </c>
      <c r="D383" s="215"/>
      <c r="E383" s="213">
        <f>HLOOKUP(C383,$AH$2:$BU$3,2,0)</f>
        <v>5934.951</v>
      </c>
      <c r="F383" s="94">
        <f t="shared" ref="F383:F386" si="39">D383*E383</f>
        <v>0</v>
      </c>
      <c r="G383" s="158" t="s">
        <v>126</v>
      </c>
      <c r="H383" s="408" t="s">
        <v>752</v>
      </c>
      <c r="I383" s="127" t="str">
        <f>VLOOKUP(H383,Presupuesto!$B$11:$C$565,2,0)</f>
        <v>PASAJES AL EXTERIOR</v>
      </c>
      <c r="J383" s="212" t="s">
        <v>1364</v>
      </c>
      <c r="K383" s="95" t="s">
        <v>391</v>
      </c>
    </row>
    <row r="384" spans="3:11" ht="15.75" x14ac:dyDescent="0.25">
      <c r="C384" s="492" t="s">
        <v>1808</v>
      </c>
      <c r="D384" s="155">
        <v>4</v>
      </c>
      <c r="E384" s="120">
        <v>5000</v>
      </c>
      <c r="F384" s="94">
        <f t="shared" si="39"/>
        <v>20000</v>
      </c>
      <c r="G384" s="158" t="s">
        <v>126</v>
      </c>
      <c r="H384" s="408" t="s">
        <v>816</v>
      </c>
      <c r="I384" s="127" t="str">
        <f>VLOOKUP(H384,Presupuesto!$B$11:$C$565,2,0)</f>
        <v>PRODUCTOS DE ARTES GRAFICAS</v>
      </c>
      <c r="J384" s="212" t="s">
        <v>1364</v>
      </c>
      <c r="K384" s="95" t="s">
        <v>409</v>
      </c>
    </row>
    <row r="385" spans="3:11" x14ac:dyDescent="0.25">
      <c r="C385" s="138"/>
      <c r="D385" s="155"/>
      <c r="E385" s="120">
        <v>15000</v>
      </c>
      <c r="F385" s="94">
        <f t="shared" si="39"/>
        <v>0</v>
      </c>
      <c r="G385" s="158" t="s">
        <v>126</v>
      </c>
      <c r="H385" s="408" t="s">
        <v>295</v>
      </c>
      <c r="I385" s="127" t="str">
        <f>VLOOKUP(H385,Presupuesto!$B$11:$C$565,2,0)</f>
        <v>OTROS SERVICIOS COMERCIALES Y FINANCIEROS N.C.</v>
      </c>
      <c r="J385" s="212" t="s">
        <v>1364</v>
      </c>
      <c r="K385" s="95" t="s">
        <v>409</v>
      </c>
    </row>
    <row r="386" spans="3:11" x14ac:dyDescent="0.25">
      <c r="C386" s="138"/>
      <c r="D386" s="155"/>
      <c r="E386" s="120">
        <v>300</v>
      </c>
      <c r="F386" s="94">
        <f t="shared" si="39"/>
        <v>0</v>
      </c>
      <c r="G386" s="158" t="s">
        <v>126</v>
      </c>
      <c r="H386" s="408" t="s">
        <v>752</v>
      </c>
      <c r="I386" s="127" t="str">
        <f>VLOOKUP(H386,Presupuesto!$B$11:$C$565,2,0)</f>
        <v>PASAJES AL EXTERIOR</v>
      </c>
      <c r="J386" s="212" t="s">
        <v>1364</v>
      </c>
      <c r="K386" s="95" t="s">
        <v>398</v>
      </c>
    </row>
    <row r="388" spans="3:11" ht="15.75" thickBot="1" x14ac:dyDescent="0.3"/>
    <row r="389" spans="3:11" ht="15.75" thickBot="1" x14ac:dyDescent="0.3">
      <c r="C389" s="154" t="s">
        <v>53</v>
      </c>
      <c r="D389" s="329">
        <f>SUM(F396:F401)</f>
        <v>142000</v>
      </c>
      <c r="E389" s="404"/>
      <c r="F389" s="70"/>
      <c r="G389" s="76"/>
      <c r="H389" s="70"/>
      <c r="I389" s="70"/>
      <c r="J389" s="404"/>
      <c r="K389" s="404"/>
    </row>
    <row r="390" spans="3:11" x14ac:dyDescent="0.25">
      <c r="C390" s="70"/>
      <c r="D390" s="31"/>
      <c r="E390" s="90"/>
      <c r="F390" s="90"/>
      <c r="G390" s="90"/>
      <c r="H390" s="73"/>
      <c r="I390" s="73"/>
      <c r="J390" s="73"/>
      <c r="K390" s="109"/>
    </row>
    <row r="391" spans="3:11" x14ac:dyDescent="0.25">
      <c r="C391" s="70"/>
      <c r="D391" s="31"/>
      <c r="E391" s="90"/>
      <c r="F391" s="90"/>
      <c r="G391" s="90"/>
      <c r="H391" s="73"/>
      <c r="I391" s="73"/>
      <c r="J391" s="73"/>
      <c r="K391" s="109"/>
    </row>
    <row r="392" spans="3:11" ht="15.75" x14ac:dyDescent="0.25">
      <c r="C392" s="199" t="s">
        <v>389</v>
      </c>
      <c r="D392" s="327" t="s">
        <v>1845</v>
      </c>
      <c r="E392" s="90"/>
      <c r="F392" s="90"/>
      <c r="G392" s="90"/>
      <c r="H392" s="73"/>
      <c r="I392" s="73"/>
      <c r="J392" s="73"/>
      <c r="K392" s="109"/>
    </row>
    <row r="393" spans="3:11" ht="18.75" x14ac:dyDescent="0.25">
      <c r="C393" s="204" t="str">
        <f>IFERROR(VLOOKUP(D392,'1. Desarrollo e Innov. Curricu.'!$E:$F,2,FALSE),IFERROR(VLOOKUP(D392,'2. Investigación Científica'!$E:$F,2,FALSE),IFERROR(VLOOKUP(D392,'3. Vinculación Univ. Sociedad'!$E:$F,2,FALSE),IFERROR(VLOOKUP(D392,'4. Docencia y Profesorado Univ.'!$E:$F,2,FALSE),IFERROR(VLOOKUP(D392,'5. Estudiantes y Graduados'!$E:$F,2,FALSE),IFERROR(VLOOKUP(D392,'11. Gestion Administrativa'!$E:$F,2,FALSE),IFERROR(VLOOKUP(D392,'13. Gestión Académica'!$E:$F,2,FALSE),IFERROR(VLOOKUP(D392,'8. Asegura. de la Calid. y M'!$E:$F,2,FALSE),IFERROR(VLOOKUP(D392,'6. Gestión del Conocimiento'!$E:$F,2,FALSE),IFERROR(VLOOKUP(D392,'15. Gobernabilidad y Proceso...'!$E:$F,2,FALSE),IFERROR(VLOOKUP(D392,'12. Gestión del Talento Humano'!$E:$F,2,FALSE),IFERROR(VLOOKUP(D392,'14. Internacional... de la E.S.'!$E:$F,2,FALSE),IFERROR(VLOOKUP(D392,'10. Posgrado'!$E:$F,2,FALSE),IFERROR(VLOOKUP(D392,'17. Gestión TIC'!$E:$F,2,FALSE),IFERROR(VLOOKUP(D392,'16. Desa. del Sistema Educ.Sup.'!$E:$F,2,FALSE),IFERROR(VLOOKUP(D392,'9. Cultura de Inno. Insti...'!$E:$F,2,FALSE),VLOOKUP(D392,'7. Lo Esencial de la Reforma U.'!$E:$F,2,0)))))))))))))))))</f>
        <v xml:space="preserve">GESTIONAR ACTIVIDADES DE INTERNACIONALIZACION 1. coordinación de enlaces 2. planificación de los eventos 3. montaje del evento </v>
      </c>
      <c r="D393" s="31"/>
      <c r="E393" s="90"/>
      <c r="F393" s="90"/>
      <c r="G393" s="90"/>
      <c r="H393" s="73"/>
      <c r="I393" s="73"/>
      <c r="J393" s="73"/>
      <c r="K393" s="109"/>
    </row>
    <row r="394" spans="3:11" ht="15.75" thickBot="1" x14ac:dyDescent="0.3">
      <c r="C394" s="404"/>
      <c r="D394" s="404"/>
      <c r="E394" s="404"/>
      <c r="F394" s="90"/>
      <c r="G394" s="73"/>
      <c r="H394" s="73"/>
      <c r="I394" s="73"/>
      <c r="J394" s="404"/>
      <c r="K394" s="404"/>
    </row>
    <row r="395" spans="3:11" ht="30.75" thickBot="1" x14ac:dyDescent="0.3">
      <c r="C395" s="126" t="s">
        <v>44</v>
      </c>
      <c r="D395" s="126" t="s">
        <v>55</v>
      </c>
      <c r="E395" s="133" t="s">
        <v>57</v>
      </c>
      <c r="F395" s="132" t="s">
        <v>27</v>
      </c>
      <c r="G395" s="130" t="s">
        <v>128</v>
      </c>
      <c r="H395" s="133" t="s">
        <v>46</v>
      </c>
      <c r="I395" s="130" t="s">
        <v>129</v>
      </c>
      <c r="J395" s="130" t="s">
        <v>407</v>
      </c>
      <c r="K395" s="130" t="s">
        <v>408</v>
      </c>
    </row>
    <row r="396" spans="3:11" x14ac:dyDescent="0.25">
      <c r="C396" s="214" t="s">
        <v>443</v>
      </c>
      <c r="D396" s="215"/>
      <c r="E396" s="213">
        <f>HLOOKUP(C396,$AH$2:$BU$3,2,0)</f>
        <v>5934.951</v>
      </c>
      <c r="F396" s="94">
        <f t="shared" ref="F396:F401" si="40">D396*E396</f>
        <v>0</v>
      </c>
      <c r="G396" s="158" t="s">
        <v>126</v>
      </c>
      <c r="H396" s="408" t="s">
        <v>752</v>
      </c>
      <c r="I396" s="127" t="str">
        <f>VLOOKUP(H396,Presupuesto!$B$11:$C$565,2,0)</f>
        <v>PASAJES AL EXTERIOR</v>
      </c>
      <c r="J396" s="212" t="s">
        <v>1364</v>
      </c>
      <c r="K396" s="95" t="s">
        <v>391</v>
      </c>
    </row>
    <row r="397" spans="3:11" x14ac:dyDescent="0.25">
      <c r="C397" s="138" t="s">
        <v>1700</v>
      </c>
      <c r="D397" s="155">
        <v>4</v>
      </c>
      <c r="E397" s="120">
        <v>2000</v>
      </c>
      <c r="F397" s="94">
        <f t="shared" si="40"/>
        <v>8000</v>
      </c>
      <c r="G397" s="158" t="s">
        <v>126</v>
      </c>
      <c r="H397" s="408" t="s">
        <v>295</v>
      </c>
      <c r="I397" s="127" t="str">
        <f>VLOOKUP(H397,Presupuesto!$B$11:$C$565,2,0)</f>
        <v>OTROS SERVICIOS COMERCIALES Y FINANCIEROS N.C.</v>
      </c>
      <c r="J397" s="212" t="s">
        <v>1364</v>
      </c>
      <c r="K397" s="95" t="s">
        <v>409</v>
      </c>
    </row>
    <row r="398" spans="3:11" x14ac:dyDescent="0.25">
      <c r="C398" s="138" t="s">
        <v>1846</v>
      </c>
      <c r="D398" s="155">
        <v>4</v>
      </c>
      <c r="E398" s="120">
        <v>6000</v>
      </c>
      <c r="F398" s="94">
        <f t="shared" si="40"/>
        <v>24000</v>
      </c>
      <c r="G398" s="158" t="s">
        <v>126</v>
      </c>
      <c r="H398" s="408" t="s">
        <v>295</v>
      </c>
      <c r="I398" s="127" t="str">
        <f>VLOOKUP(H398,Presupuesto!$B$11:$C$565,2,0)</f>
        <v>OTROS SERVICIOS COMERCIALES Y FINANCIEROS N.C.</v>
      </c>
      <c r="J398" s="212" t="s">
        <v>1364</v>
      </c>
      <c r="K398" s="95" t="s">
        <v>409</v>
      </c>
    </row>
    <row r="399" spans="3:11" x14ac:dyDescent="0.25">
      <c r="C399" s="138" t="s">
        <v>1723</v>
      </c>
      <c r="D399" s="155">
        <v>900</v>
      </c>
      <c r="E399" s="120">
        <v>100</v>
      </c>
      <c r="F399" s="94">
        <f t="shared" si="40"/>
        <v>90000</v>
      </c>
      <c r="G399" s="158" t="s">
        <v>126</v>
      </c>
      <c r="H399" s="408" t="s">
        <v>789</v>
      </c>
      <c r="I399" s="127" t="str">
        <f>VLOOKUP(H399,Presupuesto!$B$11:$C$565,2,0)</f>
        <v>ALIMENTOS B EBIDAS PARA PERSONAS</v>
      </c>
      <c r="J399" s="212" t="s">
        <v>1364</v>
      </c>
      <c r="K399" s="95" t="s">
        <v>398</v>
      </c>
    </row>
    <row r="400" spans="3:11" x14ac:dyDescent="0.25">
      <c r="C400" s="138" t="s">
        <v>1715</v>
      </c>
      <c r="D400" s="155">
        <v>1</v>
      </c>
      <c r="E400" s="120">
        <v>10000</v>
      </c>
      <c r="F400" s="94">
        <f t="shared" si="40"/>
        <v>10000</v>
      </c>
      <c r="G400" s="158" t="s">
        <v>126</v>
      </c>
      <c r="H400" s="408" t="s">
        <v>868</v>
      </c>
      <c r="I400" s="127" t="str">
        <f>VLOOKUP(H400,Presupuesto!$B$11:$C$565,2,0)</f>
        <v>GASOLINA</v>
      </c>
      <c r="J400" s="212" t="s">
        <v>1364</v>
      </c>
      <c r="K400" s="95" t="s">
        <v>398</v>
      </c>
    </row>
    <row r="401" spans="3:11" x14ac:dyDescent="0.25">
      <c r="C401" s="138" t="s">
        <v>1715</v>
      </c>
      <c r="D401" s="155">
        <v>1</v>
      </c>
      <c r="E401" s="120">
        <v>10000</v>
      </c>
      <c r="F401" s="94">
        <f t="shared" si="40"/>
        <v>10000</v>
      </c>
      <c r="G401" s="158" t="s">
        <v>126</v>
      </c>
      <c r="H401" s="408" t="s">
        <v>870</v>
      </c>
      <c r="I401" s="127" t="str">
        <f>VLOOKUP(H401,Presupuesto!$B$11:$C$565,2,0)</f>
        <v>DIESEL</v>
      </c>
      <c r="J401" s="212" t="s">
        <v>1364</v>
      </c>
      <c r="K401" s="95" t="s">
        <v>398</v>
      </c>
    </row>
    <row r="403" spans="3:11" ht="15.75" thickBot="1" x14ac:dyDescent="0.3"/>
    <row r="404" spans="3:11" ht="15.75" thickBot="1" x14ac:dyDescent="0.3">
      <c r="C404" s="154" t="s">
        <v>53</v>
      </c>
      <c r="D404" s="329">
        <f>SUM(F411:F430)</f>
        <v>454300</v>
      </c>
      <c r="E404" s="404"/>
      <c r="F404" s="70"/>
      <c r="G404" s="76"/>
      <c r="H404" s="70"/>
      <c r="I404" s="70"/>
      <c r="J404" s="404"/>
      <c r="K404" s="404"/>
    </row>
    <row r="405" spans="3:11" x14ac:dyDescent="0.25">
      <c r="C405" s="70"/>
      <c r="D405" s="31"/>
      <c r="E405" s="90"/>
      <c r="F405" s="90"/>
      <c r="G405" s="90"/>
      <c r="H405" s="73"/>
      <c r="I405" s="73"/>
      <c r="J405" s="73"/>
      <c r="K405" s="109"/>
    </row>
    <row r="406" spans="3:11" x14ac:dyDescent="0.25">
      <c r="C406" s="70"/>
      <c r="D406" s="31"/>
      <c r="E406" s="90"/>
      <c r="F406" s="90"/>
      <c r="G406" s="90"/>
      <c r="H406" s="73"/>
      <c r="I406" s="73"/>
      <c r="J406" s="73"/>
      <c r="K406" s="109"/>
    </row>
    <row r="407" spans="3:11" ht="15.75" x14ac:dyDescent="0.25">
      <c r="C407" s="199" t="s">
        <v>389</v>
      </c>
      <c r="D407" s="327" t="s">
        <v>1868</v>
      </c>
      <c r="E407" s="90"/>
      <c r="F407" s="90"/>
      <c r="G407" s="90"/>
      <c r="H407" s="73"/>
      <c r="I407" s="73"/>
      <c r="J407" s="73"/>
      <c r="K407" s="109"/>
    </row>
    <row r="408" spans="3:11" ht="18.75" x14ac:dyDescent="0.25">
      <c r="C408" s="204" t="str">
        <f>IFERROR(VLOOKUP(D407,'1. Desarrollo e Innov. Curricu.'!$E:$F,2,FALSE),IFERROR(VLOOKUP(D407,'2. Investigación Científica'!$E:$F,2,FALSE),IFERROR(VLOOKUP(D407,'3. Vinculación Univ. Sociedad'!$E:$F,2,FALSE),IFERROR(VLOOKUP(D407,'4. Docencia y Profesorado Univ.'!$E:$F,2,FALSE),IFERROR(VLOOKUP(D407,'5. Estudiantes y Graduados'!$E:$F,2,FALSE),IFERROR(VLOOKUP(D407,'11. Gestion Administrativa'!$E:$F,2,FALSE),IFERROR(VLOOKUP(D407,'13. Gestión Académica'!$E:$F,2,FALSE),IFERROR(VLOOKUP(D407,'8. Asegura. de la Calid. y M'!$E:$F,2,FALSE),IFERROR(VLOOKUP(D407,'6. Gestión del Conocimiento'!$E:$F,2,FALSE),IFERROR(VLOOKUP(D407,'15. Gobernabilidad y Proceso...'!$E:$F,2,FALSE),IFERROR(VLOOKUP(D407,'12. Gestión del Talento Humano'!$E:$F,2,FALSE),IFERROR(VLOOKUP(D407,'14. Internacional... de la E.S.'!$E:$F,2,FALSE),IFERROR(VLOOKUP(D407,'10. Posgrado'!$E:$F,2,FALSE),IFERROR(VLOOKUP(D407,'17. Gestión TIC'!$E:$F,2,FALSE),IFERROR(VLOOKUP(D407,'16. Desa. del Sistema Educ.Sup.'!$E:$F,2,FALSE),IFERROR(VLOOKUP(D407,'9. Cultura de Inno. Insti...'!$E:$F,2,FALSE),VLOOKUP(D407,'7. Lo Esencial de la Reforma U.'!$E:$F,2,0)))))))))))))))))</f>
        <v xml:space="preserve">1.GESTIONAR la  Realización de Campañas de concientización , RECICLATON , Flora y Fauna , Hora  del planeta, Dia del Planeta , Día del Agua </v>
      </c>
      <c r="D408" s="31"/>
      <c r="E408" s="90"/>
      <c r="F408" s="90"/>
      <c r="G408" s="90"/>
      <c r="H408" s="73"/>
      <c r="I408" s="73"/>
      <c r="J408" s="73"/>
      <c r="K408" s="109"/>
    </row>
    <row r="409" spans="3:11" ht="15.75" thickBot="1" x14ac:dyDescent="0.3">
      <c r="C409" s="404"/>
      <c r="D409" s="404"/>
      <c r="E409" s="404"/>
      <c r="F409" s="90"/>
      <c r="G409" s="73"/>
      <c r="H409" s="73"/>
      <c r="I409" s="73"/>
      <c r="J409" s="404"/>
      <c r="K409" s="404"/>
    </row>
    <row r="410" spans="3:11" ht="30.75" thickBot="1" x14ac:dyDescent="0.3">
      <c r="C410" s="126" t="s">
        <v>44</v>
      </c>
      <c r="D410" s="126" t="s">
        <v>55</v>
      </c>
      <c r="E410" s="133" t="s">
        <v>57</v>
      </c>
      <c r="F410" s="132" t="s">
        <v>27</v>
      </c>
      <c r="G410" s="130" t="s">
        <v>128</v>
      </c>
      <c r="H410" s="133" t="s">
        <v>46</v>
      </c>
      <c r="I410" s="130" t="s">
        <v>129</v>
      </c>
      <c r="J410" s="130" t="s">
        <v>407</v>
      </c>
      <c r="K410" s="130" t="s">
        <v>408</v>
      </c>
    </row>
    <row r="411" spans="3:11" x14ac:dyDescent="0.25">
      <c r="C411" s="214" t="s">
        <v>443</v>
      </c>
      <c r="D411" s="215"/>
      <c r="E411" s="213">
        <f>HLOOKUP(C411,$AH$2:$BU$3,2,0)</f>
        <v>5934.951</v>
      </c>
      <c r="F411" s="94">
        <f t="shared" ref="F411:F416" si="41">D411*E411</f>
        <v>0</v>
      </c>
      <c r="G411" s="158" t="s">
        <v>126</v>
      </c>
      <c r="H411" s="408" t="s">
        <v>752</v>
      </c>
      <c r="I411" s="127" t="str">
        <f>VLOOKUP(H411,Presupuesto!$B$11:$C$565,2,0)</f>
        <v>PASAJES AL EXTERIOR</v>
      </c>
      <c r="J411" s="212" t="s">
        <v>1359</v>
      </c>
      <c r="K411" s="95" t="s">
        <v>391</v>
      </c>
    </row>
    <row r="412" spans="3:11" x14ac:dyDescent="0.25">
      <c r="C412" s="138" t="s">
        <v>1872</v>
      </c>
      <c r="D412" s="155">
        <v>9</v>
      </c>
      <c r="E412" s="120">
        <v>1000</v>
      </c>
      <c r="F412" s="94">
        <f t="shared" si="41"/>
        <v>9000</v>
      </c>
      <c r="G412" s="158" t="s">
        <v>126</v>
      </c>
      <c r="H412" s="408" t="s">
        <v>295</v>
      </c>
      <c r="I412" s="127" t="str">
        <f>VLOOKUP(H412,Presupuesto!$B$11:$C$565,2,0)</f>
        <v>OTROS SERVICIOS COMERCIALES Y FINANCIEROS N.C.</v>
      </c>
      <c r="J412" s="212" t="s">
        <v>1359</v>
      </c>
      <c r="K412" s="95" t="s">
        <v>409</v>
      </c>
    </row>
    <row r="413" spans="3:11" x14ac:dyDescent="0.25">
      <c r="C413" s="138" t="s">
        <v>1873</v>
      </c>
      <c r="D413" s="155">
        <v>3</v>
      </c>
      <c r="E413" s="120">
        <v>25000</v>
      </c>
      <c r="F413" s="94">
        <f t="shared" si="41"/>
        <v>75000</v>
      </c>
      <c r="G413" s="158" t="s">
        <v>126</v>
      </c>
      <c r="H413" s="408" t="s">
        <v>787</v>
      </c>
      <c r="I413" s="127" t="str">
        <f>VLOOKUP(H413,Presupuesto!$B$11:$C$565,2,0)</f>
        <v>ACTUACIONES ARTISTICAS</v>
      </c>
      <c r="J413" s="212" t="s">
        <v>1359</v>
      </c>
      <c r="K413" s="95" t="s">
        <v>409</v>
      </c>
    </row>
    <row r="414" spans="3:11" ht="15.75" x14ac:dyDescent="0.25">
      <c r="C414" s="495" t="s">
        <v>1874</v>
      </c>
      <c r="D414" s="155">
        <v>1</v>
      </c>
      <c r="E414" s="120">
        <v>78000</v>
      </c>
      <c r="F414" s="94">
        <f t="shared" si="41"/>
        <v>78000</v>
      </c>
      <c r="G414" s="158" t="s">
        <v>126</v>
      </c>
      <c r="H414" s="408" t="s">
        <v>816</v>
      </c>
      <c r="I414" s="127" t="str">
        <f>VLOOKUP(H414,Presupuesto!$B$11:$C$565,2,0)</f>
        <v>PRODUCTOS DE ARTES GRAFICAS</v>
      </c>
      <c r="J414" s="212" t="s">
        <v>1359</v>
      </c>
      <c r="K414" s="95" t="s">
        <v>409</v>
      </c>
    </row>
    <row r="415" spans="3:11" ht="15.75" x14ac:dyDescent="0.25">
      <c r="C415" s="495" t="s">
        <v>1875</v>
      </c>
      <c r="D415" s="155">
        <v>1</v>
      </c>
      <c r="E415" s="120">
        <v>25000</v>
      </c>
      <c r="F415" s="94">
        <f t="shared" ref="F415" si="42">D415*E415</f>
        <v>25000</v>
      </c>
      <c r="G415" s="158" t="s">
        <v>126</v>
      </c>
      <c r="H415" s="408" t="s">
        <v>816</v>
      </c>
      <c r="I415" s="127" t="str">
        <f>VLOOKUP(H415,Presupuesto!$B$11:$C$565,2,0)</f>
        <v>PRODUCTOS DE ARTES GRAFICAS</v>
      </c>
      <c r="J415" s="212" t="s">
        <v>1359</v>
      </c>
      <c r="K415" s="95" t="s">
        <v>409</v>
      </c>
    </row>
    <row r="416" spans="3:11" x14ac:dyDescent="0.25">
      <c r="C416" s="138" t="s">
        <v>1876</v>
      </c>
      <c r="D416" s="155">
        <v>1</v>
      </c>
      <c r="E416" s="120">
        <v>68750</v>
      </c>
      <c r="F416" s="94">
        <f t="shared" si="41"/>
        <v>68750</v>
      </c>
      <c r="G416" s="158" t="s">
        <v>126</v>
      </c>
      <c r="H416" s="408" t="s">
        <v>295</v>
      </c>
      <c r="I416" s="127" t="str">
        <f>VLOOKUP(H416,Presupuesto!$B$11:$C$565,2,0)</f>
        <v>OTROS SERVICIOS COMERCIALES Y FINANCIEROS N.C.</v>
      </c>
      <c r="J416" s="212" t="s">
        <v>1359</v>
      </c>
      <c r="K416" s="95" t="s">
        <v>409</v>
      </c>
    </row>
    <row r="417" spans="3:11" x14ac:dyDescent="0.25">
      <c r="C417" s="138" t="s">
        <v>1877</v>
      </c>
      <c r="D417" s="155">
        <v>1</v>
      </c>
      <c r="E417" s="120">
        <v>3600</v>
      </c>
      <c r="F417" s="94">
        <f t="shared" ref="F417:F420" si="43">D417*E417</f>
        <v>3600</v>
      </c>
      <c r="G417" s="158" t="s">
        <v>126</v>
      </c>
      <c r="H417" s="408" t="s">
        <v>295</v>
      </c>
      <c r="I417" s="127" t="str">
        <f>VLOOKUP(H417,Presupuesto!$B$11:$C$565,2,0)</f>
        <v>OTROS SERVICIOS COMERCIALES Y FINANCIEROS N.C.</v>
      </c>
      <c r="J417" s="212" t="s">
        <v>1359</v>
      </c>
      <c r="K417" s="95" t="s">
        <v>398</v>
      </c>
    </row>
    <row r="418" spans="3:11" ht="15.75" x14ac:dyDescent="0.25">
      <c r="C418" s="495" t="s">
        <v>1878</v>
      </c>
      <c r="D418" s="155">
        <v>1</v>
      </c>
      <c r="E418" s="120">
        <v>11200</v>
      </c>
      <c r="F418" s="94">
        <f t="shared" si="43"/>
        <v>11200</v>
      </c>
      <c r="G418" s="158" t="s">
        <v>126</v>
      </c>
      <c r="H418" s="408" t="s">
        <v>816</v>
      </c>
      <c r="I418" s="127" t="str">
        <f>VLOOKUP(H418,Presupuesto!$B$11:$C$565,2,0)</f>
        <v>PRODUCTOS DE ARTES GRAFICAS</v>
      </c>
      <c r="J418" s="212" t="s">
        <v>1359</v>
      </c>
      <c r="K418" s="95" t="s">
        <v>398</v>
      </c>
    </row>
    <row r="419" spans="3:11" x14ac:dyDescent="0.25">
      <c r="C419" s="138" t="s">
        <v>1879</v>
      </c>
      <c r="D419" s="155">
        <v>1</v>
      </c>
      <c r="E419" s="120">
        <v>3600</v>
      </c>
      <c r="F419" s="94">
        <f t="shared" si="43"/>
        <v>3600</v>
      </c>
      <c r="G419" s="158" t="s">
        <v>126</v>
      </c>
      <c r="H419" s="408" t="s">
        <v>295</v>
      </c>
      <c r="I419" s="127" t="str">
        <f>VLOOKUP(H419,Presupuesto!$B$11:$C$565,2,0)</f>
        <v>OTROS SERVICIOS COMERCIALES Y FINANCIEROS N.C.</v>
      </c>
      <c r="J419" s="212" t="s">
        <v>1359</v>
      </c>
      <c r="K419" s="95" t="s">
        <v>398</v>
      </c>
    </row>
    <row r="420" spans="3:11" x14ac:dyDescent="0.25">
      <c r="C420" s="138" t="s">
        <v>1880</v>
      </c>
      <c r="D420" s="155">
        <v>3</v>
      </c>
      <c r="E420" s="120">
        <v>700</v>
      </c>
      <c r="F420" s="94">
        <f t="shared" si="43"/>
        <v>2100</v>
      </c>
      <c r="G420" s="158" t="s">
        <v>126</v>
      </c>
      <c r="H420" s="408" t="s">
        <v>295</v>
      </c>
      <c r="I420" s="127" t="str">
        <f>VLOOKUP(H420,Presupuesto!$B$11:$C$565,2,0)</f>
        <v>OTROS SERVICIOS COMERCIALES Y FINANCIEROS N.C.</v>
      </c>
      <c r="J420" s="212" t="s">
        <v>1359</v>
      </c>
      <c r="K420" s="95" t="s">
        <v>398</v>
      </c>
    </row>
    <row r="421" spans="3:11" x14ac:dyDescent="0.25">
      <c r="C421" s="138" t="s">
        <v>1881</v>
      </c>
      <c r="D421" s="155">
        <v>60</v>
      </c>
      <c r="E421" s="120">
        <v>150</v>
      </c>
      <c r="F421" s="94">
        <f t="shared" ref="F421:F423" si="44">D421*E421</f>
        <v>9000</v>
      </c>
      <c r="G421" s="158" t="s">
        <v>126</v>
      </c>
      <c r="H421" s="408" t="s">
        <v>789</v>
      </c>
      <c r="I421" s="127" t="str">
        <f>VLOOKUP(H421,Presupuesto!$B$11:$C$565,2,0)</f>
        <v>ALIMENTOS B EBIDAS PARA PERSONAS</v>
      </c>
      <c r="J421" s="212" t="s">
        <v>1359</v>
      </c>
      <c r="K421" s="95" t="s">
        <v>398</v>
      </c>
    </row>
    <row r="422" spans="3:11" ht="15.75" x14ac:dyDescent="0.25">
      <c r="C422" s="495" t="s">
        <v>1882</v>
      </c>
      <c r="D422" s="155">
        <v>1</v>
      </c>
      <c r="E422" s="120">
        <v>26350</v>
      </c>
      <c r="F422" s="94">
        <f t="shared" si="44"/>
        <v>26350</v>
      </c>
      <c r="G422" s="158" t="s">
        <v>126</v>
      </c>
      <c r="H422" s="408" t="s">
        <v>816</v>
      </c>
      <c r="I422" s="127" t="str">
        <f>VLOOKUP(H422,Presupuesto!$B$11:$C$565,2,0)</f>
        <v>PRODUCTOS DE ARTES GRAFICAS</v>
      </c>
      <c r="J422" s="212" t="s">
        <v>1359</v>
      </c>
      <c r="K422" s="95" t="s">
        <v>398</v>
      </c>
    </row>
    <row r="423" spans="3:11" x14ac:dyDescent="0.25">
      <c r="C423" s="138" t="s">
        <v>1883</v>
      </c>
      <c r="D423" s="155">
        <v>1</v>
      </c>
      <c r="E423" s="120">
        <f>2100+3600</f>
        <v>5700</v>
      </c>
      <c r="F423" s="94">
        <f t="shared" si="44"/>
        <v>5700</v>
      </c>
      <c r="G423" s="158" t="s">
        <v>126</v>
      </c>
      <c r="H423" s="408" t="s">
        <v>295</v>
      </c>
      <c r="I423" s="127" t="str">
        <f>VLOOKUP(H423,Presupuesto!$B$11:$C$565,2,0)</f>
        <v>OTROS SERVICIOS COMERCIALES Y FINANCIEROS N.C.</v>
      </c>
      <c r="J423" s="212" t="s">
        <v>1359</v>
      </c>
      <c r="K423" s="95" t="s">
        <v>398</v>
      </c>
    </row>
    <row r="424" spans="3:11" x14ac:dyDescent="0.25">
      <c r="C424" s="138" t="s">
        <v>1884</v>
      </c>
      <c r="D424" s="155">
        <v>60</v>
      </c>
      <c r="E424" s="120">
        <v>150</v>
      </c>
      <c r="F424" s="94">
        <f t="shared" ref="F424" si="45">D424*E424</f>
        <v>9000</v>
      </c>
      <c r="G424" s="158" t="s">
        <v>126</v>
      </c>
      <c r="H424" s="408" t="s">
        <v>789</v>
      </c>
      <c r="I424" s="127" t="str">
        <f>VLOOKUP(H424,Presupuesto!$B$11:$C$565,2,0)</f>
        <v>ALIMENTOS B EBIDAS PARA PERSONAS</v>
      </c>
      <c r="J424" s="212" t="s">
        <v>1359</v>
      </c>
      <c r="K424" s="95" t="s">
        <v>398</v>
      </c>
    </row>
    <row r="425" spans="3:11" ht="15.75" x14ac:dyDescent="0.25">
      <c r="C425" s="495" t="s">
        <v>1885</v>
      </c>
      <c r="D425" s="155">
        <v>1</v>
      </c>
      <c r="E425" s="120">
        <v>12100</v>
      </c>
      <c r="F425" s="94">
        <f t="shared" ref="F425" si="46">D425*E425</f>
        <v>12100</v>
      </c>
      <c r="G425" s="158" t="s">
        <v>126</v>
      </c>
      <c r="H425" s="408" t="s">
        <v>816</v>
      </c>
      <c r="I425" s="127" t="str">
        <f>VLOOKUP(H425,Presupuesto!$B$11:$C$565,2,0)</f>
        <v>PRODUCTOS DE ARTES GRAFICAS</v>
      </c>
      <c r="J425" s="212" t="s">
        <v>1359</v>
      </c>
      <c r="K425" s="95" t="s">
        <v>398</v>
      </c>
    </row>
    <row r="426" spans="3:11" x14ac:dyDescent="0.25">
      <c r="C426" s="138" t="s">
        <v>1886</v>
      </c>
      <c r="D426" s="155">
        <v>1</v>
      </c>
      <c r="E426" s="120">
        <v>25000</v>
      </c>
      <c r="F426" s="94">
        <f t="shared" ref="F426:F430" si="47">D426*E426</f>
        <v>25000</v>
      </c>
      <c r="G426" s="158" t="s">
        <v>126</v>
      </c>
      <c r="H426" s="408" t="s">
        <v>787</v>
      </c>
      <c r="I426" s="127" t="str">
        <f>VLOOKUP(H426,Presupuesto!$B$11:$C$565,2,0)</f>
        <v>ACTUACIONES ARTISTICAS</v>
      </c>
      <c r="J426" s="212" t="s">
        <v>1359</v>
      </c>
      <c r="K426" s="95" t="s">
        <v>398</v>
      </c>
    </row>
    <row r="427" spans="3:11" x14ac:dyDescent="0.25">
      <c r="C427" s="138" t="s">
        <v>1887</v>
      </c>
      <c r="D427" s="155">
        <v>1</v>
      </c>
      <c r="E427" s="120">
        <v>16900</v>
      </c>
      <c r="F427" s="94">
        <f t="shared" si="47"/>
        <v>16900</v>
      </c>
      <c r="G427" s="158" t="s">
        <v>126</v>
      </c>
      <c r="H427" s="408" t="s">
        <v>295</v>
      </c>
      <c r="I427" s="127" t="str">
        <f>VLOOKUP(H427,Presupuesto!$B$11:$C$565,2,0)</f>
        <v>OTROS SERVICIOS COMERCIALES Y FINANCIEROS N.C.</v>
      </c>
      <c r="J427" s="212" t="s">
        <v>1359</v>
      </c>
      <c r="K427" s="95" t="s">
        <v>398</v>
      </c>
    </row>
    <row r="428" spans="3:11" x14ac:dyDescent="0.25">
      <c r="C428" s="138" t="s">
        <v>1888</v>
      </c>
      <c r="D428" s="155">
        <v>150</v>
      </c>
      <c r="E428" s="120">
        <v>190</v>
      </c>
      <c r="F428" s="94">
        <f t="shared" si="47"/>
        <v>28500</v>
      </c>
      <c r="G428" s="158" t="s">
        <v>126</v>
      </c>
      <c r="H428" s="408" t="s">
        <v>789</v>
      </c>
      <c r="I428" s="127" t="str">
        <f>VLOOKUP(H428,Presupuesto!$B$11:$C$565,2,0)</f>
        <v>ALIMENTOS B EBIDAS PARA PERSONAS</v>
      </c>
      <c r="J428" s="212" t="s">
        <v>1359</v>
      </c>
      <c r="K428" s="95" t="s">
        <v>398</v>
      </c>
    </row>
    <row r="429" spans="3:11" ht="15.75" x14ac:dyDescent="0.25">
      <c r="C429" s="495" t="s">
        <v>1889</v>
      </c>
      <c r="D429" s="155">
        <v>1</v>
      </c>
      <c r="E429" s="120">
        <v>45500</v>
      </c>
      <c r="F429" s="94">
        <f t="shared" si="47"/>
        <v>45500</v>
      </c>
      <c r="G429" s="158" t="s">
        <v>126</v>
      </c>
      <c r="H429" s="408" t="s">
        <v>816</v>
      </c>
      <c r="I429" s="127" t="str">
        <f>VLOOKUP(H429,Presupuesto!$B$11:$C$565,2,0)</f>
        <v>PRODUCTOS DE ARTES GRAFICAS</v>
      </c>
      <c r="J429" s="212" t="s">
        <v>1359</v>
      </c>
      <c r="K429" s="95" t="s">
        <v>398</v>
      </c>
    </row>
    <row r="430" spans="3:11" ht="15.75" x14ac:dyDescent="0.25">
      <c r="C430" s="495"/>
      <c r="D430" s="155"/>
      <c r="E430" s="120"/>
      <c r="F430" s="94">
        <f t="shared" si="47"/>
        <v>0</v>
      </c>
      <c r="G430" s="158" t="s">
        <v>126</v>
      </c>
      <c r="H430" s="408" t="s">
        <v>816</v>
      </c>
      <c r="I430" s="127" t="str">
        <f>VLOOKUP(H430,Presupuesto!$B$11:$C$565,2,0)</f>
        <v>PRODUCTOS DE ARTES GRAFICAS</v>
      </c>
      <c r="J430" s="212" t="s">
        <v>1359</v>
      </c>
      <c r="K430" s="95" t="s">
        <v>398</v>
      </c>
    </row>
    <row r="432" spans="3:11" ht="15.75" thickBot="1" x14ac:dyDescent="0.3"/>
    <row r="433" spans="3:11" ht="15.75" thickBot="1" x14ac:dyDescent="0.3">
      <c r="C433" s="154" t="s">
        <v>53</v>
      </c>
      <c r="D433" s="329">
        <f>SUM(F440:F459)</f>
        <v>985000</v>
      </c>
      <c r="E433" s="404"/>
      <c r="F433" s="70"/>
      <c r="G433" s="76"/>
      <c r="H433" s="70"/>
      <c r="I433" s="70"/>
      <c r="J433" s="404"/>
      <c r="K433" s="404"/>
    </row>
    <row r="434" spans="3:11" x14ac:dyDescent="0.25">
      <c r="C434" s="70"/>
      <c r="D434" s="31"/>
      <c r="E434" s="90"/>
      <c r="F434" s="90"/>
      <c r="G434" s="90"/>
      <c r="H434" s="73"/>
      <c r="I434" s="73"/>
      <c r="J434" s="73"/>
      <c r="K434" s="109"/>
    </row>
    <row r="435" spans="3:11" x14ac:dyDescent="0.25">
      <c r="C435" s="70"/>
      <c r="D435" s="31"/>
      <c r="E435" s="90"/>
      <c r="F435" s="90"/>
      <c r="G435" s="90"/>
      <c r="H435" s="73"/>
      <c r="I435" s="73"/>
      <c r="J435" s="73"/>
      <c r="K435" s="109"/>
    </row>
    <row r="436" spans="3:11" ht="15.75" x14ac:dyDescent="0.25">
      <c r="C436" s="199" t="s">
        <v>389</v>
      </c>
      <c r="D436" s="327" t="s">
        <v>1922</v>
      </c>
      <c r="E436" s="90"/>
      <c r="F436" s="90"/>
      <c r="G436" s="90"/>
      <c r="H436" s="73"/>
      <c r="I436" s="73"/>
      <c r="J436" s="73"/>
      <c r="K436" s="109"/>
    </row>
    <row r="437" spans="3:11" ht="18.75" x14ac:dyDescent="0.25">
      <c r="C437" s="204" t="str">
        <f>IFERROR(VLOOKUP(D436,'1. Desarrollo e Innov. Curricu.'!$E:$F,2,FALSE),IFERROR(VLOOKUP(D436,'2. Investigación Científica'!$E:$F,2,FALSE),IFERROR(VLOOKUP(D436,'3. Vinculación Univ. Sociedad'!$E:$F,2,FALSE),IFERROR(VLOOKUP(D436,'4. Docencia y Profesorado Univ.'!$E:$F,2,FALSE),IFERROR(VLOOKUP(D436,'5. Estudiantes y Graduados'!$E:$F,2,FALSE),IFERROR(VLOOKUP(D436,'11. Gestion Administrativa'!$E:$F,2,FALSE),IFERROR(VLOOKUP(D436,'13. Gestión Académica'!$E:$F,2,FALSE),IFERROR(VLOOKUP(D436,'8. Asegura. de la Calid. y M'!$E:$F,2,FALSE),IFERROR(VLOOKUP(D436,'6. Gestión del Conocimiento'!$E:$F,2,FALSE),IFERROR(VLOOKUP(D436,'15. Gobernabilidad y Proceso...'!$E:$F,2,FALSE),IFERROR(VLOOKUP(D436,'12. Gestión del Talento Humano'!$E:$F,2,FALSE),IFERROR(VLOOKUP(D436,'14. Internacional... de la E.S.'!$E:$F,2,FALSE),IFERROR(VLOOKUP(D436,'10. Posgrado'!$E:$F,2,FALSE),IFERROR(VLOOKUP(D436,'17. Gestión TIC'!$E:$F,2,FALSE),IFERROR(VLOOKUP(D436,'16. Desa. del Sistema Educ.Sup.'!$E:$F,2,FALSE),IFERROR(VLOOKUP(D436,'9. Cultura de Inno. Insti...'!$E:$F,2,FALSE),VLOOKUP(D436,'7. Lo Esencial de la Reforma U.'!$E:$F,2,0)))))))))))))))))</f>
        <v xml:space="preserve">1. planificación de actividades institucionales s (graduaciones, </v>
      </c>
      <c r="D437" s="31"/>
      <c r="E437" s="90"/>
      <c r="F437" s="90"/>
      <c r="G437" s="90"/>
      <c r="H437" s="73"/>
      <c r="I437" s="73"/>
      <c r="J437" s="73"/>
      <c r="K437" s="109"/>
    </row>
    <row r="438" spans="3:11" ht="15.75" thickBot="1" x14ac:dyDescent="0.3">
      <c r="C438" s="404"/>
      <c r="D438" s="404"/>
      <c r="E438" s="404"/>
      <c r="F438" s="90"/>
      <c r="G438" s="73"/>
      <c r="H438" s="73"/>
      <c r="I438" s="73"/>
      <c r="J438" s="404"/>
      <c r="K438" s="404"/>
    </row>
    <row r="439" spans="3:11" ht="30.75" thickBot="1" x14ac:dyDescent="0.3">
      <c r="C439" s="126" t="s">
        <v>44</v>
      </c>
      <c r="D439" s="126" t="s">
        <v>55</v>
      </c>
      <c r="E439" s="133" t="s">
        <v>57</v>
      </c>
      <c r="F439" s="132" t="s">
        <v>27</v>
      </c>
      <c r="G439" s="130" t="s">
        <v>128</v>
      </c>
      <c r="H439" s="133" t="s">
        <v>46</v>
      </c>
      <c r="I439" s="130" t="s">
        <v>129</v>
      </c>
      <c r="J439" s="130" t="s">
        <v>407</v>
      </c>
      <c r="K439" s="130" t="s">
        <v>408</v>
      </c>
    </row>
    <row r="440" spans="3:11" x14ac:dyDescent="0.25">
      <c r="C440" s="214" t="s">
        <v>443</v>
      </c>
      <c r="D440" s="215"/>
      <c r="E440" s="213">
        <f>HLOOKUP(C440,$AH$2:$BU$3,2,0)</f>
        <v>5934.951</v>
      </c>
      <c r="F440" s="94">
        <f t="shared" ref="F440:F451" si="48">D440*E440</f>
        <v>0</v>
      </c>
      <c r="G440" s="158" t="s">
        <v>126</v>
      </c>
      <c r="H440" s="408" t="s">
        <v>752</v>
      </c>
      <c r="I440" s="127" t="str">
        <f>VLOOKUP(H440,Presupuesto!$B$11:$C$565,2,0)</f>
        <v>PASAJES AL EXTERIOR</v>
      </c>
      <c r="J440" s="212" t="s">
        <v>1359</v>
      </c>
      <c r="K440" s="95" t="s">
        <v>391</v>
      </c>
    </row>
    <row r="441" spans="3:11" x14ac:dyDescent="0.25">
      <c r="C441" s="138" t="s">
        <v>1924</v>
      </c>
      <c r="D441" s="155">
        <v>4</v>
      </c>
      <c r="E441" s="120">
        <v>60000</v>
      </c>
      <c r="F441" s="94">
        <f t="shared" si="48"/>
        <v>240000</v>
      </c>
      <c r="G441" s="158" t="s">
        <v>126</v>
      </c>
      <c r="H441" s="408" t="s">
        <v>278</v>
      </c>
      <c r="I441" s="127" t="str">
        <f>VLOOKUP(H441,Presupuesto!$B$11:$C$565,2,0)</f>
        <v>ALQUILER DE EDIFICIOS Y LOCALES (22100-00)</v>
      </c>
      <c r="J441" s="408" t="s">
        <v>1361</v>
      </c>
      <c r="K441" s="95" t="s">
        <v>409</v>
      </c>
    </row>
    <row r="442" spans="3:11" x14ac:dyDescent="0.25">
      <c r="C442" s="138" t="s">
        <v>1925</v>
      </c>
      <c r="D442" s="155">
        <v>6</v>
      </c>
      <c r="E442" s="120">
        <v>6000</v>
      </c>
      <c r="F442" s="94">
        <f t="shared" si="48"/>
        <v>36000</v>
      </c>
      <c r="G442" s="158" t="s">
        <v>126</v>
      </c>
      <c r="H442" s="408" t="s">
        <v>789</v>
      </c>
      <c r="I442" s="127" t="str">
        <f>VLOOKUP(H442,Presupuesto!$B$11:$C$565,2,0)</f>
        <v>ALIMENTOS B EBIDAS PARA PERSONAS</v>
      </c>
      <c r="J442" s="408" t="s">
        <v>1361</v>
      </c>
      <c r="K442" s="95" t="s">
        <v>409</v>
      </c>
    </row>
    <row r="443" spans="3:11" ht="15.75" x14ac:dyDescent="0.25">
      <c r="C443" s="495" t="s">
        <v>1926</v>
      </c>
      <c r="D443" s="155">
        <v>6</v>
      </c>
      <c r="E443" s="120">
        <v>10000</v>
      </c>
      <c r="F443" s="94">
        <f t="shared" si="48"/>
        <v>60000</v>
      </c>
      <c r="G443" s="158" t="s">
        <v>126</v>
      </c>
      <c r="H443" s="408" t="s">
        <v>816</v>
      </c>
      <c r="I443" s="127" t="str">
        <f>VLOOKUP(H443,Presupuesto!$B$11:$C$565,2,0)</f>
        <v>PRODUCTOS DE ARTES GRAFICAS</v>
      </c>
      <c r="J443" s="408" t="s">
        <v>1361</v>
      </c>
      <c r="K443" s="95" t="s">
        <v>409</v>
      </c>
    </row>
    <row r="444" spans="3:11" ht="15.75" x14ac:dyDescent="0.25">
      <c r="C444" s="495" t="s">
        <v>1926</v>
      </c>
      <c r="D444" s="155">
        <v>6</v>
      </c>
      <c r="E444" s="120">
        <v>10000</v>
      </c>
      <c r="F444" s="94">
        <f t="shared" si="48"/>
        <v>60000</v>
      </c>
      <c r="G444" s="158" t="s">
        <v>126</v>
      </c>
      <c r="H444" s="408" t="s">
        <v>295</v>
      </c>
      <c r="I444" s="127" t="str">
        <f>VLOOKUP(H444,Presupuesto!$B$11:$C$565,2,0)</f>
        <v>OTROS SERVICIOS COMERCIALES Y FINANCIEROS N.C.</v>
      </c>
      <c r="J444" s="408" t="s">
        <v>1361</v>
      </c>
      <c r="K444" s="95" t="s">
        <v>409</v>
      </c>
    </row>
    <row r="445" spans="3:11" x14ac:dyDescent="0.25">
      <c r="C445" s="138" t="s">
        <v>1927</v>
      </c>
      <c r="D445" s="155">
        <v>1</v>
      </c>
      <c r="E445" s="120">
        <f>9000+20000+100000</f>
        <v>129000</v>
      </c>
      <c r="F445" s="94">
        <f t="shared" si="48"/>
        <v>129000</v>
      </c>
      <c r="G445" s="158" t="s">
        <v>1494</v>
      </c>
      <c r="H445" s="408" t="s">
        <v>816</v>
      </c>
      <c r="I445" s="127" t="str">
        <f>VLOOKUP(H445,Presupuesto!$B$11:$C$565,2,0)</f>
        <v>PRODUCTOS DE ARTES GRAFICAS</v>
      </c>
      <c r="J445" s="408" t="s">
        <v>1361</v>
      </c>
      <c r="K445" s="95" t="s">
        <v>409</v>
      </c>
    </row>
    <row r="446" spans="3:11" x14ac:dyDescent="0.25">
      <c r="C446" s="138" t="s">
        <v>1927</v>
      </c>
      <c r="D446" s="155">
        <v>1</v>
      </c>
      <c r="E446" s="120">
        <f>140000+90000</f>
        <v>230000</v>
      </c>
      <c r="F446" s="94">
        <f t="shared" si="48"/>
        <v>230000</v>
      </c>
      <c r="G446" s="158" t="s">
        <v>1494</v>
      </c>
      <c r="H446" s="408" t="s">
        <v>295</v>
      </c>
      <c r="I446" s="127" t="str">
        <f>VLOOKUP(H446,Presupuesto!$B$11:$C$565,2,0)</f>
        <v>OTROS SERVICIOS COMERCIALES Y FINANCIEROS N.C.</v>
      </c>
      <c r="J446" s="408" t="s">
        <v>1361</v>
      </c>
      <c r="K446" s="95" t="s">
        <v>398</v>
      </c>
    </row>
    <row r="447" spans="3:11" x14ac:dyDescent="0.25">
      <c r="C447" s="138" t="s">
        <v>1927</v>
      </c>
      <c r="D447" s="155">
        <v>1</v>
      </c>
      <c r="E447" s="120">
        <v>100000</v>
      </c>
      <c r="F447" s="94">
        <f t="shared" si="48"/>
        <v>100000</v>
      </c>
      <c r="G447" s="158" t="s">
        <v>1494</v>
      </c>
      <c r="H447" s="408" t="s">
        <v>789</v>
      </c>
      <c r="I447" s="127" t="str">
        <f>VLOOKUP(H447,Presupuesto!$B$11:$C$565,2,0)</f>
        <v>ALIMENTOS B EBIDAS PARA PERSONAS</v>
      </c>
      <c r="J447" s="408" t="s">
        <v>1361</v>
      </c>
      <c r="K447" s="95" t="s">
        <v>398</v>
      </c>
    </row>
    <row r="448" spans="3:11" x14ac:dyDescent="0.25">
      <c r="C448" s="138" t="s">
        <v>1927</v>
      </c>
      <c r="D448" s="155">
        <v>1</v>
      </c>
      <c r="E448" s="120">
        <v>30000</v>
      </c>
      <c r="F448" s="94">
        <f t="shared" si="48"/>
        <v>30000</v>
      </c>
      <c r="G448" s="158" t="s">
        <v>1494</v>
      </c>
      <c r="H448" s="408" t="s">
        <v>787</v>
      </c>
      <c r="I448" s="127" t="str">
        <f>VLOOKUP(H448,Presupuesto!$B$11:$C$565,2,0)</f>
        <v>ACTUACIONES ARTISTICAS</v>
      </c>
      <c r="J448" s="408" t="s">
        <v>1361</v>
      </c>
      <c r="K448" s="95" t="s">
        <v>398</v>
      </c>
    </row>
    <row r="449" spans="3:11" x14ac:dyDescent="0.25">
      <c r="C449" s="138" t="s">
        <v>2609</v>
      </c>
      <c r="D449" s="155">
        <v>1</v>
      </c>
      <c r="E449" s="120">
        <v>100000</v>
      </c>
      <c r="F449" s="94">
        <f t="shared" si="48"/>
        <v>100000</v>
      </c>
      <c r="G449" s="158" t="s">
        <v>126</v>
      </c>
      <c r="H449" s="408" t="s">
        <v>295</v>
      </c>
      <c r="I449" s="127" t="str">
        <f>VLOOKUP(H449,Presupuesto!$B$11:$C$565,2,0)</f>
        <v>OTROS SERVICIOS COMERCIALES Y FINANCIEROS N.C.</v>
      </c>
      <c r="J449" s="408" t="s">
        <v>1361</v>
      </c>
      <c r="K449" s="95" t="s">
        <v>398</v>
      </c>
    </row>
    <row r="450" spans="3:11" x14ac:dyDescent="0.25">
      <c r="C450" s="138"/>
      <c r="D450" s="155"/>
      <c r="E450" s="120"/>
      <c r="F450" s="94">
        <f t="shared" si="48"/>
        <v>0</v>
      </c>
      <c r="G450" s="158" t="s">
        <v>126</v>
      </c>
      <c r="H450" s="408" t="s">
        <v>789</v>
      </c>
      <c r="I450" s="127" t="str">
        <f>VLOOKUP(H450,Presupuesto!$B$11:$C$565,2,0)</f>
        <v>ALIMENTOS B EBIDAS PARA PERSONAS</v>
      </c>
      <c r="J450" s="408" t="s">
        <v>1361</v>
      </c>
      <c r="K450" s="95" t="s">
        <v>398</v>
      </c>
    </row>
    <row r="451" spans="3:11" ht="15.75" x14ac:dyDescent="0.25">
      <c r="C451" s="495"/>
      <c r="D451" s="155"/>
      <c r="E451" s="120"/>
      <c r="F451" s="94">
        <f t="shared" si="48"/>
        <v>0</v>
      </c>
      <c r="G451" s="158" t="s">
        <v>126</v>
      </c>
      <c r="H451" s="408" t="s">
        <v>816</v>
      </c>
      <c r="I451" s="127" t="str">
        <f>VLOOKUP(H451,Presupuesto!$B$11:$C$565,2,0)</f>
        <v>PRODUCTOS DE ARTES GRAFICAS</v>
      </c>
      <c r="J451" s="408" t="s">
        <v>1361</v>
      </c>
      <c r="K451" s="95" t="s">
        <v>398</v>
      </c>
    </row>
    <row r="453" spans="3:11" ht="15.75" thickBot="1" x14ac:dyDescent="0.3"/>
    <row r="454" spans="3:11" ht="15.75" thickBot="1" x14ac:dyDescent="0.3">
      <c r="C454" s="154" t="s">
        <v>53</v>
      </c>
      <c r="D454" s="329">
        <f>SUM(F461:F472)</f>
        <v>100000</v>
      </c>
      <c r="E454" s="404"/>
      <c r="F454" s="70"/>
      <c r="G454" s="76"/>
      <c r="H454" s="70"/>
      <c r="I454" s="70"/>
      <c r="J454" s="404"/>
      <c r="K454" s="404"/>
    </row>
    <row r="455" spans="3:11" x14ac:dyDescent="0.25">
      <c r="C455" s="70"/>
      <c r="D455" s="31"/>
      <c r="E455" s="90"/>
      <c r="F455" s="90"/>
      <c r="G455" s="90"/>
      <c r="H455" s="73"/>
      <c r="I455" s="73"/>
      <c r="J455" s="73"/>
      <c r="K455" s="109"/>
    </row>
    <row r="456" spans="3:11" x14ac:dyDescent="0.25">
      <c r="C456" s="70"/>
      <c r="D456" s="31"/>
      <c r="E456" s="90"/>
      <c r="F456" s="90"/>
      <c r="G456" s="90"/>
      <c r="H456" s="73"/>
      <c r="I456" s="73"/>
      <c r="J456" s="73"/>
      <c r="K456" s="109"/>
    </row>
    <row r="457" spans="3:11" ht="15.75" x14ac:dyDescent="0.25">
      <c r="C457" s="199" t="s">
        <v>389</v>
      </c>
      <c r="D457" s="327" t="s">
        <v>1923</v>
      </c>
      <c r="E457" s="90"/>
      <c r="F457" s="90"/>
      <c r="G457" s="90"/>
      <c r="H457" s="73"/>
      <c r="I457" s="73"/>
      <c r="J457" s="73"/>
      <c r="K457" s="109"/>
    </row>
    <row r="458" spans="3:11" ht="18.75" x14ac:dyDescent="0.25">
      <c r="C458" s="204" t="str">
        <f>IFERROR(VLOOKUP(D457,'1. Desarrollo e Innov. Curricu.'!$E:$F,2,FALSE),IFERROR(VLOOKUP(D457,'2. Investigación Científica'!$E:$F,2,FALSE),IFERROR(VLOOKUP(D457,'3. Vinculación Univ. Sociedad'!$E:$F,2,FALSE),IFERROR(VLOOKUP(D457,'4. Docencia y Profesorado Univ.'!$E:$F,2,FALSE),IFERROR(VLOOKUP(D457,'5. Estudiantes y Graduados'!$E:$F,2,FALSE),IFERROR(VLOOKUP(D457,'11. Gestion Administrativa'!$E:$F,2,FALSE),IFERROR(VLOOKUP(D457,'13. Gestión Académica'!$E:$F,2,FALSE),IFERROR(VLOOKUP(D457,'8. Asegura. de la Calid. y M'!$E:$F,2,FALSE),IFERROR(VLOOKUP(D457,'6. Gestión del Conocimiento'!$E:$F,2,FALSE),IFERROR(VLOOKUP(D457,'15. Gobernabilidad y Proceso...'!$E:$F,2,FALSE),IFERROR(VLOOKUP(D457,'12. Gestión del Talento Humano'!$E:$F,2,FALSE),IFERROR(VLOOKUP(D457,'14. Internacional... de la E.S.'!$E:$F,2,FALSE),IFERROR(VLOOKUP(D457,'10. Posgrado'!$E:$F,2,FALSE),IFERROR(VLOOKUP(D457,'17. Gestión TIC'!$E:$F,2,FALSE),IFERROR(VLOOKUP(D457,'16. Desa. del Sistema Educ.Sup.'!$E:$F,2,FALSE),IFERROR(VLOOKUP(D457,'9. Cultura de Inno. Insti...'!$E:$F,2,FALSE),VLOOKUP(D457,'7. Lo Esencial de la Reforma U.'!$E:$F,2,0)))))))))))))))))</f>
        <v xml:space="preserve">1. planificación de eventos 2. solicitudes a la sub dirección de administración y finanzas 3 realización del evento </v>
      </c>
      <c r="D458" s="31"/>
      <c r="E458" s="90"/>
      <c r="F458" s="90"/>
      <c r="G458" s="90"/>
      <c r="H458" s="73"/>
      <c r="I458" s="73"/>
      <c r="J458" s="73"/>
      <c r="K458" s="109"/>
    </row>
    <row r="459" spans="3:11" ht="15.75" thickBot="1" x14ac:dyDescent="0.3">
      <c r="C459" s="404"/>
      <c r="D459" s="404"/>
      <c r="E459" s="404"/>
      <c r="F459" s="90"/>
      <c r="G459" s="73"/>
      <c r="H459" s="73"/>
      <c r="I459" s="73"/>
      <c r="J459" s="404"/>
      <c r="K459" s="404"/>
    </row>
    <row r="460" spans="3:11" ht="30.75" thickBot="1" x14ac:dyDescent="0.3">
      <c r="C460" s="126" t="s">
        <v>44</v>
      </c>
      <c r="D460" s="126" t="s">
        <v>55</v>
      </c>
      <c r="E460" s="133" t="s">
        <v>57</v>
      </c>
      <c r="F460" s="132" t="s">
        <v>27</v>
      </c>
      <c r="G460" s="130" t="s">
        <v>128</v>
      </c>
      <c r="H460" s="133" t="s">
        <v>46</v>
      </c>
      <c r="I460" s="130" t="s">
        <v>129</v>
      </c>
      <c r="J460" s="130" t="s">
        <v>407</v>
      </c>
      <c r="K460" s="130" t="s">
        <v>408</v>
      </c>
    </row>
    <row r="461" spans="3:11" x14ac:dyDescent="0.25">
      <c r="C461" s="214" t="s">
        <v>443</v>
      </c>
      <c r="D461" s="215"/>
      <c r="E461" s="213">
        <f>HLOOKUP(C461,$AH$2:$BU$3,2,0)</f>
        <v>5934.951</v>
      </c>
      <c r="F461" s="94">
        <f t="shared" ref="F461:F464" si="49">D461*E461</f>
        <v>0</v>
      </c>
      <c r="G461" s="158" t="s">
        <v>126</v>
      </c>
      <c r="H461" s="408" t="s">
        <v>752</v>
      </c>
      <c r="I461" s="127" t="str">
        <f>VLOOKUP(H461,Presupuesto!$B$11:$C$565,2,0)</f>
        <v>PASAJES AL EXTERIOR</v>
      </c>
      <c r="J461" s="212" t="s">
        <v>1359</v>
      </c>
      <c r="K461" s="95" t="s">
        <v>391</v>
      </c>
    </row>
    <row r="462" spans="3:11" x14ac:dyDescent="0.25">
      <c r="C462" s="138" t="s">
        <v>1942</v>
      </c>
      <c r="D462" s="155">
        <v>1</v>
      </c>
      <c r="E462" s="120">
        <v>25000</v>
      </c>
      <c r="F462" s="94">
        <f t="shared" si="49"/>
        <v>25000</v>
      </c>
      <c r="G462" s="158" t="s">
        <v>126</v>
      </c>
      <c r="H462" s="408" t="s">
        <v>278</v>
      </c>
      <c r="I462" s="127" t="str">
        <f>VLOOKUP(H462,Presupuesto!$B$11:$C$565,2,0)</f>
        <v>ALQUILER DE EDIFICIOS Y LOCALES (22100-00)</v>
      </c>
      <c r="J462" s="408" t="s">
        <v>1361</v>
      </c>
      <c r="K462" s="95" t="s">
        <v>409</v>
      </c>
    </row>
    <row r="463" spans="3:11" x14ac:dyDescent="0.25">
      <c r="C463" s="138" t="s">
        <v>1941</v>
      </c>
      <c r="D463" s="155">
        <v>1</v>
      </c>
      <c r="E463" s="120">
        <v>50000</v>
      </c>
      <c r="F463" s="94">
        <f t="shared" si="49"/>
        <v>50000</v>
      </c>
      <c r="G463" s="158" t="s">
        <v>126</v>
      </c>
      <c r="H463" s="408" t="s">
        <v>789</v>
      </c>
      <c r="I463" s="127" t="str">
        <f>VLOOKUP(H463,Presupuesto!$B$11:$C$565,2,0)</f>
        <v>ALIMENTOS B EBIDAS PARA PERSONAS</v>
      </c>
      <c r="J463" s="408" t="s">
        <v>1361</v>
      </c>
      <c r="K463" s="95" t="s">
        <v>409</v>
      </c>
    </row>
    <row r="464" spans="3:11" ht="15.75" x14ac:dyDescent="0.25">
      <c r="C464" s="495" t="s">
        <v>1943</v>
      </c>
      <c r="D464" s="155">
        <v>1</v>
      </c>
      <c r="E464" s="120">
        <v>25000</v>
      </c>
      <c r="F464" s="94">
        <f t="shared" si="49"/>
        <v>25000</v>
      </c>
      <c r="G464" s="158" t="s">
        <v>126</v>
      </c>
      <c r="H464" s="408" t="s">
        <v>816</v>
      </c>
      <c r="I464" s="127" t="str">
        <f>VLOOKUP(H464,Presupuesto!$B$11:$C$565,2,0)</f>
        <v>PRODUCTOS DE ARTES GRAFICAS</v>
      </c>
      <c r="J464" s="408" t="s">
        <v>1361</v>
      </c>
      <c r="K464" s="95" t="s">
        <v>409</v>
      </c>
    </row>
    <row r="466" spans="3:11" ht="15.75" thickBot="1" x14ac:dyDescent="0.3"/>
    <row r="467" spans="3:11" ht="15.75" thickBot="1" x14ac:dyDescent="0.3">
      <c r="C467" s="154" t="s">
        <v>53</v>
      </c>
      <c r="D467" s="329">
        <f>SUM(F474:F485)</f>
        <v>63000</v>
      </c>
      <c r="E467" s="404"/>
      <c r="F467" s="70"/>
      <c r="G467" s="76"/>
      <c r="H467" s="70"/>
      <c r="I467" s="70"/>
      <c r="J467" s="404"/>
      <c r="K467" s="404"/>
    </row>
    <row r="468" spans="3:11" x14ac:dyDescent="0.25">
      <c r="C468" s="70"/>
      <c r="D468" s="31"/>
      <c r="E468" s="90"/>
      <c r="F468" s="90"/>
      <c r="G468" s="90"/>
      <c r="H468" s="73"/>
      <c r="I468" s="73"/>
      <c r="J468" s="73"/>
      <c r="K468" s="109"/>
    </row>
    <row r="469" spans="3:11" x14ac:dyDescent="0.25">
      <c r="C469" s="70"/>
      <c r="D469" s="31"/>
      <c r="E469" s="90"/>
      <c r="F469" s="90"/>
      <c r="G469" s="90"/>
      <c r="H469" s="73"/>
      <c r="I469" s="73"/>
      <c r="J469" s="73"/>
      <c r="K469" s="109"/>
    </row>
    <row r="470" spans="3:11" ht="15.75" x14ac:dyDescent="0.25">
      <c r="C470" s="199" t="s">
        <v>389</v>
      </c>
      <c r="D470" s="327" t="s">
        <v>1964</v>
      </c>
      <c r="E470" s="90"/>
      <c r="F470" s="90"/>
      <c r="G470" s="90"/>
      <c r="H470" s="73"/>
      <c r="I470" s="73"/>
      <c r="J470" s="73"/>
      <c r="K470" s="109"/>
    </row>
    <row r="471" spans="3:11" ht="18.75" x14ac:dyDescent="0.25">
      <c r="C471" s="204" t="str">
        <f>IFERROR(VLOOKUP(D470,'1. Desarrollo e Innov. Curricu.'!$E:$F,2,FALSE),IFERROR(VLOOKUP(D470,'2. Investigación Científica'!$E:$F,2,FALSE),IFERROR(VLOOKUP(D470,'3. Vinculación Univ. Sociedad'!$E:$F,2,FALSE),IFERROR(VLOOKUP(D470,'4. Docencia y Profesorado Univ.'!$E:$F,2,FALSE),IFERROR(VLOOKUP(D470,'5. Estudiantes y Graduados'!$E:$F,2,FALSE),IFERROR(VLOOKUP(D470,'11. Gestion Administrativa'!$E:$F,2,FALSE),IFERROR(VLOOKUP(D470,'13. Gestión Académica'!$E:$F,2,FALSE),IFERROR(VLOOKUP(D470,'8. Asegura. de la Calid. y M'!$E:$F,2,FALSE),IFERROR(VLOOKUP(D470,'6. Gestión del Conocimiento'!$E:$F,2,FALSE),IFERROR(VLOOKUP(D470,'15. Gobernabilidad y Proceso...'!$E:$F,2,FALSE),IFERROR(VLOOKUP(D470,'12. Gestión del Talento Humano'!$E:$F,2,FALSE),IFERROR(VLOOKUP(D470,'14. Internacional... de la E.S.'!$E:$F,2,FALSE),IFERROR(VLOOKUP(D470,'10. Posgrado'!$E:$F,2,FALSE),IFERROR(VLOOKUP(D470,'17. Gestión TIC'!$E:$F,2,FALSE),IFERROR(VLOOKUP(D470,'16. Desa. del Sistema Educ.Sup.'!$E:$F,2,FALSE),IFERROR(VLOOKUP(D470,'9. Cultura de Inno. Insti...'!$E:$F,2,FALSE),VLOOKUP(D470,'7. Lo Esencial de la Reforma U.'!$E:$F,2,0)))))))))))))))))</f>
        <v>Divulgar a través de los medios de comunicación el reconocimiento a universitarios que se  destacan por su conducta ejemplar. Elaboración de murales de transparencia</v>
      </c>
      <c r="D471" s="31"/>
      <c r="E471" s="90"/>
      <c r="F471" s="90"/>
      <c r="G471" s="90"/>
      <c r="H471" s="73"/>
      <c r="I471" s="73"/>
      <c r="J471" s="73"/>
      <c r="K471" s="109"/>
    </row>
    <row r="472" spans="3:11" ht="15.75" thickBot="1" x14ac:dyDescent="0.3">
      <c r="C472" s="404"/>
      <c r="D472" s="404"/>
      <c r="E472" s="404"/>
      <c r="F472" s="90"/>
      <c r="G472" s="73"/>
      <c r="H472" s="73"/>
      <c r="I472" s="73"/>
      <c r="J472" s="404"/>
      <c r="K472" s="404"/>
    </row>
    <row r="473" spans="3:11" ht="30.75" thickBot="1" x14ac:dyDescent="0.3">
      <c r="C473" s="126" t="s">
        <v>44</v>
      </c>
      <c r="D473" s="126" t="s">
        <v>55</v>
      </c>
      <c r="E473" s="133" t="s">
        <v>57</v>
      </c>
      <c r="F473" s="132" t="s">
        <v>27</v>
      </c>
      <c r="G473" s="130" t="s">
        <v>128</v>
      </c>
      <c r="H473" s="133" t="s">
        <v>46</v>
      </c>
      <c r="I473" s="130" t="s">
        <v>129</v>
      </c>
      <c r="J473" s="130" t="s">
        <v>407</v>
      </c>
      <c r="K473" s="130" t="s">
        <v>408</v>
      </c>
    </row>
    <row r="474" spans="3:11" x14ac:dyDescent="0.25">
      <c r="C474" s="214" t="s">
        <v>443</v>
      </c>
      <c r="D474" s="215"/>
      <c r="E474" s="213">
        <f>HLOOKUP(C474,$AH$2:$BU$3,2,0)</f>
        <v>5934.951</v>
      </c>
      <c r="F474" s="94">
        <f t="shared" ref="F474:F477" si="50">D474*E474</f>
        <v>0</v>
      </c>
      <c r="G474" s="158" t="s">
        <v>126</v>
      </c>
      <c r="H474" s="408" t="s">
        <v>752</v>
      </c>
      <c r="I474" s="127" t="str">
        <f>VLOOKUP(H474,Presupuesto!$B$11:$C$565,2,0)</f>
        <v>PASAJES AL EXTERIOR</v>
      </c>
      <c r="J474" s="212" t="s">
        <v>1358</v>
      </c>
      <c r="K474" s="95" t="s">
        <v>391</v>
      </c>
    </row>
    <row r="475" spans="3:11" x14ac:dyDescent="0.25">
      <c r="C475" s="138" t="s">
        <v>1942</v>
      </c>
      <c r="D475" s="155">
        <v>1</v>
      </c>
      <c r="E475" s="120">
        <v>5000</v>
      </c>
      <c r="F475" s="94">
        <f t="shared" si="50"/>
        <v>5000</v>
      </c>
      <c r="G475" s="158" t="s">
        <v>126</v>
      </c>
      <c r="H475" s="408" t="s">
        <v>278</v>
      </c>
      <c r="I475" s="127" t="str">
        <f>VLOOKUP(H475,Presupuesto!$B$11:$C$565,2,0)</f>
        <v>ALQUILER DE EDIFICIOS Y LOCALES (22100-00)</v>
      </c>
      <c r="J475" s="212" t="s">
        <v>1358</v>
      </c>
      <c r="K475" s="95" t="s">
        <v>409</v>
      </c>
    </row>
    <row r="476" spans="3:11" x14ac:dyDescent="0.25">
      <c r="C476" s="138" t="s">
        <v>1941</v>
      </c>
      <c r="D476" s="155">
        <v>220</v>
      </c>
      <c r="E476" s="120">
        <v>150</v>
      </c>
      <c r="F476" s="94">
        <f t="shared" si="50"/>
        <v>33000</v>
      </c>
      <c r="G476" s="158" t="s">
        <v>126</v>
      </c>
      <c r="H476" s="408" t="s">
        <v>789</v>
      </c>
      <c r="I476" s="127" t="str">
        <f>VLOOKUP(H476,Presupuesto!$B$11:$C$565,2,0)</f>
        <v>ALIMENTOS B EBIDAS PARA PERSONAS</v>
      </c>
      <c r="J476" s="212" t="s">
        <v>1358</v>
      </c>
      <c r="K476" s="95" t="s">
        <v>409</v>
      </c>
    </row>
    <row r="477" spans="3:11" ht="15.75" x14ac:dyDescent="0.25">
      <c r="C477" s="495" t="s">
        <v>1943</v>
      </c>
      <c r="D477" s="155">
        <v>25</v>
      </c>
      <c r="E477" s="120">
        <v>1000</v>
      </c>
      <c r="F477" s="94">
        <f t="shared" si="50"/>
        <v>25000</v>
      </c>
      <c r="G477" s="158" t="s">
        <v>126</v>
      </c>
      <c r="H477" s="408" t="s">
        <v>816</v>
      </c>
      <c r="I477" s="127" t="str">
        <f>VLOOKUP(H477,Presupuesto!$B$11:$C$565,2,0)</f>
        <v>PRODUCTOS DE ARTES GRAFICAS</v>
      </c>
      <c r="J477" s="212" t="s">
        <v>1358</v>
      </c>
      <c r="K477" s="95" t="s">
        <v>409</v>
      </c>
    </row>
    <row r="479" spans="3:11" ht="15.75" thickBot="1" x14ac:dyDescent="0.3"/>
    <row r="480" spans="3:11" ht="15.75" thickBot="1" x14ac:dyDescent="0.3">
      <c r="C480" s="154" t="s">
        <v>53</v>
      </c>
      <c r="D480" s="329">
        <f>SUM(F487:F498)</f>
        <v>10000</v>
      </c>
      <c r="E480" s="404"/>
      <c r="F480" s="70"/>
      <c r="G480" s="76"/>
      <c r="H480" s="70"/>
      <c r="I480" s="70"/>
      <c r="J480" s="404"/>
      <c r="K480" s="404"/>
    </row>
    <row r="481" spans="3:11" x14ac:dyDescent="0.25">
      <c r="C481" s="70"/>
      <c r="D481" s="31"/>
      <c r="E481" s="90"/>
      <c r="F481" s="90"/>
      <c r="G481" s="90"/>
      <c r="H481" s="73"/>
      <c r="I481" s="73"/>
      <c r="J481" s="73"/>
      <c r="K481" s="109"/>
    </row>
    <row r="482" spans="3:11" x14ac:dyDescent="0.25">
      <c r="C482" s="70"/>
      <c r="D482" s="31"/>
      <c r="E482" s="90"/>
      <c r="F482" s="90"/>
      <c r="G482" s="90"/>
      <c r="H482" s="73"/>
      <c r="I482" s="73"/>
      <c r="J482" s="73"/>
      <c r="K482" s="109"/>
    </row>
    <row r="483" spans="3:11" ht="15.75" x14ac:dyDescent="0.25">
      <c r="C483" s="199" t="s">
        <v>389</v>
      </c>
      <c r="D483" s="327" t="s">
        <v>1755</v>
      </c>
      <c r="E483" s="90"/>
      <c r="F483" s="90"/>
      <c r="G483" s="90"/>
      <c r="H483" s="73"/>
      <c r="I483" s="73"/>
      <c r="J483" s="73"/>
      <c r="K483" s="109"/>
    </row>
    <row r="484" spans="3:11" ht="18.75" x14ac:dyDescent="0.25">
      <c r="C484" s="204" t="str">
        <f>IFERROR(VLOOKUP(D483,'1. Desarrollo e Innov. Curricu.'!$E:$F,2,FALSE),IFERROR(VLOOKUP(D483,'2. Investigación Científica'!$E:$F,2,FALSE),IFERROR(VLOOKUP(D483,'3. Vinculación Univ. Sociedad'!$E:$F,2,FALSE),IFERROR(VLOOKUP(D483,'4. Docencia y Profesorado Univ.'!$E:$F,2,FALSE),IFERROR(VLOOKUP(D483,'5. Estudiantes y Graduados'!$E:$F,2,FALSE),IFERROR(VLOOKUP(D483,'11. Gestion Administrativa'!$E:$F,2,FALSE),IFERROR(VLOOKUP(D483,'13. Gestión Académica'!$E:$F,2,FALSE),IFERROR(VLOOKUP(D483,'8. Asegura. de la Calid. y M'!$E:$F,2,FALSE),IFERROR(VLOOKUP(D483,'6. Gestión del Conocimiento'!$E:$F,2,FALSE),IFERROR(VLOOKUP(D483,'15. Gobernabilidad y Proceso...'!$E:$F,2,FALSE),IFERROR(VLOOKUP(D483,'12. Gestión del Talento Humano'!$E:$F,2,FALSE),IFERROR(VLOOKUP(D483,'14. Internacional... de la E.S.'!$E:$F,2,FALSE),IFERROR(VLOOKUP(D483,'10. Posgrado'!$E:$F,2,FALSE),IFERROR(VLOOKUP(D483,'17. Gestión TIC'!$E:$F,2,FALSE),IFERROR(VLOOKUP(D483,'16. Desa. del Sistema Educ.Sup.'!$E:$F,2,FALSE),IFERROR(VLOOKUP(D483,'9. Cultura de Inno. Insti...'!$E:$F,2,FALSE),VLOOKUP(D483,'7. Lo Esencial de la Reforma U.'!$E:$F,2,0)))))))))))))))))</f>
        <v>1. Aplicación de estrategias e iniciativas para la sostenibilidad de construcción de ciudadanía. 2.  Realización y difusión  de estudios de los  mínimos culturales y medios de vida de las comunidades de los diferentes municipios de la red N°2</v>
      </c>
      <c r="D484" s="31"/>
      <c r="E484" s="90"/>
      <c r="F484" s="90"/>
      <c r="G484" s="90"/>
      <c r="H484" s="73"/>
      <c r="I484" s="73"/>
      <c r="J484" s="73"/>
      <c r="K484" s="109"/>
    </row>
    <row r="485" spans="3:11" ht="15.75" thickBot="1" x14ac:dyDescent="0.3">
      <c r="C485" s="404"/>
      <c r="D485" s="404"/>
      <c r="E485" s="404"/>
      <c r="F485" s="90"/>
      <c r="G485" s="73"/>
      <c r="H485" s="73"/>
      <c r="I485" s="73"/>
      <c r="J485" s="404"/>
      <c r="K485" s="404"/>
    </row>
    <row r="486" spans="3:11" ht="30.75" thickBot="1" x14ac:dyDescent="0.3">
      <c r="C486" s="126" t="s">
        <v>44</v>
      </c>
      <c r="D486" s="126" t="s">
        <v>55</v>
      </c>
      <c r="E486" s="133" t="s">
        <v>57</v>
      </c>
      <c r="F486" s="132" t="s">
        <v>27</v>
      </c>
      <c r="G486" s="130" t="s">
        <v>128</v>
      </c>
      <c r="H486" s="133" t="s">
        <v>46</v>
      </c>
      <c r="I486" s="130" t="s">
        <v>129</v>
      </c>
      <c r="J486" s="130" t="s">
        <v>407</v>
      </c>
      <c r="K486" s="130" t="s">
        <v>408</v>
      </c>
    </row>
    <row r="487" spans="3:11" x14ac:dyDescent="0.25">
      <c r="C487" s="214" t="s">
        <v>443</v>
      </c>
      <c r="D487" s="215"/>
      <c r="E487" s="213">
        <f>HLOOKUP(C487,$AH$2:$BU$3,2,0)</f>
        <v>5934.951</v>
      </c>
      <c r="F487" s="94">
        <f t="shared" ref="F487:F490" si="51">D487*E487</f>
        <v>0</v>
      </c>
      <c r="G487" s="158" t="s">
        <v>126</v>
      </c>
      <c r="H487" s="408" t="s">
        <v>752</v>
      </c>
      <c r="I487" s="127" t="str">
        <f>VLOOKUP(H487,Presupuesto!$B$11:$C$565,2,0)</f>
        <v>PASAJES AL EXTERIOR</v>
      </c>
      <c r="J487" s="212" t="s">
        <v>1358</v>
      </c>
      <c r="K487" s="95" t="s">
        <v>391</v>
      </c>
    </row>
    <row r="488" spans="3:11" x14ac:dyDescent="0.25">
      <c r="C488" s="138" t="s">
        <v>1715</v>
      </c>
      <c r="D488" s="155">
        <v>1</v>
      </c>
      <c r="E488" s="120">
        <v>5000</v>
      </c>
      <c r="F488" s="94">
        <f t="shared" si="51"/>
        <v>5000</v>
      </c>
      <c r="G488" s="158" t="s">
        <v>126</v>
      </c>
      <c r="H488" s="408" t="s">
        <v>868</v>
      </c>
      <c r="I488" s="127" t="str">
        <f>VLOOKUP(H488,Presupuesto!$B$11:$C$565,2,0)</f>
        <v>GASOLINA</v>
      </c>
      <c r="J488" s="212" t="s">
        <v>1358</v>
      </c>
      <c r="K488" s="95" t="s">
        <v>409</v>
      </c>
    </row>
    <row r="489" spans="3:11" x14ac:dyDescent="0.25">
      <c r="C489" s="138" t="s">
        <v>1715</v>
      </c>
      <c r="D489" s="155">
        <v>1</v>
      </c>
      <c r="E489" s="120">
        <v>5000</v>
      </c>
      <c r="F489" s="94">
        <f t="shared" si="51"/>
        <v>5000</v>
      </c>
      <c r="G489" s="158" t="s">
        <v>126</v>
      </c>
      <c r="H489" s="408" t="s">
        <v>870</v>
      </c>
      <c r="I489" s="127" t="str">
        <f>VLOOKUP(H489,Presupuesto!$B$11:$C$565,2,0)</f>
        <v>DIESEL</v>
      </c>
      <c r="J489" s="212" t="s">
        <v>1358</v>
      </c>
      <c r="K489" s="95" t="s">
        <v>409</v>
      </c>
    </row>
    <row r="490" spans="3:11" ht="15.75" x14ac:dyDescent="0.25">
      <c r="C490" s="495"/>
      <c r="D490" s="155"/>
      <c r="E490" s="120">
        <v>1000</v>
      </c>
      <c r="F490" s="94">
        <f t="shared" si="51"/>
        <v>0</v>
      </c>
      <c r="G490" s="158" t="s">
        <v>126</v>
      </c>
      <c r="H490" s="408" t="s">
        <v>816</v>
      </c>
      <c r="I490" s="127" t="str">
        <f>VLOOKUP(H490,Presupuesto!$B$11:$C$565,2,0)</f>
        <v>PRODUCTOS DE ARTES GRAFICAS</v>
      </c>
      <c r="J490" s="212" t="s">
        <v>1358</v>
      </c>
      <c r="K490" s="95" t="s">
        <v>409</v>
      </c>
    </row>
    <row r="492" spans="3:11" ht="15.75" thickBot="1" x14ac:dyDescent="0.3"/>
    <row r="493" spans="3:11" ht="15.75" thickBot="1" x14ac:dyDescent="0.3">
      <c r="C493" s="154" t="s">
        <v>53</v>
      </c>
      <c r="D493" s="329">
        <f>SUM(F500:F511)</f>
        <v>50000</v>
      </c>
      <c r="E493" s="404"/>
      <c r="F493" s="70"/>
      <c r="G493" s="76"/>
      <c r="H493" s="70"/>
      <c r="I493" s="70"/>
      <c r="J493" s="404"/>
      <c r="K493" s="404"/>
    </row>
    <row r="494" spans="3:11" x14ac:dyDescent="0.25">
      <c r="C494" s="70"/>
      <c r="D494" s="31"/>
      <c r="E494" s="90"/>
      <c r="F494" s="90"/>
      <c r="G494" s="90"/>
      <c r="H494" s="73"/>
      <c r="I494" s="73"/>
      <c r="J494" s="73"/>
      <c r="K494" s="109"/>
    </row>
    <row r="495" spans="3:11" x14ac:dyDescent="0.25">
      <c r="C495" s="70"/>
      <c r="D495" s="31"/>
      <c r="E495" s="90"/>
      <c r="F495" s="90"/>
      <c r="G495" s="90"/>
      <c r="H495" s="73"/>
      <c r="I495" s="73"/>
      <c r="J495" s="73"/>
      <c r="K495" s="109"/>
    </row>
    <row r="496" spans="3:11" ht="15.75" x14ac:dyDescent="0.25">
      <c r="C496" s="199" t="s">
        <v>389</v>
      </c>
      <c r="D496" s="327" t="s">
        <v>1974</v>
      </c>
      <c r="E496" s="90"/>
      <c r="F496" s="90"/>
      <c r="G496" s="90"/>
      <c r="H496" s="73"/>
      <c r="I496" s="73"/>
      <c r="J496" s="73"/>
      <c r="K496" s="109"/>
    </row>
    <row r="497" spans="3:11" ht="18.75" x14ac:dyDescent="0.25">
      <c r="C497" s="204" t="str">
        <f>IFERROR(VLOOKUP(D496,'1. Desarrollo e Innov. Curricu.'!$E:$F,2,FALSE),IFERROR(VLOOKUP(D496,'2. Investigación Científica'!$E:$F,2,FALSE),IFERROR(VLOOKUP(D496,'3. Vinculación Univ. Sociedad'!$E:$F,2,FALSE),IFERROR(VLOOKUP(D496,'4. Docencia y Profesorado Univ.'!$E:$F,2,FALSE),IFERROR(VLOOKUP(D496,'5. Estudiantes y Graduados'!$E:$F,2,FALSE),IFERROR(VLOOKUP(D496,'11. Gestion Administrativa'!$E:$F,2,FALSE),IFERROR(VLOOKUP(D496,'13. Gestión Académica'!$E:$F,2,FALSE),IFERROR(VLOOKUP(D496,'8. Asegura. de la Calid. y M'!$E:$F,2,FALSE),IFERROR(VLOOKUP(D496,'6. Gestión del Conocimiento'!$E:$F,2,FALSE),IFERROR(VLOOKUP(D496,'15. Gobernabilidad y Proceso...'!$E:$F,2,FALSE),IFERROR(VLOOKUP(D496,'12. Gestión del Talento Humano'!$E:$F,2,FALSE),IFERROR(VLOOKUP(D496,'14. Internacional... de la E.S.'!$E:$F,2,FALSE),IFERROR(VLOOKUP(D496,'10. Posgrado'!$E:$F,2,FALSE),IFERROR(VLOOKUP(D496,'17. Gestión TIC'!$E:$F,2,FALSE),IFERROR(VLOOKUP(D496,'16. Desa. del Sistema Educ.Sup.'!$E:$F,2,FALSE),IFERROR(VLOOKUP(D496,'9. Cultura de Inno. Insti...'!$E:$F,2,FALSE),VLOOKUP(D496,'7. Lo Esencial de la Reforma U.'!$E:$F,2,0)))))))))))))))))</f>
        <v>GESTIONAR LA REALIZACION DE LA FERIA INTERCULTURAL Planificación y socialización del proyecto en la UNAH-VS.  Participación de la comunidad universitaria de la UNAH-VS. Lograr la participación de otros centros universitarios regionales y de Universidades Privadas de la región. Socialización del proyecto con otras universidades</v>
      </c>
      <c r="D497" s="31"/>
      <c r="E497" s="90"/>
      <c r="F497" s="90"/>
      <c r="G497" s="90"/>
      <c r="H497" s="73"/>
      <c r="I497" s="73"/>
      <c r="J497" s="73"/>
      <c r="K497" s="109"/>
    </row>
    <row r="498" spans="3:11" ht="15.75" thickBot="1" x14ac:dyDescent="0.3">
      <c r="C498" s="404"/>
      <c r="D498" s="404"/>
      <c r="E498" s="404"/>
      <c r="F498" s="90"/>
      <c r="G498" s="73"/>
      <c r="H498" s="73"/>
      <c r="I498" s="73"/>
      <c r="J498" s="404"/>
      <c r="K498" s="404"/>
    </row>
    <row r="499" spans="3:11" ht="30.75" thickBot="1" x14ac:dyDescent="0.3">
      <c r="C499" s="126" t="s">
        <v>44</v>
      </c>
      <c r="D499" s="126" t="s">
        <v>55</v>
      </c>
      <c r="E499" s="133" t="s">
        <v>57</v>
      </c>
      <c r="F499" s="132" t="s">
        <v>27</v>
      </c>
      <c r="G499" s="130" t="s">
        <v>128</v>
      </c>
      <c r="H499" s="133" t="s">
        <v>46</v>
      </c>
      <c r="I499" s="130" t="s">
        <v>129</v>
      </c>
      <c r="J499" s="130" t="s">
        <v>407</v>
      </c>
      <c r="K499" s="130" t="s">
        <v>408</v>
      </c>
    </row>
    <row r="500" spans="3:11" x14ac:dyDescent="0.25">
      <c r="C500" s="214" t="s">
        <v>443</v>
      </c>
      <c r="D500" s="215"/>
      <c r="E500" s="213">
        <f>HLOOKUP(C500,$AH$2:$BU$3,2,0)</f>
        <v>5934.951</v>
      </c>
      <c r="F500" s="94">
        <f t="shared" ref="F500:F503" si="52">D500*E500</f>
        <v>0</v>
      </c>
      <c r="G500" s="158" t="s">
        <v>126</v>
      </c>
      <c r="H500" s="408" t="s">
        <v>752</v>
      </c>
      <c r="I500" s="127" t="str">
        <f>VLOOKUP(H500,Presupuesto!$B$11:$C$565,2,0)</f>
        <v>PASAJES AL EXTERIOR</v>
      </c>
      <c r="J500" s="212" t="s">
        <v>1358</v>
      </c>
      <c r="K500" s="95" t="s">
        <v>391</v>
      </c>
    </row>
    <row r="501" spans="3:11" x14ac:dyDescent="0.25">
      <c r="C501" s="138" t="s">
        <v>1715</v>
      </c>
      <c r="D501" s="155">
        <v>1</v>
      </c>
      <c r="E501" s="120">
        <v>5000</v>
      </c>
      <c r="F501" s="94">
        <f t="shared" si="52"/>
        <v>5000</v>
      </c>
      <c r="G501" s="158" t="s">
        <v>126</v>
      </c>
      <c r="H501" s="408" t="s">
        <v>868</v>
      </c>
      <c r="I501" s="127" t="str">
        <f>VLOOKUP(H501,Presupuesto!$B$11:$C$565,2,0)</f>
        <v>GASOLINA</v>
      </c>
      <c r="J501" s="212" t="s">
        <v>1358</v>
      </c>
      <c r="K501" s="95" t="s">
        <v>409</v>
      </c>
    </row>
    <row r="502" spans="3:11" x14ac:dyDescent="0.25">
      <c r="C502" s="138" t="s">
        <v>1715</v>
      </c>
      <c r="D502" s="155">
        <v>1</v>
      </c>
      <c r="E502" s="120">
        <v>5000</v>
      </c>
      <c r="F502" s="94">
        <f t="shared" si="52"/>
        <v>5000</v>
      </c>
      <c r="G502" s="158" t="s">
        <v>126</v>
      </c>
      <c r="H502" s="408" t="s">
        <v>870</v>
      </c>
      <c r="I502" s="127" t="str">
        <f>VLOOKUP(H502,Presupuesto!$B$11:$C$565,2,0)</f>
        <v>DIESEL</v>
      </c>
      <c r="J502" s="212" t="s">
        <v>1358</v>
      </c>
      <c r="K502" s="95" t="s">
        <v>409</v>
      </c>
    </row>
    <row r="503" spans="3:11" x14ac:dyDescent="0.25">
      <c r="C503" s="138" t="s">
        <v>1942</v>
      </c>
      <c r="D503" s="155">
        <v>10</v>
      </c>
      <c r="E503" s="120">
        <v>1000</v>
      </c>
      <c r="F503" s="94">
        <f t="shared" si="52"/>
        <v>10000</v>
      </c>
      <c r="G503" s="158" t="s">
        <v>126</v>
      </c>
      <c r="H503" s="408" t="s">
        <v>278</v>
      </c>
      <c r="I503" s="127" t="str">
        <f>VLOOKUP(H503,Presupuesto!$B$11:$C$565,2,0)</f>
        <v>ALQUILER DE EDIFICIOS Y LOCALES (22100-00)</v>
      </c>
      <c r="J503" s="212" t="s">
        <v>1358</v>
      </c>
      <c r="K503" s="95" t="s">
        <v>409</v>
      </c>
    </row>
    <row r="504" spans="3:11" x14ac:dyDescent="0.25">
      <c r="C504" s="138" t="s">
        <v>1941</v>
      </c>
      <c r="D504" s="155">
        <v>200</v>
      </c>
      <c r="E504" s="120">
        <v>100</v>
      </c>
      <c r="F504" s="94">
        <f t="shared" ref="F504:F507" si="53">D504*E504</f>
        <v>20000</v>
      </c>
      <c r="G504" s="158" t="s">
        <v>126</v>
      </c>
      <c r="H504" s="408" t="s">
        <v>789</v>
      </c>
      <c r="I504" s="127" t="str">
        <f>VLOOKUP(H504,Presupuesto!$B$11:$C$565,2,0)</f>
        <v>ALIMENTOS B EBIDAS PARA PERSONAS</v>
      </c>
      <c r="J504" s="212" t="s">
        <v>1358</v>
      </c>
      <c r="K504" s="95" t="s">
        <v>409</v>
      </c>
    </row>
    <row r="505" spans="3:11" ht="15.75" x14ac:dyDescent="0.25">
      <c r="C505" s="495" t="s">
        <v>1943</v>
      </c>
      <c r="D505" s="155">
        <v>1</v>
      </c>
      <c r="E505" s="120">
        <v>10000</v>
      </c>
      <c r="F505" s="94">
        <f t="shared" si="53"/>
        <v>10000</v>
      </c>
      <c r="G505" s="158" t="s">
        <v>126</v>
      </c>
      <c r="H505" s="408" t="s">
        <v>816</v>
      </c>
      <c r="I505" s="127" t="str">
        <f>VLOOKUP(H505,Presupuesto!$B$11:$C$565,2,0)</f>
        <v>PRODUCTOS DE ARTES GRAFICAS</v>
      </c>
      <c r="J505" s="212" t="s">
        <v>1358</v>
      </c>
      <c r="K505" s="95" t="s">
        <v>409</v>
      </c>
    </row>
    <row r="506" spans="3:11" ht="15.75" x14ac:dyDescent="0.25">
      <c r="C506" s="495"/>
      <c r="D506" s="155"/>
      <c r="E506" s="120">
        <v>1000</v>
      </c>
      <c r="F506" s="94">
        <f t="shared" si="53"/>
        <v>0</v>
      </c>
      <c r="G506" s="158" t="s">
        <v>126</v>
      </c>
      <c r="H506" s="408" t="s">
        <v>816</v>
      </c>
      <c r="I506" s="127" t="str">
        <f>VLOOKUP(H506,Presupuesto!$B$11:$C$565,2,0)</f>
        <v>PRODUCTOS DE ARTES GRAFICAS</v>
      </c>
      <c r="J506" s="212" t="s">
        <v>1358</v>
      </c>
      <c r="K506" s="95" t="s">
        <v>409</v>
      </c>
    </row>
    <row r="507" spans="3:11" ht="15.75" x14ac:dyDescent="0.25">
      <c r="C507" s="495"/>
      <c r="D507" s="155"/>
      <c r="E507" s="120">
        <v>1000</v>
      </c>
      <c r="F507" s="94">
        <f t="shared" si="53"/>
        <v>0</v>
      </c>
      <c r="G507" s="158" t="s">
        <v>126</v>
      </c>
      <c r="H507" s="408" t="s">
        <v>816</v>
      </c>
      <c r="I507" s="127" t="str">
        <f>VLOOKUP(H507,Presupuesto!$B$11:$C$565,2,0)</f>
        <v>PRODUCTOS DE ARTES GRAFICAS</v>
      </c>
      <c r="J507" s="212" t="s">
        <v>1358</v>
      </c>
      <c r="K507" s="95" t="s">
        <v>409</v>
      </c>
    </row>
    <row r="509" spans="3:11" ht="15.75" thickBot="1" x14ac:dyDescent="0.3"/>
    <row r="510" spans="3:11" ht="15.75" thickBot="1" x14ac:dyDescent="0.3">
      <c r="C510" s="154" t="s">
        <v>53</v>
      </c>
      <c r="D510" s="329">
        <f>SUM(F517:F527)</f>
        <v>40000</v>
      </c>
      <c r="E510" s="404"/>
      <c r="F510" s="70"/>
      <c r="G510" s="76"/>
      <c r="H510" s="70"/>
      <c r="I510" s="70"/>
      <c r="J510" s="404"/>
      <c r="K510" s="404"/>
    </row>
    <row r="511" spans="3:11" x14ac:dyDescent="0.25">
      <c r="C511" s="70"/>
      <c r="D511" s="31"/>
      <c r="E511" s="90"/>
      <c r="F511" s="90"/>
      <c r="G511" s="90"/>
      <c r="H511" s="73"/>
      <c r="I511" s="73"/>
      <c r="J511" s="73"/>
      <c r="K511" s="109"/>
    </row>
    <row r="512" spans="3:11" x14ac:dyDescent="0.25">
      <c r="C512" s="70"/>
      <c r="D512" s="31"/>
      <c r="E512" s="90"/>
      <c r="F512" s="90"/>
      <c r="G512" s="90"/>
      <c r="H512" s="73"/>
      <c r="I512" s="73"/>
      <c r="J512" s="73"/>
      <c r="K512" s="109"/>
    </row>
    <row r="513" spans="3:11" ht="15.75" x14ac:dyDescent="0.25">
      <c r="C513" s="199" t="s">
        <v>389</v>
      </c>
      <c r="D513" s="327" t="s">
        <v>1978</v>
      </c>
      <c r="E513" s="90"/>
      <c r="F513" s="90"/>
      <c r="G513" s="90"/>
      <c r="H513" s="73"/>
      <c r="I513" s="73"/>
      <c r="J513" s="73"/>
      <c r="K513" s="109"/>
    </row>
    <row r="514" spans="3:11" ht="18.75" x14ac:dyDescent="0.25">
      <c r="C514" s="204" t="str">
        <f>IFERROR(VLOOKUP(D513,'1. Desarrollo e Innov. Curricu.'!$E:$F,2,FALSE),IFERROR(VLOOKUP(D513,'2. Investigación Científica'!$E:$F,2,FALSE),IFERROR(VLOOKUP(D513,'3. Vinculación Univ. Sociedad'!$E:$F,2,FALSE),IFERROR(VLOOKUP(D513,'4. Docencia y Profesorado Univ.'!$E:$F,2,FALSE),IFERROR(VLOOKUP(D513,'5. Estudiantes y Graduados'!$E:$F,2,FALSE),IFERROR(VLOOKUP(D513,'11. Gestion Administrativa'!$E:$F,2,FALSE),IFERROR(VLOOKUP(D513,'13. Gestión Académica'!$E:$F,2,FALSE),IFERROR(VLOOKUP(D513,'8. Asegura. de la Calid. y M'!$E:$F,2,FALSE),IFERROR(VLOOKUP(D513,'6. Gestión del Conocimiento'!$E:$F,2,FALSE),IFERROR(VLOOKUP(D513,'15. Gobernabilidad y Proceso...'!$E:$F,2,FALSE),IFERROR(VLOOKUP(D513,'12. Gestión del Talento Humano'!$E:$F,2,FALSE),IFERROR(VLOOKUP(D513,'14. Internacional... de la E.S.'!$E:$F,2,FALSE),IFERROR(VLOOKUP(D513,'10. Posgrado'!$E:$F,2,FALSE),IFERROR(VLOOKUP(D513,'17. Gestión TIC'!$E:$F,2,FALSE),IFERROR(VLOOKUP(D513,'16. Desa. del Sistema Educ.Sup.'!$E:$F,2,FALSE),IFERROR(VLOOKUP(D513,'9. Cultura de Inno. Insti...'!$E:$F,2,FALSE),VLOOKUP(D513,'7. Lo Esencial de la Reforma U.'!$E:$F,2,0)))))))))))))))))</f>
        <v>Establecer alianzas estratégicas con organismos de la sociedad civil de la región, como ser los Consejos Regionales de Desarrollo, Consejos Regionales de Cultura y Mancomunidades. Socialización del plan con todos los actores sociales . Firma de convenios para unir esfuerzos en la realización de proyectos de interés común, vinculados a la construcción de ciudadanía.</v>
      </c>
      <c r="D514" s="31"/>
      <c r="E514" s="90"/>
      <c r="F514" s="90"/>
      <c r="G514" s="90"/>
      <c r="H514" s="73"/>
      <c r="I514" s="73"/>
      <c r="J514" s="73"/>
      <c r="K514" s="109"/>
    </row>
    <row r="515" spans="3:11" ht="15.75" thickBot="1" x14ac:dyDescent="0.3">
      <c r="C515" s="404"/>
      <c r="D515" s="404"/>
      <c r="E515" s="404"/>
      <c r="F515" s="90"/>
      <c r="G515" s="73"/>
      <c r="H515" s="73"/>
      <c r="I515" s="73"/>
      <c r="J515" s="404"/>
      <c r="K515" s="404"/>
    </row>
    <row r="516" spans="3:11" ht="30.75" thickBot="1" x14ac:dyDescent="0.3">
      <c r="C516" s="126" t="s">
        <v>44</v>
      </c>
      <c r="D516" s="126" t="s">
        <v>55</v>
      </c>
      <c r="E516" s="133" t="s">
        <v>57</v>
      </c>
      <c r="F516" s="132" t="s">
        <v>27</v>
      </c>
      <c r="G516" s="130" t="s">
        <v>128</v>
      </c>
      <c r="H516" s="133" t="s">
        <v>46</v>
      </c>
      <c r="I516" s="130" t="s">
        <v>129</v>
      </c>
      <c r="J516" s="130" t="s">
        <v>407</v>
      </c>
      <c r="K516" s="130" t="s">
        <v>408</v>
      </c>
    </row>
    <row r="517" spans="3:11" x14ac:dyDescent="0.25">
      <c r="C517" s="214" t="s">
        <v>443</v>
      </c>
      <c r="D517" s="215"/>
      <c r="E517" s="213">
        <f>HLOOKUP(C517,$AH$2:$BU$3,2,0)</f>
        <v>5934.951</v>
      </c>
      <c r="F517" s="94">
        <f t="shared" ref="F517:F523" si="54">D517*E517</f>
        <v>0</v>
      </c>
      <c r="G517" s="158" t="s">
        <v>126</v>
      </c>
      <c r="H517" s="408" t="s">
        <v>752</v>
      </c>
      <c r="I517" s="127" t="str">
        <f>VLOOKUP(H517,Presupuesto!$B$11:$C$565,2,0)</f>
        <v>PASAJES AL EXTERIOR</v>
      </c>
      <c r="J517" s="212" t="s">
        <v>1358</v>
      </c>
      <c r="K517" s="95" t="s">
        <v>391</v>
      </c>
    </row>
    <row r="518" spans="3:11" x14ac:dyDescent="0.25">
      <c r="C518" s="138" t="s">
        <v>1715</v>
      </c>
      <c r="D518" s="155">
        <v>1</v>
      </c>
      <c r="E518" s="120">
        <v>5000</v>
      </c>
      <c r="F518" s="94">
        <f t="shared" si="54"/>
        <v>5000</v>
      </c>
      <c r="G518" s="158" t="s">
        <v>126</v>
      </c>
      <c r="H518" s="408" t="s">
        <v>868</v>
      </c>
      <c r="I518" s="127" t="str">
        <f>VLOOKUP(H518,Presupuesto!$B$11:$C$565,2,0)</f>
        <v>GASOLINA</v>
      </c>
      <c r="J518" s="212" t="s">
        <v>1358</v>
      </c>
      <c r="K518" s="95" t="s">
        <v>409</v>
      </c>
    </row>
    <row r="519" spans="3:11" x14ac:dyDescent="0.25">
      <c r="C519" s="138" t="s">
        <v>1715</v>
      </c>
      <c r="D519" s="155">
        <v>1</v>
      </c>
      <c r="E519" s="120">
        <v>5000</v>
      </c>
      <c r="F519" s="94">
        <f t="shared" si="54"/>
        <v>5000</v>
      </c>
      <c r="G519" s="158" t="s">
        <v>126</v>
      </c>
      <c r="H519" s="408" t="s">
        <v>870</v>
      </c>
      <c r="I519" s="127" t="str">
        <f>VLOOKUP(H519,Presupuesto!$B$11:$C$565,2,0)</f>
        <v>DIESEL</v>
      </c>
      <c r="J519" s="212" t="s">
        <v>1358</v>
      </c>
      <c r="K519" s="95" t="s">
        <v>409</v>
      </c>
    </row>
    <row r="520" spans="3:11" x14ac:dyDescent="0.25">
      <c r="C520" s="138" t="s">
        <v>1941</v>
      </c>
      <c r="D520" s="155">
        <v>200</v>
      </c>
      <c r="E520" s="120">
        <v>100</v>
      </c>
      <c r="F520" s="94">
        <f t="shared" si="54"/>
        <v>20000</v>
      </c>
      <c r="G520" s="158" t="s">
        <v>126</v>
      </c>
      <c r="H520" s="408" t="s">
        <v>789</v>
      </c>
      <c r="I520" s="127" t="str">
        <f>VLOOKUP(H520,Presupuesto!$B$11:$C$565,2,0)</f>
        <v>ALIMENTOS B EBIDAS PARA PERSONAS</v>
      </c>
      <c r="J520" s="212" t="s">
        <v>1358</v>
      </c>
      <c r="K520" s="95" t="s">
        <v>409</v>
      </c>
    </row>
    <row r="521" spans="3:11" ht="15.75" x14ac:dyDescent="0.25">
      <c r="C521" s="495" t="s">
        <v>1943</v>
      </c>
      <c r="D521" s="155">
        <v>1</v>
      </c>
      <c r="E521" s="120">
        <v>10000</v>
      </c>
      <c r="F521" s="94">
        <f t="shared" si="54"/>
        <v>10000</v>
      </c>
      <c r="G521" s="158" t="s">
        <v>126</v>
      </c>
      <c r="H521" s="408" t="s">
        <v>816</v>
      </c>
      <c r="I521" s="127" t="str">
        <f>VLOOKUP(H521,Presupuesto!$B$11:$C$565,2,0)</f>
        <v>PRODUCTOS DE ARTES GRAFICAS</v>
      </c>
      <c r="J521" s="212" t="s">
        <v>1358</v>
      </c>
      <c r="K521" s="95" t="s">
        <v>409</v>
      </c>
    </row>
    <row r="522" spans="3:11" ht="15.75" x14ac:dyDescent="0.25">
      <c r="C522" s="495"/>
      <c r="D522" s="155"/>
      <c r="E522" s="120">
        <v>1000</v>
      </c>
      <c r="F522" s="94">
        <f t="shared" si="54"/>
        <v>0</v>
      </c>
      <c r="G522" s="158" t="s">
        <v>126</v>
      </c>
      <c r="H522" s="408" t="s">
        <v>816</v>
      </c>
      <c r="I522" s="127" t="str">
        <f>VLOOKUP(H522,Presupuesto!$B$11:$C$565,2,0)</f>
        <v>PRODUCTOS DE ARTES GRAFICAS</v>
      </c>
      <c r="J522" s="212" t="s">
        <v>1358</v>
      </c>
      <c r="K522" s="95" t="s">
        <v>409</v>
      </c>
    </row>
    <row r="523" spans="3:11" ht="15.75" x14ac:dyDescent="0.25">
      <c r="C523" s="495"/>
      <c r="D523" s="155"/>
      <c r="E523" s="120">
        <v>1000</v>
      </c>
      <c r="F523" s="94">
        <f t="shared" si="54"/>
        <v>0</v>
      </c>
      <c r="G523" s="158" t="s">
        <v>126</v>
      </c>
      <c r="H523" s="408" t="s">
        <v>816</v>
      </c>
      <c r="I523" s="127" t="str">
        <f>VLOOKUP(H523,Presupuesto!$B$11:$C$565,2,0)</f>
        <v>PRODUCTOS DE ARTES GRAFICAS</v>
      </c>
      <c r="J523" s="212" t="s">
        <v>1358</v>
      </c>
      <c r="K523" s="95" t="s">
        <v>409</v>
      </c>
    </row>
    <row r="525" spans="3:11" ht="15.75" thickBot="1" x14ac:dyDescent="0.3"/>
    <row r="526" spans="3:11" ht="15.75" thickBot="1" x14ac:dyDescent="0.3">
      <c r="C526" s="154" t="s">
        <v>53</v>
      </c>
      <c r="D526" s="329">
        <f>SUM(F533:F541)</f>
        <v>200000</v>
      </c>
      <c r="E526" s="404"/>
      <c r="F526" s="70"/>
      <c r="G526" s="76"/>
      <c r="H526" s="70"/>
      <c r="I526" s="70"/>
      <c r="J526" s="404"/>
      <c r="K526" s="404"/>
    </row>
    <row r="527" spans="3:11" x14ac:dyDescent="0.25">
      <c r="C527" s="70"/>
      <c r="D527" s="31"/>
      <c r="E527" s="90"/>
      <c r="F527" s="90"/>
      <c r="G527" s="90"/>
      <c r="H527" s="73"/>
      <c r="I527" s="73"/>
      <c r="J527" s="73"/>
      <c r="K527" s="109"/>
    </row>
    <row r="528" spans="3:11" x14ac:dyDescent="0.25">
      <c r="C528" s="70"/>
      <c r="D528" s="31"/>
      <c r="E528" s="90"/>
      <c r="F528" s="90"/>
      <c r="G528" s="90"/>
      <c r="H528" s="73"/>
      <c r="I528" s="73"/>
      <c r="J528" s="73"/>
      <c r="K528" s="109"/>
    </row>
    <row r="529" spans="3:11" ht="15.75" x14ac:dyDescent="0.25">
      <c r="C529" s="199" t="s">
        <v>389</v>
      </c>
      <c r="D529" s="327" t="s">
        <v>1770</v>
      </c>
      <c r="E529" s="90"/>
      <c r="F529" s="90"/>
      <c r="G529" s="90"/>
      <c r="H529" s="73"/>
      <c r="I529" s="73"/>
      <c r="J529" s="73"/>
      <c r="K529" s="109"/>
    </row>
    <row r="530" spans="3:11" ht="18.75" x14ac:dyDescent="0.25">
      <c r="C530" s="204" t="str">
        <f>IFERROR(VLOOKUP(D529,'1. Desarrollo e Innov. Curricu.'!$E:$F,2,FALSE),IFERROR(VLOOKUP(D529,'2. Investigación Científica'!$E:$F,2,FALSE),IFERROR(VLOOKUP(D529,'3. Vinculación Univ. Sociedad'!$E:$F,2,FALSE),IFERROR(VLOOKUP(D529,'4. Docencia y Profesorado Univ.'!$E:$F,2,FALSE),IFERROR(VLOOKUP(D529,'5. Estudiantes y Graduados'!$E:$F,2,FALSE),IFERROR(VLOOKUP(D529,'11. Gestion Administrativa'!$E:$F,2,FALSE),IFERROR(VLOOKUP(D529,'13. Gestión Académica'!$E:$F,2,FALSE),IFERROR(VLOOKUP(D529,'8. Asegura. de la Calid. y M'!$E:$F,2,FALSE),IFERROR(VLOOKUP(D529,'6. Gestión del Conocimiento'!$E:$F,2,FALSE),IFERROR(VLOOKUP(D529,'15. Gobernabilidad y Proceso...'!$E:$F,2,FALSE),IFERROR(VLOOKUP(D529,'12. Gestión del Talento Humano'!$E:$F,2,FALSE),IFERROR(VLOOKUP(D529,'14. Internacional... de la E.S.'!$E:$F,2,FALSE),IFERROR(VLOOKUP(D529,'10. Posgrado'!$E:$F,2,FALSE),IFERROR(VLOOKUP(D529,'17. Gestión TIC'!$E:$F,2,FALSE),IFERROR(VLOOKUP(D529,'16. Desa. del Sistema Educ.Sup.'!$E:$F,2,FALSE),IFERROR(VLOOKUP(D529,'9. Cultura de Inno. Insti...'!$E:$F,2,FALSE),VLOOKUP(D529,'7. Lo Esencial de la Reforma U.'!$E:$F,2,0)))))))))))))))))</f>
        <v>GESTIONAR EL LANZAMIENTO DE LA CAMPANA Diseñar una campaña de comunicación educativa para que la comunidad universitaria esté  informada sobre los avances del programa, relevando lo pertinente a valores, ciudadanía, como parte fundamental del proceso transformador.</v>
      </c>
      <c r="D530" s="31"/>
      <c r="E530" s="90"/>
      <c r="F530" s="90"/>
      <c r="G530" s="90"/>
      <c r="H530" s="73"/>
      <c r="I530" s="73"/>
      <c r="J530" s="73"/>
      <c r="K530" s="109"/>
    </row>
    <row r="531" spans="3:11" ht="15.75" thickBot="1" x14ac:dyDescent="0.3">
      <c r="C531" s="404"/>
      <c r="D531" s="404"/>
      <c r="E531" s="404"/>
      <c r="F531" s="90"/>
      <c r="G531" s="73"/>
      <c r="H531" s="73"/>
      <c r="I531" s="73"/>
      <c r="J531" s="404"/>
      <c r="K531" s="404"/>
    </row>
    <row r="532" spans="3:11" ht="30.75" thickBot="1" x14ac:dyDescent="0.3">
      <c r="C532" s="126" t="s">
        <v>44</v>
      </c>
      <c r="D532" s="126" t="s">
        <v>55</v>
      </c>
      <c r="E532" s="133" t="s">
        <v>57</v>
      </c>
      <c r="F532" s="132" t="s">
        <v>27</v>
      </c>
      <c r="G532" s="130" t="s">
        <v>128</v>
      </c>
      <c r="H532" s="133" t="s">
        <v>46</v>
      </c>
      <c r="I532" s="130" t="s">
        <v>129</v>
      </c>
      <c r="J532" s="130" t="s">
        <v>407</v>
      </c>
      <c r="K532" s="130" t="s">
        <v>408</v>
      </c>
    </row>
    <row r="533" spans="3:11" x14ac:dyDescent="0.25">
      <c r="C533" s="214" t="s">
        <v>443</v>
      </c>
      <c r="D533" s="215"/>
      <c r="E533" s="213">
        <f>HLOOKUP(C533,$AH$2:$BU$3,2,0)</f>
        <v>5934.951</v>
      </c>
      <c r="F533" s="94">
        <f t="shared" ref="F533:F537" si="55">D533*E533</f>
        <v>0</v>
      </c>
      <c r="G533" s="158" t="s">
        <v>126</v>
      </c>
      <c r="H533" s="408" t="s">
        <v>752</v>
      </c>
      <c r="I533" s="127" t="str">
        <f>VLOOKUP(H533,Presupuesto!$B$11:$C$565,2,0)</f>
        <v>PASAJES AL EXTERIOR</v>
      </c>
      <c r="J533" s="212" t="s">
        <v>1358</v>
      </c>
      <c r="K533" s="95" t="s">
        <v>391</v>
      </c>
    </row>
    <row r="534" spans="3:11" x14ac:dyDescent="0.25">
      <c r="C534" s="138" t="s">
        <v>1941</v>
      </c>
      <c r="D534" s="155">
        <v>500</v>
      </c>
      <c r="E534" s="120">
        <v>100</v>
      </c>
      <c r="F534" s="94">
        <f t="shared" si="55"/>
        <v>50000</v>
      </c>
      <c r="G534" s="158" t="s">
        <v>126</v>
      </c>
      <c r="H534" s="408" t="s">
        <v>789</v>
      </c>
      <c r="I534" s="127" t="str">
        <f>VLOOKUP(H534,Presupuesto!$B$11:$C$565,2,0)</f>
        <v>ALIMENTOS B EBIDAS PARA PERSONAS</v>
      </c>
      <c r="J534" s="212" t="s">
        <v>1358</v>
      </c>
      <c r="K534" s="95" t="s">
        <v>409</v>
      </c>
    </row>
    <row r="535" spans="3:11" ht="15.75" x14ac:dyDescent="0.25">
      <c r="C535" s="495" t="s">
        <v>1943</v>
      </c>
      <c r="D535" s="155">
        <v>15</v>
      </c>
      <c r="E535" s="120">
        <v>10000</v>
      </c>
      <c r="F535" s="94">
        <f t="shared" si="55"/>
        <v>150000</v>
      </c>
      <c r="G535" s="158" t="s">
        <v>1494</v>
      </c>
      <c r="H535" s="408" t="s">
        <v>816</v>
      </c>
      <c r="I535" s="127" t="str">
        <f>VLOOKUP(H535,Presupuesto!$B$11:$C$565,2,0)</f>
        <v>PRODUCTOS DE ARTES GRAFICAS</v>
      </c>
      <c r="J535" s="212" t="s">
        <v>1358</v>
      </c>
      <c r="K535" s="95" t="s">
        <v>409</v>
      </c>
    </row>
    <row r="536" spans="3:11" ht="15.75" x14ac:dyDescent="0.25">
      <c r="C536" s="495"/>
      <c r="D536" s="155"/>
      <c r="E536" s="120">
        <v>1000</v>
      </c>
      <c r="F536" s="94">
        <f t="shared" si="55"/>
        <v>0</v>
      </c>
      <c r="G536" s="158" t="s">
        <v>126</v>
      </c>
      <c r="H536" s="408" t="s">
        <v>816</v>
      </c>
      <c r="I536" s="127" t="str">
        <f>VLOOKUP(H536,Presupuesto!$B$11:$C$565,2,0)</f>
        <v>PRODUCTOS DE ARTES GRAFICAS</v>
      </c>
      <c r="J536" s="212" t="s">
        <v>1358</v>
      </c>
      <c r="K536" s="95" t="s">
        <v>409</v>
      </c>
    </row>
    <row r="537" spans="3:11" ht="15.75" x14ac:dyDescent="0.25">
      <c r="C537" s="495"/>
      <c r="D537" s="155"/>
      <c r="E537" s="120">
        <v>1000</v>
      </c>
      <c r="F537" s="94">
        <f t="shared" si="55"/>
        <v>0</v>
      </c>
      <c r="G537" s="158" t="s">
        <v>126</v>
      </c>
      <c r="H537" s="408" t="s">
        <v>816</v>
      </c>
      <c r="I537" s="127" t="str">
        <f>VLOOKUP(H537,Presupuesto!$B$11:$C$565,2,0)</f>
        <v>PRODUCTOS DE ARTES GRAFICAS</v>
      </c>
      <c r="J537" s="212" t="s">
        <v>1358</v>
      </c>
      <c r="K537" s="95" t="s">
        <v>409</v>
      </c>
    </row>
    <row r="539" spans="3:11" ht="15.75" thickBot="1" x14ac:dyDescent="0.3"/>
    <row r="540" spans="3:11" ht="15.75" thickBot="1" x14ac:dyDescent="0.3">
      <c r="C540" s="154" t="s">
        <v>53</v>
      </c>
      <c r="D540" s="329">
        <f>SUM(F547:F552)</f>
        <v>100000</v>
      </c>
      <c r="E540" s="404"/>
      <c r="F540" s="70"/>
      <c r="G540" s="76"/>
      <c r="H540" s="70"/>
      <c r="I540" s="70"/>
      <c r="J540" s="404"/>
      <c r="K540" s="404"/>
    </row>
    <row r="541" spans="3:11" x14ac:dyDescent="0.25">
      <c r="C541" s="70"/>
      <c r="D541" s="31"/>
      <c r="E541" s="90"/>
      <c r="F541" s="90"/>
      <c r="G541" s="90"/>
      <c r="H541" s="73"/>
      <c r="I541" s="73"/>
      <c r="J541" s="73"/>
      <c r="K541" s="109"/>
    </row>
    <row r="542" spans="3:11" x14ac:dyDescent="0.25">
      <c r="C542" s="70"/>
      <c r="D542" s="31"/>
      <c r="E542" s="90"/>
      <c r="F542" s="90"/>
      <c r="G542" s="90"/>
      <c r="H542" s="73"/>
      <c r="I542" s="73"/>
      <c r="J542" s="73"/>
      <c r="K542" s="109"/>
    </row>
    <row r="543" spans="3:11" ht="15.75" x14ac:dyDescent="0.25">
      <c r="C543" s="199" t="s">
        <v>389</v>
      </c>
      <c r="D543" s="327" t="s">
        <v>1985</v>
      </c>
      <c r="E543" s="90"/>
      <c r="F543" s="90"/>
      <c r="G543" s="90"/>
      <c r="H543" s="73"/>
      <c r="I543" s="73"/>
      <c r="J543" s="73"/>
      <c r="K543" s="109"/>
    </row>
    <row r="544" spans="3:11" ht="18.75" x14ac:dyDescent="0.25">
      <c r="C544" s="204" t="str">
        <f>IFERROR(VLOOKUP(D543,'1. Desarrollo e Innov. Curricu.'!$E:$F,2,FALSE),IFERROR(VLOOKUP(D543,'2. Investigación Científica'!$E:$F,2,FALSE),IFERROR(VLOOKUP(D543,'3. Vinculación Univ. Sociedad'!$E:$F,2,FALSE),IFERROR(VLOOKUP(D543,'4. Docencia y Profesorado Univ.'!$E:$F,2,FALSE),IFERROR(VLOOKUP(D543,'5. Estudiantes y Graduados'!$E:$F,2,FALSE),IFERROR(VLOOKUP(D543,'11. Gestion Administrativa'!$E:$F,2,FALSE),IFERROR(VLOOKUP(D543,'13. Gestión Académica'!$E:$F,2,FALSE),IFERROR(VLOOKUP(D543,'8. Asegura. de la Calid. y M'!$E:$F,2,FALSE),IFERROR(VLOOKUP(D543,'6. Gestión del Conocimiento'!$E:$F,2,FALSE),IFERROR(VLOOKUP(D543,'15. Gobernabilidad y Proceso...'!$E:$F,2,FALSE),IFERROR(VLOOKUP(D543,'12. Gestión del Talento Humano'!$E:$F,2,FALSE),IFERROR(VLOOKUP(D543,'14. Internacional... de la E.S.'!$E:$F,2,FALSE),IFERROR(VLOOKUP(D543,'10. Posgrado'!$E:$F,2,FALSE),IFERROR(VLOOKUP(D543,'17. Gestión TIC'!$E:$F,2,FALSE),IFERROR(VLOOKUP(D543,'16. Desa. del Sistema Educ.Sup.'!$E:$F,2,FALSE),IFERROR(VLOOKUP(D543,'9. Cultura de Inno. Insti...'!$E:$F,2,FALSE),VLOOKUP(D543,'7. Lo Esencial de la Reforma U.'!$E:$F,2,0)))))))))))))))))</f>
        <v xml:space="preserve">GESTIONAR LA PROMOCION DEL  año Académico </v>
      </c>
      <c r="D544" s="31"/>
      <c r="E544" s="90"/>
      <c r="F544" s="90"/>
      <c r="G544" s="90"/>
      <c r="H544" s="73"/>
      <c r="I544" s="73"/>
      <c r="J544" s="73"/>
      <c r="K544" s="109"/>
    </row>
    <row r="545" spans="3:11" ht="15.75" thickBot="1" x14ac:dyDescent="0.3">
      <c r="C545" s="404"/>
      <c r="D545" s="404"/>
      <c r="E545" s="404"/>
      <c r="F545" s="90"/>
      <c r="G545" s="73"/>
      <c r="H545" s="73"/>
      <c r="I545" s="73"/>
      <c r="J545" s="404"/>
      <c r="K545" s="404"/>
    </row>
    <row r="546" spans="3:11" ht="30.75" thickBot="1" x14ac:dyDescent="0.3">
      <c r="C546" s="126" t="s">
        <v>44</v>
      </c>
      <c r="D546" s="126" t="s">
        <v>55</v>
      </c>
      <c r="E546" s="133" t="s">
        <v>57</v>
      </c>
      <c r="F546" s="132" t="s">
        <v>27</v>
      </c>
      <c r="G546" s="130" t="s">
        <v>128</v>
      </c>
      <c r="H546" s="133" t="s">
        <v>46</v>
      </c>
      <c r="I546" s="130" t="s">
        <v>129</v>
      </c>
      <c r="J546" s="130" t="s">
        <v>407</v>
      </c>
      <c r="K546" s="130" t="s">
        <v>408</v>
      </c>
    </row>
    <row r="547" spans="3:11" x14ac:dyDescent="0.25">
      <c r="C547" s="214" t="s">
        <v>443</v>
      </c>
      <c r="D547" s="215"/>
      <c r="E547" s="213">
        <f>HLOOKUP(C547,$AH$2:$BU$3,2,0)</f>
        <v>5934.951</v>
      </c>
      <c r="F547" s="94">
        <f t="shared" ref="F547:F551" si="56">D547*E547</f>
        <v>0</v>
      </c>
      <c r="G547" s="158" t="s">
        <v>126</v>
      </c>
      <c r="H547" s="408" t="s">
        <v>752</v>
      </c>
      <c r="I547" s="127" t="str">
        <f>VLOOKUP(H547,Presupuesto!$B$11:$C$565,2,0)</f>
        <v>PASAJES AL EXTERIOR</v>
      </c>
      <c r="J547" s="212" t="s">
        <v>1358</v>
      </c>
      <c r="K547" s="95" t="s">
        <v>391</v>
      </c>
    </row>
    <row r="548" spans="3:11" x14ac:dyDescent="0.25">
      <c r="C548" s="138" t="s">
        <v>1941</v>
      </c>
      <c r="D548" s="155">
        <v>100</v>
      </c>
      <c r="E548" s="120">
        <v>100</v>
      </c>
      <c r="F548" s="94">
        <f t="shared" si="56"/>
        <v>10000</v>
      </c>
      <c r="G548" s="158" t="s">
        <v>126</v>
      </c>
      <c r="H548" s="408" t="s">
        <v>789</v>
      </c>
      <c r="I548" s="127" t="str">
        <f>VLOOKUP(H548,Presupuesto!$B$11:$C$565,2,0)</f>
        <v>ALIMENTOS B EBIDAS PARA PERSONAS</v>
      </c>
      <c r="J548" s="212" t="s">
        <v>1358</v>
      </c>
      <c r="K548" s="95" t="s">
        <v>409</v>
      </c>
    </row>
    <row r="549" spans="3:11" ht="15.75" x14ac:dyDescent="0.25">
      <c r="C549" s="495" t="s">
        <v>1943</v>
      </c>
      <c r="D549" s="155">
        <v>8</v>
      </c>
      <c r="E549" s="120">
        <v>10000</v>
      </c>
      <c r="F549" s="94">
        <f t="shared" si="56"/>
        <v>80000</v>
      </c>
      <c r="G549" s="158" t="s">
        <v>126</v>
      </c>
      <c r="H549" s="408" t="s">
        <v>816</v>
      </c>
      <c r="I549" s="127" t="str">
        <f>VLOOKUP(H549,Presupuesto!$B$11:$C$565,2,0)</f>
        <v>PRODUCTOS DE ARTES GRAFICAS</v>
      </c>
      <c r="J549" s="212" t="s">
        <v>1358</v>
      </c>
      <c r="K549" s="95" t="s">
        <v>409</v>
      </c>
    </row>
    <row r="550" spans="3:11" x14ac:dyDescent="0.25">
      <c r="C550" s="138" t="s">
        <v>1942</v>
      </c>
      <c r="D550" s="155">
        <v>10</v>
      </c>
      <c r="E550" s="120">
        <v>1000</v>
      </c>
      <c r="F550" s="94">
        <f t="shared" si="56"/>
        <v>10000</v>
      </c>
      <c r="G550" s="158" t="s">
        <v>126</v>
      </c>
      <c r="H550" s="408" t="s">
        <v>278</v>
      </c>
      <c r="I550" s="127" t="str">
        <f>VLOOKUP(H550,Presupuesto!$B$11:$C$565,2,0)</f>
        <v>ALQUILER DE EDIFICIOS Y LOCALES (22100-00)</v>
      </c>
      <c r="J550" s="212" t="s">
        <v>1358</v>
      </c>
      <c r="K550" s="95" t="s">
        <v>409</v>
      </c>
    </row>
    <row r="551" spans="3:11" ht="15.75" x14ac:dyDescent="0.25">
      <c r="C551" s="495"/>
      <c r="D551" s="155"/>
      <c r="E551" s="120">
        <v>1000</v>
      </c>
      <c r="F551" s="94">
        <f t="shared" si="56"/>
        <v>0</v>
      </c>
      <c r="G551" s="158" t="s">
        <v>126</v>
      </c>
      <c r="H551" s="408" t="s">
        <v>816</v>
      </c>
      <c r="I551" s="127" t="str">
        <f>VLOOKUP(H551,Presupuesto!$B$11:$C$565,2,0)</f>
        <v>PRODUCTOS DE ARTES GRAFICAS</v>
      </c>
      <c r="J551" s="212" t="s">
        <v>1358</v>
      </c>
      <c r="K551" s="95" t="s">
        <v>409</v>
      </c>
    </row>
    <row r="554" spans="3:11" ht="15.75" thickBot="1" x14ac:dyDescent="0.3"/>
    <row r="555" spans="3:11" ht="15.75" thickBot="1" x14ac:dyDescent="0.3">
      <c r="C555" s="154" t="s">
        <v>53</v>
      </c>
      <c r="D555" s="329">
        <f>SUM(F562:F570)</f>
        <v>50000</v>
      </c>
      <c r="E555" s="404"/>
      <c r="F555" s="70"/>
      <c r="G555" s="76"/>
      <c r="H555" s="70"/>
      <c r="I555" s="70"/>
      <c r="J555" s="404"/>
      <c r="K555" s="404"/>
    </row>
    <row r="556" spans="3:11" x14ac:dyDescent="0.25">
      <c r="C556" s="70"/>
      <c r="D556" s="31"/>
      <c r="E556" s="90"/>
      <c r="F556" s="90"/>
      <c r="G556" s="90"/>
      <c r="H556" s="73"/>
      <c r="I556" s="73"/>
      <c r="J556" s="73"/>
      <c r="K556" s="109"/>
    </row>
    <row r="557" spans="3:11" x14ac:dyDescent="0.25">
      <c r="C557" s="70"/>
      <c r="D557" s="31"/>
      <c r="E557" s="90"/>
      <c r="F557" s="90"/>
      <c r="G557" s="90"/>
      <c r="H557" s="73"/>
      <c r="I557" s="73"/>
      <c r="J557" s="73"/>
      <c r="K557" s="109"/>
    </row>
    <row r="558" spans="3:11" ht="15.75" x14ac:dyDescent="0.25">
      <c r="C558" s="199" t="s">
        <v>389</v>
      </c>
      <c r="D558" s="327" t="s">
        <v>1987</v>
      </c>
      <c r="E558" s="90"/>
      <c r="F558" s="90"/>
      <c r="G558" s="90"/>
      <c r="H558" s="73"/>
      <c r="I558" s="73"/>
      <c r="J558" s="73"/>
      <c r="K558" s="109"/>
    </row>
    <row r="559" spans="3:11" ht="18.75" x14ac:dyDescent="0.25">
      <c r="C559" s="204" t="str">
        <f>IFERROR(VLOOKUP(D558,'1. Desarrollo e Innov. Curricu.'!$E:$F,2,FALSE),IFERROR(VLOOKUP(D558,'2. Investigación Científica'!$E:$F,2,FALSE),IFERROR(VLOOKUP(D558,'3. Vinculación Univ. Sociedad'!$E:$F,2,FALSE),IFERROR(VLOOKUP(D558,'4. Docencia y Profesorado Univ.'!$E:$F,2,FALSE),IFERROR(VLOOKUP(D558,'5. Estudiantes y Graduados'!$E:$F,2,FALSE),IFERROR(VLOOKUP(D558,'11. Gestion Administrativa'!$E:$F,2,FALSE),IFERROR(VLOOKUP(D558,'13. Gestión Académica'!$E:$F,2,FALSE),IFERROR(VLOOKUP(D558,'8. Asegura. de la Calid. y M'!$E:$F,2,FALSE),IFERROR(VLOOKUP(D558,'6. Gestión del Conocimiento'!$E:$F,2,FALSE),IFERROR(VLOOKUP(D558,'15. Gobernabilidad y Proceso...'!$E:$F,2,FALSE),IFERROR(VLOOKUP(D558,'12. Gestión del Talento Humano'!$E:$F,2,FALSE),IFERROR(VLOOKUP(D558,'14. Internacional... de la E.S.'!$E:$F,2,FALSE),IFERROR(VLOOKUP(D558,'10. Posgrado'!$E:$F,2,FALSE),IFERROR(VLOOKUP(D558,'17. Gestión TIC'!$E:$F,2,FALSE),IFERROR(VLOOKUP(D558,'16. Desa. del Sistema Educ.Sup.'!$E:$F,2,FALSE),IFERROR(VLOOKUP(D558,'9. Cultura de Inno. Insti...'!$E:$F,2,FALSE),VLOOKUP(D558,'7. Lo Esencial de la Reforma U.'!$E:$F,2,0)))))))))))))))))</f>
        <v>Reorganizar la Red de voluntarios Culturales de la UNAH-VS</v>
      </c>
      <c r="D559" s="31"/>
      <c r="E559" s="90"/>
      <c r="F559" s="90"/>
      <c r="G559" s="90"/>
      <c r="H559" s="73"/>
      <c r="I559" s="73"/>
      <c r="J559" s="73"/>
      <c r="K559" s="109"/>
    </row>
    <row r="560" spans="3:11" ht="15.75" thickBot="1" x14ac:dyDescent="0.3">
      <c r="C560" s="404"/>
      <c r="D560" s="404"/>
      <c r="E560" s="404"/>
      <c r="F560" s="90"/>
      <c r="G560" s="73"/>
      <c r="H560" s="73"/>
      <c r="I560" s="73"/>
      <c r="J560" s="404"/>
      <c r="K560" s="404"/>
    </row>
    <row r="561" spans="3:11" ht="30.75" thickBot="1" x14ac:dyDescent="0.3">
      <c r="C561" s="126" t="s">
        <v>44</v>
      </c>
      <c r="D561" s="126" t="s">
        <v>55</v>
      </c>
      <c r="E561" s="133" t="s">
        <v>57</v>
      </c>
      <c r="F561" s="132" t="s">
        <v>27</v>
      </c>
      <c r="G561" s="130" t="s">
        <v>128</v>
      </c>
      <c r="H561" s="133" t="s">
        <v>46</v>
      </c>
      <c r="I561" s="130" t="s">
        <v>129</v>
      </c>
      <c r="J561" s="130" t="s">
        <v>407</v>
      </c>
      <c r="K561" s="130" t="s">
        <v>408</v>
      </c>
    </row>
    <row r="562" spans="3:11" x14ac:dyDescent="0.25">
      <c r="C562" s="214" t="s">
        <v>443</v>
      </c>
      <c r="D562" s="215"/>
      <c r="E562" s="213">
        <f>HLOOKUP(C562,$AH$2:$BU$3,2,0)</f>
        <v>5934.951</v>
      </c>
      <c r="F562" s="94">
        <f t="shared" ref="F562:F566" si="57">D562*E562</f>
        <v>0</v>
      </c>
      <c r="G562" s="158" t="s">
        <v>126</v>
      </c>
      <c r="H562" s="408" t="s">
        <v>752</v>
      </c>
      <c r="I562" s="127" t="str">
        <f>VLOOKUP(H562,Presupuesto!$B$11:$C$565,2,0)</f>
        <v>PASAJES AL EXTERIOR</v>
      </c>
      <c r="J562" s="212" t="s">
        <v>1358</v>
      </c>
      <c r="K562" s="95" t="s">
        <v>391</v>
      </c>
    </row>
    <row r="563" spans="3:11" x14ac:dyDescent="0.25">
      <c r="C563" s="138" t="s">
        <v>1941</v>
      </c>
      <c r="D563" s="155">
        <v>50</v>
      </c>
      <c r="E563" s="120">
        <v>100</v>
      </c>
      <c r="F563" s="94">
        <f t="shared" si="57"/>
        <v>5000</v>
      </c>
      <c r="G563" s="158" t="s">
        <v>126</v>
      </c>
      <c r="H563" s="408" t="s">
        <v>789</v>
      </c>
      <c r="I563" s="127" t="str">
        <f>VLOOKUP(H563,Presupuesto!$B$11:$C$565,2,0)</f>
        <v>ALIMENTOS B EBIDAS PARA PERSONAS</v>
      </c>
      <c r="J563" s="212" t="s">
        <v>1358</v>
      </c>
      <c r="K563" s="95" t="s">
        <v>409</v>
      </c>
    </row>
    <row r="564" spans="3:11" ht="15.75" x14ac:dyDescent="0.25">
      <c r="C564" s="495" t="s">
        <v>1943</v>
      </c>
      <c r="D564" s="155">
        <v>4</v>
      </c>
      <c r="E564" s="120">
        <v>10000</v>
      </c>
      <c r="F564" s="94">
        <f t="shared" si="57"/>
        <v>40000</v>
      </c>
      <c r="G564" s="158" t="s">
        <v>126</v>
      </c>
      <c r="H564" s="408" t="s">
        <v>816</v>
      </c>
      <c r="I564" s="127" t="str">
        <f>VLOOKUP(H564,Presupuesto!$B$11:$C$565,2,0)</f>
        <v>PRODUCTOS DE ARTES GRAFICAS</v>
      </c>
      <c r="J564" s="212" t="s">
        <v>1358</v>
      </c>
      <c r="K564" s="95" t="s">
        <v>409</v>
      </c>
    </row>
    <row r="565" spans="3:11" x14ac:dyDescent="0.25">
      <c r="C565" s="138" t="s">
        <v>1942</v>
      </c>
      <c r="D565" s="155">
        <v>5</v>
      </c>
      <c r="E565" s="120">
        <v>1000</v>
      </c>
      <c r="F565" s="94">
        <f t="shared" si="57"/>
        <v>5000</v>
      </c>
      <c r="G565" s="158" t="s">
        <v>126</v>
      </c>
      <c r="H565" s="408" t="s">
        <v>278</v>
      </c>
      <c r="I565" s="127" t="str">
        <f>VLOOKUP(H565,Presupuesto!$B$11:$C$565,2,0)</f>
        <v>ALQUILER DE EDIFICIOS Y LOCALES (22100-00)</v>
      </c>
      <c r="J565" s="212" t="s">
        <v>1358</v>
      </c>
      <c r="K565" s="95" t="s">
        <v>409</v>
      </c>
    </row>
    <row r="566" spans="3:11" ht="15.75" x14ac:dyDescent="0.25">
      <c r="C566" s="495"/>
      <c r="D566" s="155"/>
      <c r="E566" s="120">
        <v>1000</v>
      </c>
      <c r="F566" s="94">
        <f t="shared" si="57"/>
        <v>0</v>
      </c>
      <c r="G566" s="158" t="s">
        <v>126</v>
      </c>
      <c r="H566" s="408" t="s">
        <v>816</v>
      </c>
      <c r="I566" s="127" t="str">
        <f>VLOOKUP(H566,Presupuesto!$B$11:$C$565,2,0)</f>
        <v>PRODUCTOS DE ARTES GRAFICAS</v>
      </c>
      <c r="J566" s="212" t="s">
        <v>1358</v>
      </c>
      <c r="K566" s="95" t="s">
        <v>409</v>
      </c>
    </row>
    <row r="568" spans="3:11" ht="15.75" thickBot="1" x14ac:dyDescent="0.3"/>
    <row r="569" spans="3:11" ht="15.75" thickBot="1" x14ac:dyDescent="0.3">
      <c r="C569" s="154" t="s">
        <v>53</v>
      </c>
      <c r="D569" s="329">
        <f>SUM(F576:F584)</f>
        <v>50000</v>
      </c>
      <c r="E569" s="404"/>
      <c r="F569" s="70"/>
      <c r="G569" s="76"/>
      <c r="H569" s="70"/>
      <c r="I569" s="70"/>
      <c r="J569" s="404"/>
      <c r="K569" s="404"/>
    </row>
    <row r="570" spans="3:11" x14ac:dyDescent="0.25">
      <c r="C570" s="70"/>
      <c r="D570" s="31"/>
      <c r="E570" s="90"/>
      <c r="F570" s="90"/>
      <c r="G570" s="90"/>
      <c r="H570" s="73"/>
      <c r="I570" s="73"/>
      <c r="J570" s="73"/>
      <c r="K570" s="109"/>
    </row>
    <row r="571" spans="3:11" x14ac:dyDescent="0.25">
      <c r="C571" s="70"/>
      <c r="D571" s="31"/>
      <c r="E571" s="90"/>
      <c r="F571" s="90"/>
      <c r="G571" s="90"/>
      <c r="H571" s="73"/>
      <c r="I571" s="73"/>
      <c r="J571" s="73"/>
      <c r="K571" s="109"/>
    </row>
    <row r="572" spans="3:11" ht="15.75" x14ac:dyDescent="0.25">
      <c r="C572" s="199" t="s">
        <v>389</v>
      </c>
      <c r="D572" s="327" t="s">
        <v>1988</v>
      </c>
      <c r="E572" s="90"/>
      <c r="F572" s="90"/>
      <c r="G572" s="90"/>
      <c r="H572" s="73"/>
      <c r="I572" s="73"/>
      <c r="J572" s="73"/>
      <c r="K572" s="109"/>
    </row>
    <row r="573" spans="3:11" ht="18.75" x14ac:dyDescent="0.25">
      <c r="C573" s="204" t="str">
        <f>IFERROR(VLOOKUP(D572,'1. Desarrollo e Innov. Curricu.'!$E:$F,2,FALSE),IFERROR(VLOOKUP(D572,'2. Investigación Científica'!$E:$F,2,FALSE),IFERROR(VLOOKUP(D572,'3. Vinculación Univ. Sociedad'!$E:$F,2,FALSE),IFERROR(VLOOKUP(D572,'4. Docencia y Profesorado Univ.'!$E:$F,2,FALSE),IFERROR(VLOOKUP(D572,'5. Estudiantes y Graduados'!$E:$F,2,FALSE),IFERROR(VLOOKUP(D572,'11. Gestion Administrativa'!$E:$F,2,FALSE),IFERROR(VLOOKUP(D572,'13. Gestión Académica'!$E:$F,2,FALSE),IFERROR(VLOOKUP(D572,'8. Asegura. de la Calid. y M'!$E:$F,2,FALSE),IFERROR(VLOOKUP(D572,'6. Gestión del Conocimiento'!$E:$F,2,FALSE),IFERROR(VLOOKUP(D572,'15. Gobernabilidad y Proceso...'!$E:$F,2,FALSE),IFERROR(VLOOKUP(D572,'12. Gestión del Talento Humano'!$E:$F,2,FALSE),IFERROR(VLOOKUP(D572,'14. Internacional... de la E.S.'!$E:$F,2,FALSE),IFERROR(VLOOKUP(D572,'10. Posgrado'!$E:$F,2,FALSE),IFERROR(VLOOKUP(D572,'17. Gestión TIC'!$E:$F,2,FALSE),IFERROR(VLOOKUP(D572,'16. Desa. del Sistema Educ.Sup.'!$E:$F,2,FALSE),IFERROR(VLOOKUP(D572,'9. Cultura de Inno. Insti...'!$E:$F,2,FALSE),VLOOKUP(D572,'7. Lo Esencial de la Reforma U.'!$E:$F,2,0)))))))))))))))))</f>
        <v>Organizar una Red de Voluntarios Culturales Jubilados</v>
      </c>
      <c r="D573" s="31"/>
      <c r="E573" s="90"/>
      <c r="F573" s="90"/>
      <c r="G573" s="90"/>
      <c r="H573" s="73"/>
      <c r="I573" s="73"/>
      <c r="J573" s="73"/>
      <c r="K573" s="109"/>
    </row>
    <row r="574" spans="3:11" ht="15.75" thickBot="1" x14ac:dyDescent="0.3">
      <c r="C574" s="404"/>
      <c r="D574" s="404"/>
      <c r="E574" s="404"/>
      <c r="F574" s="90"/>
      <c r="G574" s="73"/>
      <c r="H574" s="73"/>
      <c r="I574" s="73"/>
      <c r="J574" s="404"/>
      <c r="K574" s="404"/>
    </row>
    <row r="575" spans="3:11" ht="30.75" thickBot="1" x14ac:dyDescent="0.3">
      <c r="C575" s="126" t="s">
        <v>44</v>
      </c>
      <c r="D575" s="126" t="s">
        <v>55</v>
      </c>
      <c r="E575" s="133" t="s">
        <v>57</v>
      </c>
      <c r="F575" s="132" t="s">
        <v>27</v>
      </c>
      <c r="G575" s="130" t="s">
        <v>128</v>
      </c>
      <c r="H575" s="133" t="s">
        <v>46</v>
      </c>
      <c r="I575" s="130" t="s">
        <v>129</v>
      </c>
      <c r="J575" s="130" t="s">
        <v>407</v>
      </c>
      <c r="K575" s="130" t="s">
        <v>408</v>
      </c>
    </row>
    <row r="576" spans="3:11" x14ac:dyDescent="0.25">
      <c r="C576" s="214" t="s">
        <v>443</v>
      </c>
      <c r="D576" s="215"/>
      <c r="E576" s="213">
        <f>HLOOKUP(C576,$AH$2:$BU$3,2,0)</f>
        <v>5934.951</v>
      </c>
      <c r="F576" s="94">
        <f t="shared" ref="F576:F580" si="58">D576*E576</f>
        <v>0</v>
      </c>
      <c r="G576" s="158" t="s">
        <v>126</v>
      </c>
      <c r="H576" s="408" t="s">
        <v>752</v>
      </c>
      <c r="I576" s="127" t="str">
        <f>VLOOKUP(H576,Presupuesto!$B$11:$C$565,2,0)</f>
        <v>PASAJES AL EXTERIOR</v>
      </c>
      <c r="J576" s="212" t="s">
        <v>1358</v>
      </c>
      <c r="K576" s="95" t="s">
        <v>391</v>
      </c>
    </row>
    <row r="577" spans="3:11" x14ac:dyDescent="0.25">
      <c r="C577" s="138" t="s">
        <v>1941</v>
      </c>
      <c r="D577" s="155">
        <v>50</v>
      </c>
      <c r="E577" s="120">
        <v>100</v>
      </c>
      <c r="F577" s="94">
        <f t="shared" si="58"/>
        <v>5000</v>
      </c>
      <c r="G577" s="158" t="s">
        <v>126</v>
      </c>
      <c r="H577" s="408" t="s">
        <v>789</v>
      </c>
      <c r="I577" s="127" t="str">
        <f>VLOOKUP(H577,Presupuesto!$B$11:$C$565,2,0)</f>
        <v>ALIMENTOS B EBIDAS PARA PERSONAS</v>
      </c>
      <c r="J577" s="212" t="s">
        <v>1358</v>
      </c>
      <c r="K577" s="95" t="s">
        <v>409</v>
      </c>
    </row>
    <row r="578" spans="3:11" ht="15.75" x14ac:dyDescent="0.25">
      <c r="C578" s="495" t="s">
        <v>1943</v>
      </c>
      <c r="D578" s="155">
        <v>4</v>
      </c>
      <c r="E578" s="120">
        <v>10000</v>
      </c>
      <c r="F578" s="94">
        <f t="shared" si="58"/>
        <v>40000</v>
      </c>
      <c r="G578" s="158" t="s">
        <v>126</v>
      </c>
      <c r="H578" s="408" t="s">
        <v>816</v>
      </c>
      <c r="I578" s="127" t="str">
        <f>VLOOKUP(H578,Presupuesto!$B$11:$C$565,2,0)</f>
        <v>PRODUCTOS DE ARTES GRAFICAS</v>
      </c>
      <c r="J578" s="212" t="s">
        <v>1358</v>
      </c>
      <c r="K578" s="95" t="s">
        <v>409</v>
      </c>
    </row>
    <row r="579" spans="3:11" x14ac:dyDescent="0.25">
      <c r="C579" s="138" t="s">
        <v>1942</v>
      </c>
      <c r="D579" s="155">
        <v>5</v>
      </c>
      <c r="E579" s="120">
        <v>1000</v>
      </c>
      <c r="F579" s="94">
        <f t="shared" si="58"/>
        <v>5000</v>
      </c>
      <c r="G579" s="158" t="s">
        <v>126</v>
      </c>
      <c r="H579" s="408" t="s">
        <v>278</v>
      </c>
      <c r="I579" s="127" t="str">
        <f>VLOOKUP(H579,Presupuesto!$B$11:$C$565,2,0)</f>
        <v>ALQUILER DE EDIFICIOS Y LOCALES (22100-00)</v>
      </c>
      <c r="J579" s="212" t="s">
        <v>1358</v>
      </c>
      <c r="K579" s="95" t="s">
        <v>409</v>
      </c>
    </row>
    <row r="580" spans="3:11" ht="15.75" x14ac:dyDescent="0.25">
      <c r="C580" s="495"/>
      <c r="D580" s="155"/>
      <c r="E580" s="120">
        <v>1000</v>
      </c>
      <c r="F580" s="94">
        <f t="shared" si="58"/>
        <v>0</v>
      </c>
      <c r="G580" s="158" t="s">
        <v>126</v>
      </c>
      <c r="H580" s="408" t="s">
        <v>816</v>
      </c>
      <c r="I580" s="127" t="str">
        <f>VLOOKUP(H580,Presupuesto!$B$11:$C$565,2,0)</f>
        <v>PRODUCTOS DE ARTES GRAFICAS</v>
      </c>
      <c r="J580" s="212" t="s">
        <v>1358</v>
      </c>
      <c r="K580" s="95" t="s">
        <v>409</v>
      </c>
    </row>
    <row r="582" spans="3:11" ht="15.75" thickBot="1" x14ac:dyDescent="0.3"/>
    <row r="583" spans="3:11" ht="15.75" thickBot="1" x14ac:dyDescent="0.3">
      <c r="C583" s="154" t="s">
        <v>53</v>
      </c>
      <c r="D583" s="329">
        <f>SUM(F590:F598)</f>
        <v>33750</v>
      </c>
      <c r="E583" s="404"/>
      <c r="F583" s="70"/>
      <c r="G583" s="76"/>
      <c r="H583" s="70"/>
      <c r="I583" s="70"/>
      <c r="J583" s="404"/>
      <c r="K583" s="404"/>
    </row>
    <row r="584" spans="3:11" x14ac:dyDescent="0.25">
      <c r="C584" s="70"/>
      <c r="D584" s="31"/>
      <c r="E584" s="90"/>
      <c r="F584" s="90"/>
      <c r="G584" s="90"/>
      <c r="H584" s="73"/>
      <c r="I584" s="73"/>
      <c r="J584" s="73"/>
      <c r="K584" s="109"/>
    </row>
    <row r="585" spans="3:11" x14ac:dyDescent="0.25">
      <c r="C585" s="70"/>
      <c r="D585" s="31"/>
      <c r="E585" s="90"/>
      <c r="F585" s="90"/>
      <c r="G585" s="90"/>
      <c r="H585" s="73"/>
      <c r="I585" s="73"/>
      <c r="J585" s="73"/>
      <c r="K585" s="109"/>
    </row>
    <row r="586" spans="3:11" ht="15.75" x14ac:dyDescent="0.25">
      <c r="C586" s="199" t="s">
        <v>389</v>
      </c>
      <c r="D586" s="327" t="s">
        <v>2026</v>
      </c>
      <c r="E586" s="90"/>
      <c r="F586" s="90"/>
      <c r="G586" s="90"/>
      <c r="H586" s="73"/>
      <c r="I586" s="73"/>
      <c r="J586" s="73"/>
      <c r="K586" s="109"/>
    </row>
    <row r="587" spans="3:11" ht="18.75" x14ac:dyDescent="0.25">
      <c r="C587" s="204" t="str">
        <f>IFERROR(VLOOKUP(D586,'1. Desarrollo e Innov. Curricu.'!$E:$F,2,FALSE),IFERROR(VLOOKUP(D586,'2. Investigación Científica'!$E:$F,2,FALSE),IFERROR(VLOOKUP(D586,'3. Vinculación Univ. Sociedad'!$E:$F,2,FALSE),IFERROR(VLOOKUP(D586,'4. Docencia y Profesorado Univ.'!$E:$F,2,FALSE),IFERROR(VLOOKUP(D586,'5. Estudiantes y Graduados'!$E:$F,2,FALSE),IFERROR(VLOOKUP(D586,'11. Gestion Administrativa'!$E:$F,2,FALSE),IFERROR(VLOOKUP(D586,'13. Gestión Académica'!$E:$F,2,FALSE),IFERROR(VLOOKUP(D586,'8. Asegura. de la Calid. y M'!$E:$F,2,FALSE),IFERROR(VLOOKUP(D586,'6. Gestión del Conocimiento'!$E:$F,2,FALSE),IFERROR(VLOOKUP(D586,'15. Gobernabilidad y Proceso...'!$E:$F,2,FALSE),IFERROR(VLOOKUP(D586,'12. Gestión del Talento Humano'!$E:$F,2,FALSE),IFERROR(VLOOKUP(D586,'14. Internacional... de la E.S.'!$E:$F,2,FALSE),IFERROR(VLOOKUP(D586,'10. Posgrado'!$E:$F,2,FALSE),IFERROR(VLOOKUP(D586,'17. Gestión TIC'!$E:$F,2,FALSE),IFERROR(VLOOKUP(D586,'16. Desa. del Sistema Educ.Sup.'!$E:$F,2,FALSE),IFERROR(VLOOKUP(D586,'9. Cultura de Inno. Insti...'!$E:$F,2,FALSE),VLOOKUP(D586,'7. Lo Esencial de la Reforma U.'!$E:$F,2,0)))))))))))))))))</f>
        <v>Reuniones de coordinación con DIYP</v>
      </c>
      <c r="D587" s="31"/>
      <c r="E587" s="90"/>
      <c r="F587" s="90"/>
      <c r="G587" s="90"/>
      <c r="H587" s="73"/>
      <c r="I587" s="73"/>
      <c r="J587" s="73"/>
      <c r="K587" s="109"/>
    </row>
    <row r="588" spans="3:11" ht="15.75" thickBot="1" x14ac:dyDescent="0.3">
      <c r="C588" s="404"/>
      <c r="D588" s="404"/>
      <c r="E588" s="404"/>
      <c r="F588" s="90"/>
      <c r="G588" s="73"/>
      <c r="H588" s="73"/>
      <c r="I588" s="73"/>
      <c r="J588" s="404"/>
      <c r="K588" s="404"/>
    </row>
    <row r="589" spans="3:11" ht="30.75" thickBot="1" x14ac:dyDescent="0.3">
      <c r="C589" s="126" t="s">
        <v>44</v>
      </c>
      <c r="D589" s="126" t="s">
        <v>55</v>
      </c>
      <c r="E589" s="133" t="s">
        <v>57</v>
      </c>
      <c r="F589" s="132" t="s">
        <v>27</v>
      </c>
      <c r="G589" s="130" t="s">
        <v>128</v>
      </c>
      <c r="H589" s="133" t="s">
        <v>46</v>
      </c>
      <c r="I589" s="130" t="s">
        <v>129</v>
      </c>
      <c r="J589" s="130" t="s">
        <v>407</v>
      </c>
      <c r="K589" s="130" t="s">
        <v>408</v>
      </c>
    </row>
    <row r="590" spans="3:11" x14ac:dyDescent="0.25">
      <c r="C590" s="214" t="s">
        <v>421</v>
      </c>
      <c r="D590" s="215">
        <v>15</v>
      </c>
      <c r="E590" s="213">
        <f>HLOOKUP(C590,$AH$2:$BU$3,2,0)</f>
        <v>2250</v>
      </c>
      <c r="F590" s="94">
        <f t="shared" ref="F590:F594" si="59">D590*E590</f>
        <v>33750</v>
      </c>
      <c r="G590" s="158" t="s">
        <v>126</v>
      </c>
      <c r="H590" s="408" t="s">
        <v>752</v>
      </c>
      <c r="I590" s="127" t="str">
        <f>VLOOKUP(H590,Presupuesto!$B$11:$C$565,2,0)</f>
        <v>PASAJES AL EXTERIOR</v>
      </c>
      <c r="J590" s="212" t="s">
        <v>1444</v>
      </c>
      <c r="K590" s="95" t="s">
        <v>391</v>
      </c>
    </row>
    <row r="591" spans="3:11" x14ac:dyDescent="0.25">
      <c r="C591" s="138" t="s">
        <v>1941</v>
      </c>
      <c r="D591" s="155"/>
      <c r="E591" s="120">
        <v>100</v>
      </c>
      <c r="F591" s="94">
        <f t="shared" si="59"/>
        <v>0</v>
      </c>
      <c r="G591" s="158" t="s">
        <v>126</v>
      </c>
      <c r="H591" s="408" t="s">
        <v>789</v>
      </c>
      <c r="I591" s="127" t="str">
        <f>VLOOKUP(H591,Presupuesto!$B$11:$C$565,2,0)</f>
        <v>ALIMENTOS B EBIDAS PARA PERSONAS</v>
      </c>
      <c r="J591" s="212" t="s">
        <v>1444</v>
      </c>
      <c r="K591" s="95" t="s">
        <v>409</v>
      </c>
    </row>
    <row r="592" spans="3:11" ht="15.75" x14ac:dyDescent="0.25">
      <c r="C592" s="495" t="s">
        <v>1943</v>
      </c>
      <c r="D592" s="155"/>
      <c r="E592" s="120">
        <v>10000</v>
      </c>
      <c r="F592" s="94">
        <f t="shared" si="59"/>
        <v>0</v>
      </c>
      <c r="G592" s="158" t="s">
        <v>126</v>
      </c>
      <c r="H592" s="408" t="s">
        <v>816</v>
      </c>
      <c r="I592" s="127" t="str">
        <f>VLOOKUP(H592,Presupuesto!$B$11:$C$565,2,0)</f>
        <v>PRODUCTOS DE ARTES GRAFICAS</v>
      </c>
      <c r="J592" s="212" t="s">
        <v>1444</v>
      </c>
      <c r="K592" s="95" t="s">
        <v>409</v>
      </c>
    </row>
    <row r="593" spans="3:11" x14ac:dyDescent="0.25">
      <c r="C593" s="138" t="s">
        <v>1942</v>
      </c>
      <c r="D593" s="155"/>
      <c r="E593" s="120">
        <v>1000</v>
      </c>
      <c r="F593" s="94">
        <f t="shared" si="59"/>
        <v>0</v>
      </c>
      <c r="G593" s="158" t="s">
        <v>126</v>
      </c>
      <c r="H593" s="408" t="s">
        <v>278</v>
      </c>
      <c r="I593" s="127" t="str">
        <f>VLOOKUP(H593,Presupuesto!$B$11:$C$565,2,0)</f>
        <v>ALQUILER DE EDIFICIOS Y LOCALES (22100-00)</v>
      </c>
      <c r="J593" s="212" t="s">
        <v>1444</v>
      </c>
      <c r="K593" s="95" t="s">
        <v>409</v>
      </c>
    </row>
    <row r="594" spans="3:11" ht="15.75" x14ac:dyDescent="0.25">
      <c r="C594" s="495"/>
      <c r="D594" s="155"/>
      <c r="E594" s="120">
        <v>1000</v>
      </c>
      <c r="F594" s="94">
        <f t="shared" si="59"/>
        <v>0</v>
      </c>
      <c r="G594" s="158" t="s">
        <v>126</v>
      </c>
      <c r="H594" s="408" t="s">
        <v>816</v>
      </c>
      <c r="I594" s="127" t="str">
        <f>VLOOKUP(H594,Presupuesto!$B$11:$C$565,2,0)</f>
        <v>PRODUCTOS DE ARTES GRAFICAS</v>
      </c>
      <c r="J594" s="212" t="s">
        <v>1444</v>
      </c>
      <c r="K594" s="95" t="s">
        <v>409</v>
      </c>
    </row>
    <row r="596" spans="3:11" ht="15.75" thickBot="1" x14ac:dyDescent="0.3"/>
    <row r="597" spans="3:11" ht="15.75" thickBot="1" x14ac:dyDescent="0.3">
      <c r="C597" s="154" t="s">
        <v>53</v>
      </c>
      <c r="D597" s="329">
        <f>SUM(F604:F610)</f>
        <v>125000</v>
      </c>
      <c r="E597" s="404"/>
      <c r="F597" s="70"/>
      <c r="G597" s="76"/>
      <c r="H597" s="70"/>
      <c r="I597" s="70"/>
      <c r="J597" s="404"/>
      <c r="K597" s="404"/>
    </row>
    <row r="598" spans="3:11" x14ac:dyDescent="0.25">
      <c r="C598" s="70"/>
      <c r="D598" s="31"/>
      <c r="E598" s="90"/>
      <c r="F598" s="90"/>
      <c r="G598" s="90"/>
      <c r="H598" s="73"/>
      <c r="I598" s="73"/>
      <c r="J598" s="73"/>
      <c r="K598" s="109"/>
    </row>
    <row r="599" spans="3:11" x14ac:dyDescent="0.25">
      <c r="C599" s="70"/>
      <c r="D599" s="31"/>
      <c r="E599" s="90"/>
      <c r="F599" s="90"/>
      <c r="G599" s="90"/>
      <c r="H599" s="73"/>
      <c r="I599" s="73"/>
      <c r="J599" s="73"/>
      <c r="K599" s="109"/>
    </row>
    <row r="600" spans="3:11" ht="15.75" x14ac:dyDescent="0.25">
      <c r="C600" s="199" t="s">
        <v>389</v>
      </c>
      <c r="D600" s="327" t="s">
        <v>1917</v>
      </c>
      <c r="E600" s="90"/>
      <c r="F600" s="90"/>
      <c r="G600" s="90"/>
      <c r="H600" s="73"/>
      <c r="I600" s="73"/>
      <c r="J600" s="73"/>
      <c r="K600" s="109"/>
    </row>
    <row r="601" spans="3:11" ht="18.75" x14ac:dyDescent="0.25">
      <c r="C601" s="204" t="str">
        <f>IFERROR(VLOOKUP(D600,'1. Desarrollo e Innov. Curricu.'!$E:$F,2,FALSE),IFERROR(VLOOKUP(D600,'2. Investigación Científica'!$E:$F,2,FALSE),IFERROR(VLOOKUP(D600,'3. Vinculación Univ. Sociedad'!$E:$F,2,FALSE),IFERROR(VLOOKUP(D600,'4. Docencia y Profesorado Univ.'!$E:$F,2,FALSE),IFERROR(VLOOKUP(D600,'5. Estudiantes y Graduados'!$E:$F,2,FALSE),IFERROR(VLOOKUP(D600,'11. Gestion Administrativa'!$E:$F,2,FALSE),IFERROR(VLOOKUP(D600,'13. Gestión Académica'!$E:$F,2,FALSE),IFERROR(VLOOKUP(D600,'8. Asegura. de la Calid. y M'!$E:$F,2,FALSE),IFERROR(VLOOKUP(D600,'6. Gestión del Conocimiento'!$E:$F,2,FALSE),IFERROR(VLOOKUP(D600,'15. Gobernabilidad y Proceso...'!$E:$F,2,FALSE),IFERROR(VLOOKUP(D600,'12. Gestión del Talento Humano'!$E:$F,2,FALSE),IFERROR(VLOOKUP(D600,'14. Internacional... de la E.S.'!$E:$F,2,FALSE),IFERROR(VLOOKUP(D600,'10. Posgrado'!$E:$F,2,FALSE),IFERROR(VLOOKUP(D600,'17. Gestión TIC'!$E:$F,2,FALSE),IFERROR(VLOOKUP(D600,'16. Desa. del Sistema Educ.Sup.'!$E:$F,2,FALSE),IFERROR(VLOOKUP(D600,'9. Cultura de Inno. Insti...'!$E:$F,2,FALSE),VLOOKUP(D600,'7. Lo Esencial de la Reforma U.'!$E:$F,2,0)))))))))))))))))</f>
        <v>Gestionar y Desarrollar un plan de adquisiciones para la compra de equipo, mobiliario, materiales e insumos disponibles para UNAH-VS</v>
      </c>
      <c r="D601" s="31"/>
      <c r="E601" s="90"/>
      <c r="F601" s="90"/>
      <c r="G601" s="90"/>
      <c r="H601" s="73"/>
      <c r="I601" s="73"/>
      <c r="J601" s="73"/>
      <c r="K601" s="109"/>
    </row>
    <row r="602" spans="3:11" ht="15.75" thickBot="1" x14ac:dyDescent="0.3">
      <c r="C602" s="404"/>
      <c r="D602" s="404"/>
      <c r="E602" s="404"/>
      <c r="F602" s="90"/>
      <c r="G602" s="73"/>
      <c r="H602" s="73"/>
      <c r="I602" s="73"/>
      <c r="J602" s="404"/>
      <c r="K602" s="404"/>
    </row>
    <row r="603" spans="3:11" ht="30.75" thickBot="1" x14ac:dyDescent="0.3">
      <c r="C603" s="126" t="s">
        <v>44</v>
      </c>
      <c r="D603" s="126" t="s">
        <v>55</v>
      </c>
      <c r="E603" s="133" t="s">
        <v>57</v>
      </c>
      <c r="F603" s="132" t="s">
        <v>27</v>
      </c>
      <c r="G603" s="130" t="s">
        <v>128</v>
      </c>
      <c r="H603" s="133" t="s">
        <v>46</v>
      </c>
      <c r="I603" s="130" t="s">
        <v>129</v>
      </c>
      <c r="J603" s="130" t="s">
        <v>407</v>
      </c>
      <c r="K603" s="130" t="s">
        <v>408</v>
      </c>
    </row>
    <row r="604" spans="3:11" x14ac:dyDescent="0.25">
      <c r="C604" s="214" t="s">
        <v>421</v>
      </c>
      <c r="D604" s="215">
        <v>0</v>
      </c>
      <c r="E604" s="213">
        <f>HLOOKUP(C604,$AH$2:$BU$3,2,0)</f>
        <v>2250</v>
      </c>
      <c r="F604" s="94">
        <f t="shared" ref="F604:F608" si="60">D604*E604</f>
        <v>0</v>
      </c>
      <c r="G604" s="158" t="s">
        <v>1494</v>
      </c>
      <c r="H604" s="408" t="s">
        <v>1011</v>
      </c>
      <c r="I604" s="127" t="str">
        <f>VLOOKUP(H604,Presupuesto!$B$11:$C$565,2,0)</f>
        <v>EQUIPO DE COMPUTACION</v>
      </c>
      <c r="J604" s="212" t="s">
        <v>1361</v>
      </c>
      <c r="K604" s="95" t="s">
        <v>391</v>
      </c>
    </row>
    <row r="605" spans="3:11" x14ac:dyDescent="0.25">
      <c r="C605" s="138" t="s">
        <v>2103</v>
      </c>
      <c r="D605" s="155">
        <v>1</v>
      </c>
      <c r="E605" s="120">
        <v>50000</v>
      </c>
      <c r="F605" s="94">
        <f t="shared" si="60"/>
        <v>50000</v>
      </c>
      <c r="G605" s="158" t="s">
        <v>1494</v>
      </c>
      <c r="H605" s="408" t="s">
        <v>1011</v>
      </c>
      <c r="I605" s="127" t="str">
        <f>VLOOKUP(H605,Presupuesto!$B$11:$C$565,2,0)</f>
        <v>EQUIPO DE COMPUTACION</v>
      </c>
      <c r="J605" s="212" t="s">
        <v>1361</v>
      </c>
      <c r="K605" s="95" t="s">
        <v>409</v>
      </c>
    </row>
    <row r="606" spans="3:11" ht="15.75" x14ac:dyDescent="0.25">
      <c r="C606" s="495" t="s">
        <v>2104</v>
      </c>
      <c r="D606" s="155">
        <v>1</v>
      </c>
      <c r="E606" s="120">
        <v>75000</v>
      </c>
      <c r="F606" s="94">
        <f t="shared" si="60"/>
        <v>75000</v>
      </c>
      <c r="G606" s="158" t="s">
        <v>1494</v>
      </c>
      <c r="H606" s="408" t="s">
        <v>1011</v>
      </c>
      <c r="I606" s="127" t="str">
        <f>VLOOKUP(H606,Presupuesto!$B$11:$C$565,2,0)</f>
        <v>EQUIPO DE COMPUTACION</v>
      </c>
      <c r="J606" s="212" t="s">
        <v>1361</v>
      </c>
      <c r="K606" s="95" t="s">
        <v>409</v>
      </c>
    </row>
    <row r="607" spans="3:11" x14ac:dyDescent="0.25">
      <c r="C607" s="138"/>
      <c r="D607" s="155"/>
      <c r="E607" s="120">
        <v>1000</v>
      </c>
      <c r="F607" s="94">
        <f t="shared" si="60"/>
        <v>0</v>
      </c>
      <c r="G607" s="158" t="s">
        <v>1494</v>
      </c>
      <c r="H607" s="408" t="s">
        <v>1011</v>
      </c>
      <c r="I607" s="127" t="str">
        <f>VLOOKUP(H607,Presupuesto!$B$11:$C$565,2,0)</f>
        <v>EQUIPO DE COMPUTACION</v>
      </c>
      <c r="J607" s="212" t="s">
        <v>1361</v>
      </c>
      <c r="K607" s="95" t="s">
        <v>409</v>
      </c>
    </row>
    <row r="608" spans="3:11" ht="15.75" x14ac:dyDescent="0.25">
      <c r="C608" s="495"/>
      <c r="D608" s="155"/>
      <c r="E608" s="120">
        <v>1000</v>
      </c>
      <c r="F608" s="94">
        <f t="shared" si="60"/>
        <v>0</v>
      </c>
      <c r="G608" s="158" t="s">
        <v>1494</v>
      </c>
      <c r="H608" s="408" t="s">
        <v>1011</v>
      </c>
      <c r="I608" s="127" t="str">
        <f>VLOOKUP(H608,Presupuesto!$B$11:$C$565,2,0)</f>
        <v>EQUIPO DE COMPUTACION</v>
      </c>
      <c r="J608" s="212" t="s">
        <v>1361</v>
      </c>
      <c r="K608" s="95" t="s">
        <v>409</v>
      </c>
    </row>
    <row r="612" spans="3:11" ht="15.75" thickBot="1" x14ac:dyDescent="0.3"/>
    <row r="613" spans="3:11" ht="15.75" thickBot="1" x14ac:dyDescent="0.3">
      <c r="C613" s="154" t="s">
        <v>53</v>
      </c>
      <c r="D613" s="329">
        <f>SUM(F620:F652)</f>
        <v>1329700</v>
      </c>
      <c r="E613" s="404"/>
      <c r="F613" s="70"/>
      <c r="G613" s="76"/>
      <c r="H613" s="70"/>
      <c r="I613" s="70"/>
      <c r="J613" s="404"/>
      <c r="K613" s="404"/>
    </row>
    <row r="614" spans="3:11" x14ac:dyDescent="0.25">
      <c r="C614" s="70"/>
      <c r="D614" s="31"/>
      <c r="E614" s="90"/>
      <c r="F614" s="90"/>
      <c r="G614" s="90"/>
      <c r="H614" s="73"/>
      <c r="I614" s="73"/>
      <c r="J614" s="73"/>
      <c r="K614" s="109"/>
    </row>
    <row r="615" spans="3:11" x14ac:dyDescent="0.25">
      <c r="C615" s="70"/>
      <c r="D615" s="31"/>
      <c r="E615" s="90"/>
      <c r="F615" s="90"/>
      <c r="G615" s="90"/>
      <c r="H615" s="73"/>
      <c r="I615" s="73"/>
      <c r="J615" s="73"/>
      <c r="K615" s="109"/>
    </row>
    <row r="616" spans="3:11" ht="15.75" x14ac:dyDescent="0.25">
      <c r="C616" s="199" t="s">
        <v>389</v>
      </c>
      <c r="D616" s="327" t="s">
        <v>1917</v>
      </c>
      <c r="E616" s="90"/>
      <c r="F616" s="90"/>
      <c r="G616" s="90"/>
      <c r="H616" s="73"/>
      <c r="I616" s="73"/>
      <c r="J616" s="73"/>
      <c r="K616" s="109"/>
    </row>
    <row r="617" spans="3:11" ht="18.75" x14ac:dyDescent="0.25">
      <c r="C617" s="204" t="str">
        <f>IFERROR(VLOOKUP(D616,'1. Desarrollo e Innov. Curricu.'!$E:$F,2,FALSE),IFERROR(VLOOKUP(D616,'2. Investigación Científica'!$E:$F,2,FALSE),IFERROR(VLOOKUP(D616,'3. Vinculación Univ. Sociedad'!$E:$F,2,FALSE),IFERROR(VLOOKUP(D616,'4. Docencia y Profesorado Univ.'!$E:$F,2,FALSE),IFERROR(VLOOKUP(D616,'5. Estudiantes y Graduados'!$E:$F,2,FALSE),IFERROR(VLOOKUP(D616,'11. Gestion Administrativa'!$E:$F,2,FALSE),IFERROR(VLOOKUP(D616,'13. Gestión Académica'!$E:$F,2,FALSE),IFERROR(VLOOKUP(D616,'8. Asegura. de la Calid. y M'!$E:$F,2,FALSE),IFERROR(VLOOKUP(D616,'6. Gestión del Conocimiento'!$E:$F,2,FALSE),IFERROR(VLOOKUP(D616,'15. Gobernabilidad y Proceso...'!$E:$F,2,FALSE),IFERROR(VLOOKUP(D616,'12. Gestión del Talento Humano'!$E:$F,2,FALSE),IFERROR(VLOOKUP(D616,'14. Internacional... de la E.S.'!$E:$F,2,FALSE),IFERROR(VLOOKUP(D616,'10. Posgrado'!$E:$F,2,FALSE),IFERROR(VLOOKUP(D616,'17. Gestión TIC'!$E:$F,2,FALSE),IFERROR(VLOOKUP(D616,'16. Desa. del Sistema Educ.Sup.'!$E:$F,2,FALSE),IFERROR(VLOOKUP(D616,'9. Cultura de Inno. Insti...'!$E:$F,2,FALSE),VLOOKUP(D616,'7. Lo Esencial de la Reforma U.'!$E:$F,2,0)))))))))))))))))</f>
        <v>Gestionar y Desarrollar un plan de adquisiciones para la compra de equipo, mobiliario, materiales e insumos disponibles para UNAH-VS</v>
      </c>
      <c r="D617" s="31"/>
      <c r="E617" s="90"/>
      <c r="F617" s="90"/>
      <c r="G617" s="90"/>
      <c r="H617" s="73"/>
      <c r="I617" s="73"/>
      <c r="J617" s="73"/>
      <c r="K617" s="109"/>
    </row>
    <row r="618" spans="3:11" ht="15.75" thickBot="1" x14ac:dyDescent="0.3">
      <c r="C618" s="404"/>
      <c r="D618" s="404"/>
      <c r="E618" s="404"/>
      <c r="F618" s="90"/>
      <c r="G618" s="73"/>
      <c r="H618" s="73"/>
      <c r="I618" s="73"/>
      <c r="J618" s="404"/>
      <c r="K618" s="404"/>
    </row>
    <row r="619" spans="3:11" ht="30.75" thickBot="1" x14ac:dyDescent="0.3">
      <c r="C619" s="126" t="s">
        <v>44</v>
      </c>
      <c r="D619" s="126" t="s">
        <v>55</v>
      </c>
      <c r="E619" s="133" t="s">
        <v>57</v>
      </c>
      <c r="F619" s="132" t="s">
        <v>27</v>
      </c>
      <c r="G619" s="130" t="s">
        <v>128</v>
      </c>
      <c r="H619" s="133" t="s">
        <v>46</v>
      </c>
      <c r="I619" s="130" t="s">
        <v>129</v>
      </c>
      <c r="J619" s="130" t="s">
        <v>407</v>
      </c>
      <c r="K619" s="130" t="s">
        <v>408</v>
      </c>
    </row>
    <row r="620" spans="3:11" x14ac:dyDescent="0.25">
      <c r="C620" s="504" t="s">
        <v>421</v>
      </c>
      <c r="D620" s="507">
        <v>0</v>
      </c>
      <c r="E620" s="506">
        <f>HLOOKUP(C620,$AH$2:$BU$3,2,0)</f>
        <v>2250</v>
      </c>
      <c r="F620" s="94">
        <f t="shared" ref="F620:F640" si="61">D620*E620</f>
        <v>0</v>
      </c>
      <c r="G620" s="158" t="s">
        <v>1494</v>
      </c>
      <c r="H620" s="408" t="s">
        <v>1011</v>
      </c>
      <c r="I620" s="127" t="str">
        <f>VLOOKUP(H620,Presupuesto!$B$11:$C$565,2,0)</f>
        <v>EQUIPO DE COMPUTACION</v>
      </c>
      <c r="J620" s="212" t="s">
        <v>1361</v>
      </c>
      <c r="K620" s="95" t="s">
        <v>391</v>
      </c>
    </row>
    <row r="621" spans="3:11" ht="15.75" x14ac:dyDescent="0.25">
      <c r="C621" s="505" t="s">
        <v>2117</v>
      </c>
      <c r="D621" s="508">
        <v>34</v>
      </c>
      <c r="E621" s="503">
        <v>20000</v>
      </c>
      <c r="F621" s="94">
        <f t="shared" si="61"/>
        <v>680000</v>
      </c>
      <c r="G621" s="158" t="s">
        <v>1494</v>
      </c>
      <c r="H621" s="408" t="s">
        <v>992</v>
      </c>
      <c r="I621" s="127" t="str">
        <f>VLOOKUP(H621,Presupuesto!$B$11:$C$565,2,0)</f>
        <v>OTROS</v>
      </c>
      <c r="J621" s="212" t="s">
        <v>1361</v>
      </c>
      <c r="K621" s="95" t="s">
        <v>409</v>
      </c>
    </row>
    <row r="622" spans="3:11" s="404" customFormat="1" ht="15.75" x14ac:dyDescent="0.25">
      <c r="C622" s="505" t="s">
        <v>2128</v>
      </c>
      <c r="D622" s="508">
        <v>5</v>
      </c>
      <c r="E622" s="503">
        <v>500</v>
      </c>
      <c r="F622" s="94">
        <f t="shared" si="61"/>
        <v>2500</v>
      </c>
      <c r="G622" s="158" t="s">
        <v>1494</v>
      </c>
      <c r="H622" s="408" t="s">
        <v>992</v>
      </c>
      <c r="I622" s="127" t="str">
        <f>VLOOKUP(H622,Presupuesto!$B$11:$C$565,2,0)</f>
        <v>OTROS</v>
      </c>
      <c r="J622" s="212"/>
      <c r="K622" s="95"/>
    </row>
    <row r="623" spans="3:11" ht="15.75" x14ac:dyDescent="0.25">
      <c r="C623" s="505" t="s">
        <v>2118</v>
      </c>
      <c r="D623" s="508">
        <v>5</v>
      </c>
      <c r="E623" s="503">
        <v>2000</v>
      </c>
      <c r="F623" s="94">
        <f t="shared" si="61"/>
        <v>10000</v>
      </c>
      <c r="G623" s="158" t="s">
        <v>1494</v>
      </c>
      <c r="H623" s="496" t="s">
        <v>1011</v>
      </c>
      <c r="I623" s="127" t="str">
        <f>VLOOKUP(H623,Presupuesto!$B$11:$C$565,2,0)</f>
        <v>EQUIPO DE COMPUTACION</v>
      </c>
      <c r="J623" s="212" t="s">
        <v>1361</v>
      </c>
      <c r="K623" s="95" t="s">
        <v>409</v>
      </c>
    </row>
    <row r="624" spans="3:11" x14ac:dyDescent="0.25">
      <c r="C624" s="138" t="s">
        <v>2119</v>
      </c>
      <c r="D624" s="508">
        <v>1</v>
      </c>
      <c r="E624" s="503">
        <v>10000</v>
      </c>
      <c r="F624" s="94">
        <f t="shared" si="61"/>
        <v>10000</v>
      </c>
      <c r="G624" s="158" t="s">
        <v>1494</v>
      </c>
      <c r="H624" s="408" t="s">
        <v>1032</v>
      </c>
      <c r="I624" s="127" t="str">
        <f>VLOOKUP(H624,Presupuesto!$B$11:$C$565,2,0)</f>
        <v>DISCOS Y OTRAS UNIDADES DE SONIDO</v>
      </c>
      <c r="J624" s="212" t="s">
        <v>1361</v>
      </c>
      <c r="K624" s="95" t="s">
        <v>409</v>
      </c>
    </row>
    <row r="625" spans="3:11" s="404" customFormat="1" x14ac:dyDescent="0.25">
      <c r="C625" s="138" t="s">
        <v>2121</v>
      </c>
      <c r="D625" s="196">
        <v>1</v>
      </c>
      <c r="E625" s="503">
        <v>15000</v>
      </c>
      <c r="F625" s="94">
        <f t="shared" si="61"/>
        <v>15000</v>
      </c>
      <c r="G625" s="158" t="s">
        <v>1494</v>
      </c>
      <c r="H625" s="408" t="s">
        <v>1032</v>
      </c>
      <c r="I625" s="127" t="str">
        <f>VLOOKUP(H625,Presupuesto!$B$11:$C$565,2,0)</f>
        <v>DISCOS Y OTRAS UNIDADES DE SONIDO</v>
      </c>
      <c r="J625" s="212"/>
      <c r="K625" s="95"/>
    </row>
    <row r="626" spans="3:11" s="404" customFormat="1" x14ac:dyDescent="0.25">
      <c r="C626" s="138" t="s">
        <v>2122</v>
      </c>
      <c r="D626" s="196">
        <v>1</v>
      </c>
      <c r="E626" s="503">
        <v>20000</v>
      </c>
      <c r="F626" s="94">
        <f t="shared" si="61"/>
        <v>20000</v>
      </c>
      <c r="G626" s="158" t="s">
        <v>1494</v>
      </c>
      <c r="H626" s="408" t="s">
        <v>1032</v>
      </c>
      <c r="I626" s="127" t="str">
        <f>VLOOKUP(H626,Presupuesto!$B$11:$C$565,2,0)</f>
        <v>DISCOS Y OTRAS UNIDADES DE SONIDO</v>
      </c>
      <c r="J626" s="212"/>
      <c r="K626" s="95"/>
    </row>
    <row r="627" spans="3:11" s="404" customFormat="1" x14ac:dyDescent="0.25">
      <c r="C627" s="138" t="s">
        <v>2123</v>
      </c>
      <c r="D627" s="508">
        <v>18</v>
      </c>
      <c r="E627" s="503">
        <v>3000</v>
      </c>
      <c r="F627" s="94">
        <f t="shared" si="61"/>
        <v>54000</v>
      </c>
      <c r="G627" s="158" t="s">
        <v>1494</v>
      </c>
      <c r="H627" s="408" t="s">
        <v>1032</v>
      </c>
      <c r="I627" s="127" t="str">
        <f>VLOOKUP(H627,Presupuesto!$B$11:$C$565,2,0)</f>
        <v>DISCOS Y OTRAS UNIDADES DE SONIDO</v>
      </c>
      <c r="J627" s="212"/>
      <c r="K627" s="95"/>
    </row>
    <row r="628" spans="3:11" s="404" customFormat="1" x14ac:dyDescent="0.25">
      <c r="C628" s="138" t="s">
        <v>2124</v>
      </c>
      <c r="D628" s="508">
        <v>1</v>
      </c>
      <c r="E628" s="503">
        <v>700</v>
      </c>
      <c r="F628" s="94">
        <f t="shared" si="61"/>
        <v>700</v>
      </c>
      <c r="G628" s="158" t="s">
        <v>1494</v>
      </c>
      <c r="H628" s="408" t="s">
        <v>1032</v>
      </c>
      <c r="I628" s="127" t="str">
        <f>VLOOKUP(H628,Presupuesto!$B$11:$C$565,2,0)</f>
        <v>DISCOS Y OTRAS UNIDADES DE SONIDO</v>
      </c>
      <c r="J628" s="212"/>
      <c r="K628" s="95"/>
    </row>
    <row r="629" spans="3:11" s="404" customFormat="1" x14ac:dyDescent="0.25">
      <c r="C629" s="138" t="s">
        <v>2126</v>
      </c>
      <c r="D629" s="508">
        <v>4</v>
      </c>
      <c r="E629" s="503">
        <v>5000</v>
      </c>
      <c r="F629" s="94">
        <f t="shared" si="61"/>
        <v>20000</v>
      </c>
      <c r="G629" s="158" t="s">
        <v>1494</v>
      </c>
      <c r="H629" s="408" t="s">
        <v>1032</v>
      </c>
      <c r="I629" s="127" t="str">
        <f>VLOOKUP(H629,Presupuesto!$B$11:$C$565,2,0)</f>
        <v>DISCOS Y OTRAS UNIDADES DE SONIDO</v>
      </c>
      <c r="J629" s="212"/>
      <c r="K629" s="95"/>
    </row>
    <row r="630" spans="3:11" s="404" customFormat="1" x14ac:dyDescent="0.25">
      <c r="C630" s="138" t="s">
        <v>2127</v>
      </c>
      <c r="D630" s="508">
        <v>3</v>
      </c>
      <c r="E630" s="503">
        <v>10000</v>
      </c>
      <c r="F630" s="94">
        <f t="shared" si="61"/>
        <v>30000</v>
      </c>
      <c r="G630" s="158" t="s">
        <v>1494</v>
      </c>
      <c r="H630" s="408" t="s">
        <v>1032</v>
      </c>
      <c r="I630" s="127" t="str">
        <f>VLOOKUP(H630,Presupuesto!$B$11:$C$565,2,0)</f>
        <v>DISCOS Y OTRAS UNIDADES DE SONIDO</v>
      </c>
      <c r="J630" s="212"/>
      <c r="K630" s="95"/>
    </row>
    <row r="631" spans="3:11" s="404" customFormat="1" x14ac:dyDescent="0.25">
      <c r="C631" s="138" t="s">
        <v>2129</v>
      </c>
      <c r="D631" s="508">
        <v>1</v>
      </c>
      <c r="E631" s="503">
        <v>20000</v>
      </c>
      <c r="F631" s="94">
        <f t="shared" si="61"/>
        <v>20000</v>
      </c>
      <c r="G631" s="158" t="s">
        <v>1494</v>
      </c>
      <c r="H631" s="408" t="s">
        <v>1032</v>
      </c>
      <c r="I631" s="127" t="str">
        <f>VLOOKUP(H631,Presupuesto!$B$11:$C$565,2,0)</f>
        <v>DISCOS Y OTRAS UNIDADES DE SONIDO</v>
      </c>
      <c r="J631" s="212"/>
      <c r="K631" s="95"/>
    </row>
    <row r="632" spans="3:11" ht="15.75" x14ac:dyDescent="0.25">
      <c r="C632" s="505" t="s">
        <v>2120</v>
      </c>
      <c r="D632" s="508">
        <v>20</v>
      </c>
      <c r="E632" s="503">
        <v>500</v>
      </c>
      <c r="F632" s="94">
        <f t="shared" si="61"/>
        <v>10000</v>
      </c>
      <c r="G632" s="158" t="s">
        <v>1494</v>
      </c>
      <c r="H632" s="496" t="s">
        <v>1011</v>
      </c>
      <c r="I632" s="127" t="str">
        <f>VLOOKUP(H632,Presupuesto!$B$11:$C$565,2,0)</f>
        <v>EQUIPO DE COMPUTACION</v>
      </c>
      <c r="J632" s="212" t="s">
        <v>1361</v>
      </c>
      <c r="K632" s="95" t="s">
        <v>409</v>
      </c>
    </row>
    <row r="633" spans="3:11" ht="15.75" x14ac:dyDescent="0.25">
      <c r="C633" s="505" t="s">
        <v>2125</v>
      </c>
      <c r="D633" s="508">
        <v>8</v>
      </c>
      <c r="E633" s="503">
        <v>20000</v>
      </c>
      <c r="F633" s="94">
        <f t="shared" si="61"/>
        <v>160000</v>
      </c>
      <c r="G633" s="158" t="s">
        <v>1494</v>
      </c>
      <c r="H633" s="408" t="s">
        <v>1047</v>
      </c>
      <c r="I633" s="127" t="str">
        <f>VLOOKUP(H633,Presupuesto!$B$11:$C$565,2,0)</f>
        <v>EQUIPO MILITAR Y DE SEGURIDAD (46000-00)</v>
      </c>
      <c r="J633" s="212" t="s">
        <v>1361</v>
      </c>
      <c r="K633" s="95" t="s">
        <v>409</v>
      </c>
    </row>
    <row r="634" spans="3:11" ht="15.75" x14ac:dyDescent="0.25">
      <c r="C634" s="505" t="s">
        <v>2130</v>
      </c>
      <c r="D634" s="508">
        <v>1</v>
      </c>
      <c r="E634" s="503">
        <v>40000</v>
      </c>
      <c r="F634" s="94">
        <f t="shared" si="61"/>
        <v>40000</v>
      </c>
      <c r="G634" s="158" t="s">
        <v>1494</v>
      </c>
      <c r="H634" s="496" t="s">
        <v>990</v>
      </c>
      <c r="I634" s="127" t="str">
        <f>VLOOKUP(H634,Presupuesto!$B$11:$C$565,2,0)</f>
        <v>ELECTRODOMESTICOS</v>
      </c>
      <c r="J634" s="212" t="s">
        <v>1361</v>
      </c>
      <c r="K634" s="95" t="s">
        <v>409</v>
      </c>
    </row>
    <row r="635" spans="3:11" ht="15.75" x14ac:dyDescent="0.25">
      <c r="C635" s="505" t="s">
        <v>2131</v>
      </c>
      <c r="D635" s="508">
        <v>6</v>
      </c>
      <c r="E635" s="503">
        <v>1000</v>
      </c>
      <c r="F635" s="94">
        <f t="shared" si="61"/>
        <v>6000</v>
      </c>
      <c r="G635" s="158" t="s">
        <v>1494</v>
      </c>
      <c r="H635" s="408" t="s">
        <v>990</v>
      </c>
      <c r="I635" s="127" t="str">
        <f>VLOOKUP(H635,Presupuesto!$B$11:$C$565,2,0)</f>
        <v>ELECTRODOMESTICOS</v>
      </c>
      <c r="J635" s="212" t="s">
        <v>1361</v>
      </c>
      <c r="K635" s="95" t="s">
        <v>409</v>
      </c>
    </row>
    <row r="636" spans="3:11" ht="15.75" x14ac:dyDescent="0.25">
      <c r="C636" s="505" t="s">
        <v>2132</v>
      </c>
      <c r="D636" s="508">
        <v>9</v>
      </c>
      <c r="E636" s="503">
        <v>4000</v>
      </c>
      <c r="F636" s="94">
        <f t="shared" si="61"/>
        <v>36000</v>
      </c>
      <c r="G636" s="158" t="s">
        <v>1494</v>
      </c>
      <c r="H636" s="408" t="s">
        <v>334</v>
      </c>
      <c r="I636" s="127" t="str">
        <f>VLOOKUP(H636,Presupuesto!$B$11:$C$565,2,0)</f>
        <v>EQUIPO DE COMUNICACIàN Y SE¥ALAMIENTO</v>
      </c>
      <c r="J636" s="212" t="s">
        <v>1361</v>
      </c>
      <c r="K636" s="95" t="s">
        <v>409</v>
      </c>
    </row>
    <row r="637" spans="3:11" ht="15.75" x14ac:dyDescent="0.25">
      <c r="C637" s="505" t="s">
        <v>2133</v>
      </c>
      <c r="D637" s="508">
        <v>1</v>
      </c>
      <c r="E637" s="503">
        <v>500</v>
      </c>
      <c r="F637" s="94">
        <f t="shared" si="61"/>
        <v>500</v>
      </c>
      <c r="G637" s="158" t="s">
        <v>1494</v>
      </c>
      <c r="H637" s="408" t="s">
        <v>324</v>
      </c>
      <c r="I637" s="179" t="s">
        <v>938</v>
      </c>
      <c r="J637" s="212" t="s">
        <v>1361</v>
      </c>
      <c r="K637" s="95" t="s">
        <v>409</v>
      </c>
    </row>
    <row r="638" spans="3:11" ht="15.75" x14ac:dyDescent="0.25">
      <c r="C638" s="505" t="s">
        <v>2134</v>
      </c>
      <c r="D638" s="508">
        <v>2</v>
      </c>
      <c r="E638" s="503">
        <v>1000</v>
      </c>
      <c r="F638" s="94">
        <f t="shared" si="61"/>
        <v>2000</v>
      </c>
      <c r="G638" s="158" t="s">
        <v>1494</v>
      </c>
      <c r="H638" s="408" t="s">
        <v>324</v>
      </c>
      <c r="I638" s="179" t="s">
        <v>938</v>
      </c>
      <c r="J638" s="212" t="s">
        <v>1361</v>
      </c>
      <c r="K638" s="95" t="s">
        <v>409</v>
      </c>
    </row>
    <row r="639" spans="3:11" ht="15.75" x14ac:dyDescent="0.25">
      <c r="C639" s="505" t="s">
        <v>2135</v>
      </c>
      <c r="D639" s="508">
        <v>1</v>
      </c>
      <c r="E639" s="503">
        <v>15000</v>
      </c>
      <c r="F639" s="94">
        <f t="shared" si="61"/>
        <v>15000</v>
      </c>
      <c r="G639" s="158" t="s">
        <v>1494</v>
      </c>
      <c r="H639" s="408" t="s">
        <v>1032</v>
      </c>
      <c r="I639" s="127" t="str">
        <f>VLOOKUP(H639,Presupuesto!$B$11:$C$565,2,0)</f>
        <v>DISCOS Y OTRAS UNIDADES DE SONIDO</v>
      </c>
      <c r="J639" s="212" t="s">
        <v>1361</v>
      </c>
      <c r="K639" s="95" t="s">
        <v>409</v>
      </c>
    </row>
    <row r="640" spans="3:11" ht="15.75" x14ac:dyDescent="0.25">
      <c r="C640" s="505" t="s">
        <v>2136</v>
      </c>
      <c r="D640" s="508">
        <v>1</v>
      </c>
      <c r="E640" s="503">
        <v>2000</v>
      </c>
      <c r="F640" s="94">
        <f t="shared" si="61"/>
        <v>2000</v>
      </c>
      <c r="G640" s="158" t="s">
        <v>1494</v>
      </c>
      <c r="H640" s="408" t="s">
        <v>1011</v>
      </c>
      <c r="I640" s="127" t="str">
        <f>VLOOKUP(H640,Presupuesto!$B$11:$C$565,2,0)</f>
        <v>EQUIPO DE COMPUTACION</v>
      </c>
      <c r="J640" s="212" t="s">
        <v>1361</v>
      </c>
      <c r="K640" s="95" t="s">
        <v>409</v>
      </c>
    </row>
    <row r="641" spans="3:11" ht="15.75" x14ac:dyDescent="0.25">
      <c r="C641" s="505" t="s">
        <v>2137</v>
      </c>
      <c r="D641" s="508">
        <v>2</v>
      </c>
      <c r="E641" s="503">
        <v>6000</v>
      </c>
      <c r="F641" s="94">
        <f t="shared" ref="F641:F652" si="62">D641*E641</f>
        <v>12000</v>
      </c>
      <c r="G641" s="158" t="s">
        <v>1494</v>
      </c>
      <c r="H641" s="408" t="s">
        <v>740</v>
      </c>
      <c r="I641" s="179" t="s">
        <v>741</v>
      </c>
      <c r="J641" s="212" t="s">
        <v>1361</v>
      </c>
      <c r="K641" s="95" t="s">
        <v>409</v>
      </c>
    </row>
    <row r="642" spans="3:11" ht="15.75" x14ac:dyDescent="0.25">
      <c r="C642" s="505" t="s">
        <v>2138</v>
      </c>
      <c r="D642" s="508">
        <v>7</v>
      </c>
      <c r="E642" s="503">
        <v>5000</v>
      </c>
      <c r="F642" s="94">
        <f t="shared" si="62"/>
        <v>35000</v>
      </c>
      <c r="G642" s="158" t="s">
        <v>1494</v>
      </c>
      <c r="H642" s="408" t="s">
        <v>1020</v>
      </c>
      <c r="I642" s="127" t="str">
        <f>VLOOKUP(H642,Presupuesto!$B$11:$C$565,2,0)</f>
        <v>MUEBLES Y EQUIPO EDUCACIONAL</v>
      </c>
      <c r="J642" s="212" t="s">
        <v>1361</v>
      </c>
      <c r="K642" s="95" t="s">
        <v>409</v>
      </c>
    </row>
    <row r="643" spans="3:11" ht="15.75" x14ac:dyDescent="0.25">
      <c r="C643" s="505" t="s">
        <v>2139</v>
      </c>
      <c r="D643" s="508">
        <v>3</v>
      </c>
      <c r="E643" s="503">
        <v>3000</v>
      </c>
      <c r="F643" s="94">
        <f t="shared" si="62"/>
        <v>9000</v>
      </c>
      <c r="G643" s="158" t="s">
        <v>1494</v>
      </c>
      <c r="H643" s="408" t="s">
        <v>943</v>
      </c>
      <c r="I643" s="179" t="s">
        <v>944</v>
      </c>
      <c r="J643" s="212" t="s">
        <v>1361</v>
      </c>
      <c r="K643" s="95" t="s">
        <v>409</v>
      </c>
    </row>
    <row r="644" spans="3:11" ht="15.75" x14ac:dyDescent="0.25">
      <c r="C644" s="505" t="s">
        <v>2140</v>
      </c>
      <c r="D644" s="508">
        <v>3</v>
      </c>
      <c r="E644" s="503">
        <v>5000</v>
      </c>
      <c r="F644" s="94">
        <f t="shared" si="62"/>
        <v>15000</v>
      </c>
      <c r="G644" s="158" t="s">
        <v>1494</v>
      </c>
      <c r="H644" s="408" t="s">
        <v>943</v>
      </c>
      <c r="I644" s="179" t="s">
        <v>944</v>
      </c>
      <c r="J644" s="212" t="s">
        <v>1361</v>
      </c>
      <c r="K644" s="95" t="s">
        <v>409</v>
      </c>
    </row>
    <row r="645" spans="3:11" ht="15.75" x14ac:dyDescent="0.25">
      <c r="C645" s="505" t="s">
        <v>2141</v>
      </c>
      <c r="D645" s="508">
        <v>2</v>
      </c>
      <c r="E645" s="503">
        <v>10000</v>
      </c>
      <c r="F645" s="94">
        <f t="shared" si="62"/>
        <v>20000</v>
      </c>
      <c r="G645" s="158" t="s">
        <v>1494</v>
      </c>
      <c r="H645" s="408" t="s">
        <v>740</v>
      </c>
      <c r="I645" s="179" t="s">
        <v>741</v>
      </c>
      <c r="J645" s="212" t="s">
        <v>1361</v>
      </c>
      <c r="K645" s="95" t="s">
        <v>409</v>
      </c>
    </row>
    <row r="646" spans="3:11" ht="15.75" x14ac:dyDescent="0.25">
      <c r="C646" s="505" t="s">
        <v>2142</v>
      </c>
      <c r="D646" s="508">
        <v>4</v>
      </c>
      <c r="E646" s="503">
        <v>4000</v>
      </c>
      <c r="F646" s="94">
        <f t="shared" si="62"/>
        <v>16000</v>
      </c>
      <c r="G646" s="158" t="s">
        <v>1494</v>
      </c>
      <c r="H646" s="408" t="s">
        <v>990</v>
      </c>
      <c r="I646" s="127" t="str">
        <f>VLOOKUP(H646,Presupuesto!$B$11:$C$565,2,0)</f>
        <v>ELECTRODOMESTICOS</v>
      </c>
      <c r="J646" s="212" t="s">
        <v>1361</v>
      </c>
      <c r="K646" s="95" t="s">
        <v>409</v>
      </c>
    </row>
    <row r="647" spans="3:11" s="404" customFormat="1" ht="15.75" x14ac:dyDescent="0.25">
      <c r="C647" s="505" t="s">
        <v>2143</v>
      </c>
      <c r="D647" s="508">
        <v>1</v>
      </c>
      <c r="E647" s="503">
        <v>4000</v>
      </c>
      <c r="F647" s="94">
        <f t="shared" si="62"/>
        <v>4000</v>
      </c>
      <c r="G647" s="158" t="s">
        <v>1494</v>
      </c>
      <c r="H647" s="408" t="s">
        <v>960</v>
      </c>
      <c r="I647" s="179" t="s">
        <v>961</v>
      </c>
      <c r="J647" s="212" t="s">
        <v>1361</v>
      </c>
      <c r="K647" s="95" t="s">
        <v>409</v>
      </c>
    </row>
    <row r="648" spans="3:11" s="404" customFormat="1" ht="15.75" x14ac:dyDescent="0.25">
      <c r="C648" s="505" t="s">
        <v>2144</v>
      </c>
      <c r="D648" s="508">
        <v>3</v>
      </c>
      <c r="E648" s="503">
        <v>2000</v>
      </c>
      <c r="F648" s="94">
        <f t="shared" si="62"/>
        <v>6000</v>
      </c>
      <c r="G648" s="158" t="s">
        <v>1494</v>
      </c>
      <c r="H648" s="408" t="s">
        <v>324</v>
      </c>
      <c r="I648" s="179" t="s">
        <v>938</v>
      </c>
      <c r="J648" s="212" t="s">
        <v>1361</v>
      </c>
      <c r="K648" s="95" t="s">
        <v>409</v>
      </c>
    </row>
    <row r="649" spans="3:11" s="404" customFormat="1" ht="15.75" x14ac:dyDescent="0.25">
      <c r="C649" s="505" t="s">
        <v>2145</v>
      </c>
      <c r="D649" s="508">
        <v>1</v>
      </c>
      <c r="E649" s="503">
        <v>15000</v>
      </c>
      <c r="F649" s="94">
        <f t="shared" si="62"/>
        <v>15000</v>
      </c>
      <c r="G649" s="158" t="s">
        <v>1494</v>
      </c>
      <c r="H649" s="408" t="s">
        <v>960</v>
      </c>
      <c r="I649" s="179" t="s">
        <v>961</v>
      </c>
      <c r="J649" s="212" t="s">
        <v>1361</v>
      </c>
      <c r="K649" s="95" t="s">
        <v>409</v>
      </c>
    </row>
    <row r="650" spans="3:11" s="404" customFormat="1" ht="15.75" x14ac:dyDescent="0.25">
      <c r="C650" s="505" t="s">
        <v>2146</v>
      </c>
      <c r="D650" s="508">
        <v>7</v>
      </c>
      <c r="E650" s="503">
        <v>3000</v>
      </c>
      <c r="F650" s="94">
        <f t="shared" si="62"/>
        <v>21000</v>
      </c>
      <c r="G650" s="158" t="s">
        <v>1494</v>
      </c>
      <c r="H650" s="408" t="s">
        <v>1020</v>
      </c>
      <c r="I650" s="127" t="str">
        <f>VLOOKUP(H650,Presupuesto!$B$11:$C$565,2,0)</f>
        <v>MUEBLES Y EQUIPO EDUCACIONAL</v>
      </c>
      <c r="J650" s="212" t="s">
        <v>1361</v>
      </c>
      <c r="K650" s="95" t="s">
        <v>409</v>
      </c>
    </row>
    <row r="651" spans="3:11" s="404" customFormat="1" ht="15.75" x14ac:dyDescent="0.25">
      <c r="C651" s="505" t="s">
        <v>2147</v>
      </c>
      <c r="D651" s="508">
        <v>1</v>
      </c>
      <c r="E651" s="503">
        <v>3000</v>
      </c>
      <c r="F651" s="94">
        <f t="shared" si="62"/>
        <v>3000</v>
      </c>
      <c r="G651" s="158" t="s">
        <v>1494</v>
      </c>
      <c r="H651" s="408" t="s">
        <v>990</v>
      </c>
      <c r="I651" s="127" t="str">
        <f>VLOOKUP(H651,Presupuesto!$B$11:$C$565,2,0)</f>
        <v>ELECTRODOMESTICOS</v>
      </c>
      <c r="J651" s="212" t="s">
        <v>1361</v>
      </c>
      <c r="K651" s="95" t="s">
        <v>409</v>
      </c>
    </row>
    <row r="652" spans="3:11" s="404" customFormat="1" ht="15.75" x14ac:dyDescent="0.25">
      <c r="C652" s="505" t="s">
        <v>2148</v>
      </c>
      <c r="D652" s="508">
        <v>200</v>
      </c>
      <c r="E652" s="503">
        <v>200</v>
      </c>
      <c r="F652" s="94">
        <f t="shared" si="62"/>
        <v>40000</v>
      </c>
      <c r="G652" s="158" t="s">
        <v>1494</v>
      </c>
      <c r="H652" s="408" t="s">
        <v>1020</v>
      </c>
      <c r="I652" s="127" t="str">
        <f>VLOOKUP(H652,Presupuesto!$B$11:$C$565,2,0)</f>
        <v>MUEBLES Y EQUIPO EDUCACIONAL</v>
      </c>
      <c r="J652" s="212" t="s">
        <v>1361</v>
      </c>
      <c r="K652" s="95" t="s">
        <v>409</v>
      </c>
    </row>
    <row r="654" spans="3:11" ht="15.75" thickBot="1" x14ac:dyDescent="0.3"/>
    <row r="655" spans="3:11" ht="15.75" thickBot="1" x14ac:dyDescent="0.3">
      <c r="C655" s="154" t="s">
        <v>53</v>
      </c>
      <c r="D655" s="329">
        <f>SUM(F662:F670)</f>
        <v>15000</v>
      </c>
      <c r="E655" s="404"/>
      <c r="F655" s="70"/>
      <c r="G655" s="76"/>
      <c r="H655" s="70"/>
      <c r="I655" s="70"/>
      <c r="J655" s="404"/>
      <c r="K655" s="404"/>
    </row>
    <row r="656" spans="3:11" x14ac:dyDescent="0.25">
      <c r="C656" s="70"/>
      <c r="D656" s="31"/>
      <c r="E656" s="90"/>
      <c r="F656" s="90"/>
      <c r="G656" s="90"/>
      <c r="H656" s="73"/>
      <c r="I656" s="73"/>
      <c r="J656" s="73"/>
      <c r="K656" s="109"/>
    </row>
    <row r="657" spans="3:11" x14ac:dyDescent="0.25">
      <c r="C657" s="70"/>
      <c r="D657" s="31"/>
      <c r="E657" s="90"/>
      <c r="F657" s="90"/>
      <c r="G657" s="90"/>
      <c r="H657" s="73"/>
      <c r="I657" s="73"/>
      <c r="J657" s="73"/>
      <c r="K657" s="109"/>
    </row>
    <row r="658" spans="3:11" ht="15.75" x14ac:dyDescent="0.25">
      <c r="C658" s="199" t="s">
        <v>389</v>
      </c>
      <c r="D658" s="327" t="s">
        <v>2260</v>
      </c>
      <c r="E658" s="90"/>
      <c r="F658" s="90"/>
      <c r="G658" s="90"/>
      <c r="H658" s="73"/>
      <c r="I658" s="73"/>
      <c r="J658" s="73"/>
      <c r="K658" s="109"/>
    </row>
    <row r="659" spans="3:11" ht="18.75" x14ac:dyDescent="0.25">
      <c r="C659" s="204" t="str">
        <f>IFERROR(VLOOKUP(D658,'1. Desarrollo e Innov. Curricu.'!$E:$F,2,FALSE),IFERROR(VLOOKUP(D658,'2. Investigación Científica'!$E:$F,2,FALSE),IFERROR(VLOOKUP(D658,'3. Vinculación Univ. Sociedad'!$E:$F,2,FALSE),IFERROR(VLOOKUP(D658,'4. Docencia y Profesorado Univ.'!$E:$F,2,FALSE),IFERROR(VLOOKUP(D658,'5. Estudiantes y Graduados'!$E:$F,2,FALSE),IFERROR(VLOOKUP(D658,'11. Gestion Administrativa'!$E:$F,2,FALSE),IFERROR(VLOOKUP(D658,'13. Gestión Académica'!$E:$F,2,FALSE),IFERROR(VLOOKUP(D658,'8. Asegura. de la Calid. y M'!$E:$F,2,FALSE),IFERROR(VLOOKUP(D658,'6. Gestión del Conocimiento'!$E:$F,2,FALSE),IFERROR(VLOOKUP(D658,'15. Gobernabilidad y Proceso...'!$E:$F,2,FALSE),IFERROR(VLOOKUP(D658,'12. Gestión del Talento Humano'!$E:$F,2,FALSE),IFERROR(VLOOKUP(D658,'14. Internacional... de la E.S.'!$E:$F,2,FALSE),IFERROR(VLOOKUP(D658,'10. Posgrado'!$E:$F,2,FALSE),IFERROR(VLOOKUP(D658,'17. Gestión TIC'!$E:$F,2,FALSE),IFERROR(VLOOKUP(D658,'16. Desa. del Sistema Educ.Sup.'!$E:$F,2,FALSE),IFERROR(VLOOKUP(D658,'9. Cultura de Inno. Insti...'!$E:$F,2,FALSE),VLOOKUP(D658,'7. Lo Esencial de la Reforma U.'!$E:$F,2,0)))))))))))))))))</f>
        <v>4)Planificación del Concurso</v>
      </c>
      <c r="D659" s="31"/>
      <c r="E659" s="90"/>
      <c r="F659" s="90"/>
      <c r="G659" s="90"/>
      <c r="H659" s="73"/>
      <c r="I659" s="73"/>
      <c r="J659" s="73"/>
      <c r="K659" s="109"/>
    </row>
    <row r="660" spans="3:11" ht="15.75" thickBot="1" x14ac:dyDescent="0.3">
      <c r="C660" s="404"/>
      <c r="D660" s="404"/>
      <c r="E660" s="404"/>
      <c r="F660" s="90"/>
      <c r="G660" s="73"/>
      <c r="H660" s="73"/>
      <c r="I660" s="73"/>
      <c r="J660" s="404"/>
      <c r="K660" s="404"/>
    </row>
    <row r="661" spans="3:11" ht="30.75" thickBot="1" x14ac:dyDescent="0.3">
      <c r="C661" s="126" t="s">
        <v>44</v>
      </c>
      <c r="D661" s="126" t="s">
        <v>55</v>
      </c>
      <c r="E661" s="133" t="s">
        <v>57</v>
      </c>
      <c r="F661" s="132" t="s">
        <v>27</v>
      </c>
      <c r="G661" s="130" t="s">
        <v>128</v>
      </c>
      <c r="H661" s="133" t="s">
        <v>46</v>
      </c>
      <c r="I661" s="130" t="s">
        <v>129</v>
      </c>
      <c r="J661" s="130" t="s">
        <v>407</v>
      </c>
      <c r="K661" s="130" t="s">
        <v>408</v>
      </c>
    </row>
    <row r="662" spans="3:11" x14ac:dyDescent="0.25">
      <c r="C662" s="214" t="s">
        <v>421</v>
      </c>
      <c r="D662" s="215">
        <v>0</v>
      </c>
      <c r="E662" s="213">
        <f>HLOOKUP(C662,$AH$2:$BU$3,2,0)</f>
        <v>2250</v>
      </c>
      <c r="F662" s="94">
        <f t="shared" ref="F662:F665" si="63">D662*E662</f>
        <v>0</v>
      </c>
      <c r="G662" s="158" t="s">
        <v>1494</v>
      </c>
      <c r="H662" s="408" t="s">
        <v>1011</v>
      </c>
      <c r="I662" s="127" t="str">
        <f>VLOOKUP(H662,Presupuesto!$B$11:$C$565,2,0)</f>
        <v>EQUIPO DE COMPUTACION</v>
      </c>
      <c r="J662" s="212" t="s">
        <v>1356</v>
      </c>
      <c r="K662" s="95" t="s">
        <v>391</v>
      </c>
    </row>
    <row r="663" spans="3:11" ht="15.75" x14ac:dyDescent="0.25">
      <c r="C663" s="495" t="s">
        <v>2278</v>
      </c>
      <c r="D663" s="155">
        <v>1</v>
      </c>
      <c r="E663" s="120">
        <v>2000</v>
      </c>
      <c r="F663" s="94">
        <f t="shared" si="63"/>
        <v>2000</v>
      </c>
      <c r="G663" s="158" t="s">
        <v>126</v>
      </c>
      <c r="H663" s="408" t="s">
        <v>816</v>
      </c>
      <c r="I663" s="127" t="str">
        <f>VLOOKUP(H663,Presupuesto!$B$11:$C$565,2,0)</f>
        <v>PRODUCTOS DE ARTES GRAFICAS</v>
      </c>
      <c r="J663" s="212" t="s">
        <v>1356</v>
      </c>
      <c r="K663" s="95" t="s">
        <v>409</v>
      </c>
    </row>
    <row r="664" spans="3:11" ht="15.75" x14ac:dyDescent="0.25">
      <c r="C664" s="495"/>
      <c r="D664" s="155">
        <v>1</v>
      </c>
      <c r="E664" s="120">
        <v>13000</v>
      </c>
      <c r="F664" s="94">
        <f t="shared" si="63"/>
        <v>13000</v>
      </c>
      <c r="G664" s="158" t="s">
        <v>126</v>
      </c>
      <c r="H664" s="408" t="s">
        <v>1011</v>
      </c>
      <c r="I664" s="127" t="str">
        <f>VLOOKUP(H664,Presupuesto!$B$11:$C$565,2,0)</f>
        <v>EQUIPO DE COMPUTACION</v>
      </c>
      <c r="J664" s="212" t="s">
        <v>1356</v>
      </c>
      <c r="K664" s="95" t="s">
        <v>409</v>
      </c>
    </row>
    <row r="665" spans="3:11" x14ac:dyDescent="0.25">
      <c r="C665" s="138"/>
      <c r="D665" s="155"/>
      <c r="E665" s="120">
        <v>1000</v>
      </c>
      <c r="F665" s="94">
        <f t="shared" si="63"/>
        <v>0</v>
      </c>
      <c r="G665" s="158" t="s">
        <v>1494</v>
      </c>
      <c r="H665" s="408" t="s">
        <v>1011</v>
      </c>
      <c r="I665" s="127" t="str">
        <f>VLOOKUP(H665,Presupuesto!$B$11:$C$565,2,0)</f>
        <v>EQUIPO DE COMPUTACION</v>
      </c>
      <c r="J665" s="212" t="s">
        <v>1356</v>
      </c>
      <c r="K665" s="95" t="s">
        <v>409</v>
      </c>
    </row>
    <row r="667" spans="3:11" ht="15.75" thickBot="1" x14ac:dyDescent="0.3"/>
    <row r="668" spans="3:11" ht="15.75" thickBot="1" x14ac:dyDescent="0.3">
      <c r="C668" s="154" t="s">
        <v>53</v>
      </c>
      <c r="D668" s="329">
        <f>SUM(F675:F683)</f>
        <v>1500</v>
      </c>
      <c r="E668" s="404"/>
      <c r="F668" s="70"/>
      <c r="G668" s="76"/>
      <c r="H668" s="70"/>
      <c r="I668" s="70"/>
      <c r="J668" s="404"/>
      <c r="K668" s="404"/>
    </row>
    <row r="669" spans="3:11" x14ac:dyDescent="0.25">
      <c r="C669" s="70"/>
      <c r="D669" s="31"/>
      <c r="E669" s="90"/>
      <c r="F669" s="90"/>
      <c r="G669" s="90"/>
      <c r="H669" s="73"/>
      <c r="I669" s="73"/>
      <c r="J669" s="73"/>
      <c r="K669" s="109"/>
    </row>
    <row r="670" spans="3:11" x14ac:dyDescent="0.25">
      <c r="C670" s="70"/>
      <c r="D670" s="31"/>
      <c r="E670" s="90"/>
      <c r="F670" s="90"/>
      <c r="G670" s="90"/>
      <c r="H670" s="73"/>
      <c r="I670" s="73"/>
      <c r="J670" s="73"/>
      <c r="K670" s="109"/>
    </row>
    <row r="671" spans="3:11" ht="15.75" x14ac:dyDescent="0.25">
      <c r="C671" s="199" t="s">
        <v>389</v>
      </c>
      <c r="D671" s="327" t="s">
        <v>2264</v>
      </c>
      <c r="E671" s="90"/>
      <c r="F671" s="90"/>
      <c r="G671" s="90"/>
      <c r="H671" s="73"/>
      <c r="I671" s="73"/>
      <c r="J671" s="73"/>
      <c r="K671" s="109"/>
    </row>
    <row r="672" spans="3:11" ht="18.75" x14ac:dyDescent="0.25">
      <c r="C672" s="204" t="str">
        <f>IFERROR(VLOOKUP(D671,'1. Desarrollo e Innov. Curricu.'!$E:$F,2,FALSE),IFERROR(VLOOKUP(D671,'2. Investigación Científica'!$E:$F,2,FALSE),IFERROR(VLOOKUP(D671,'3. Vinculación Univ. Sociedad'!$E:$F,2,FALSE),IFERROR(VLOOKUP(D671,'4. Docencia y Profesorado Univ.'!$E:$F,2,FALSE),IFERROR(VLOOKUP(D671,'5. Estudiantes y Graduados'!$E:$F,2,FALSE),IFERROR(VLOOKUP(D671,'11. Gestion Administrativa'!$E:$F,2,FALSE),IFERROR(VLOOKUP(D671,'13. Gestión Académica'!$E:$F,2,FALSE),IFERROR(VLOOKUP(D671,'8. Asegura. de la Calid. y M'!$E:$F,2,FALSE),IFERROR(VLOOKUP(D671,'6. Gestión del Conocimiento'!$E:$F,2,FALSE),IFERROR(VLOOKUP(D671,'15. Gobernabilidad y Proceso...'!$E:$F,2,FALSE),IFERROR(VLOOKUP(D671,'12. Gestión del Talento Humano'!$E:$F,2,FALSE),IFERROR(VLOOKUP(D671,'14. Internacional... de la E.S.'!$E:$F,2,FALSE),IFERROR(VLOOKUP(D671,'10. Posgrado'!$E:$F,2,FALSE),IFERROR(VLOOKUP(D671,'17. Gestión TIC'!$E:$F,2,FALSE),IFERROR(VLOOKUP(D671,'16. Desa. del Sistema Educ.Sup.'!$E:$F,2,FALSE),IFERROR(VLOOKUP(D671,'9. Cultura de Inno. Insti...'!$E:$F,2,FALSE),VLOOKUP(D671,'7. Lo Esencial de la Reforma U.'!$E:$F,2,0)))))))))))))))))</f>
        <v>Socializar matriz de eventos científicos en UNAH-VS</v>
      </c>
      <c r="D672" s="31"/>
      <c r="E672" s="90"/>
      <c r="F672" s="90"/>
      <c r="G672" s="90"/>
      <c r="H672" s="73"/>
      <c r="I672" s="73"/>
      <c r="J672" s="73"/>
      <c r="K672" s="109"/>
    </row>
    <row r="673" spans="3:11" ht="15.75" thickBot="1" x14ac:dyDescent="0.3">
      <c r="C673" s="404"/>
      <c r="D673" s="404"/>
      <c r="E673" s="404"/>
      <c r="F673" s="90"/>
      <c r="G673" s="73"/>
      <c r="H673" s="73"/>
      <c r="I673" s="73"/>
      <c r="J673" s="404"/>
      <c r="K673" s="404"/>
    </row>
    <row r="674" spans="3:11" ht="30.75" thickBot="1" x14ac:dyDescent="0.3">
      <c r="C674" s="126" t="s">
        <v>44</v>
      </c>
      <c r="D674" s="126" t="s">
        <v>55</v>
      </c>
      <c r="E674" s="133" t="s">
        <v>57</v>
      </c>
      <c r="F674" s="132" t="s">
        <v>27</v>
      </c>
      <c r="G674" s="130" t="s">
        <v>128</v>
      </c>
      <c r="H674" s="133" t="s">
        <v>46</v>
      </c>
      <c r="I674" s="130" t="s">
        <v>129</v>
      </c>
      <c r="J674" s="130" t="s">
        <v>407</v>
      </c>
      <c r="K674" s="130" t="s">
        <v>408</v>
      </c>
    </row>
    <row r="675" spans="3:11" x14ac:dyDescent="0.25">
      <c r="C675" s="214" t="s">
        <v>421</v>
      </c>
      <c r="D675" s="215">
        <v>0</v>
      </c>
      <c r="E675" s="213">
        <f>HLOOKUP(C675,$AH$2:$BU$3,2,0)</f>
        <v>2250</v>
      </c>
      <c r="F675" s="94">
        <f t="shared" ref="F675:F678" si="64">D675*E675</f>
        <v>0</v>
      </c>
      <c r="G675" s="158" t="s">
        <v>1494</v>
      </c>
      <c r="H675" s="408" t="s">
        <v>1011</v>
      </c>
      <c r="I675" s="127" t="str">
        <f>VLOOKUP(H675,Presupuesto!$B$11:$C$565,2,0)</f>
        <v>EQUIPO DE COMPUTACION</v>
      </c>
      <c r="J675" s="212" t="s">
        <v>1356</v>
      </c>
      <c r="K675" s="95" t="s">
        <v>391</v>
      </c>
    </row>
    <row r="676" spans="3:11" ht="15.75" x14ac:dyDescent="0.25">
      <c r="C676" s="495" t="s">
        <v>1651</v>
      </c>
      <c r="D676" s="155">
        <v>1</v>
      </c>
      <c r="E676" s="120">
        <v>1500</v>
      </c>
      <c r="F676" s="94">
        <f t="shared" si="64"/>
        <v>1500</v>
      </c>
      <c r="G676" s="158" t="s">
        <v>126</v>
      </c>
      <c r="H676" s="408" t="s">
        <v>816</v>
      </c>
      <c r="I676" s="127" t="str">
        <f>VLOOKUP(H676,Presupuesto!$B$11:$C$565,2,0)</f>
        <v>PRODUCTOS DE ARTES GRAFICAS</v>
      </c>
      <c r="J676" s="212" t="s">
        <v>1356</v>
      </c>
      <c r="K676" s="95" t="s">
        <v>409</v>
      </c>
    </row>
    <row r="677" spans="3:11" ht="15.75" x14ac:dyDescent="0.25">
      <c r="C677" s="495"/>
      <c r="D677" s="155"/>
      <c r="E677" s="120">
        <v>75000</v>
      </c>
      <c r="F677" s="94">
        <f t="shared" si="64"/>
        <v>0</v>
      </c>
      <c r="G677" s="158" t="s">
        <v>1494</v>
      </c>
      <c r="H677" s="408" t="s">
        <v>1011</v>
      </c>
      <c r="I677" s="127" t="str">
        <f>VLOOKUP(H677,Presupuesto!$B$11:$C$565,2,0)</f>
        <v>EQUIPO DE COMPUTACION</v>
      </c>
      <c r="J677" s="212" t="s">
        <v>1356</v>
      </c>
      <c r="K677" s="95" t="s">
        <v>409</v>
      </c>
    </row>
    <row r="678" spans="3:11" x14ac:dyDescent="0.25">
      <c r="C678" s="138"/>
      <c r="D678" s="155"/>
      <c r="E678" s="120">
        <v>1000</v>
      </c>
      <c r="F678" s="94">
        <f t="shared" si="64"/>
        <v>0</v>
      </c>
      <c r="G678" s="158" t="s">
        <v>1494</v>
      </c>
      <c r="H678" s="408" t="s">
        <v>1011</v>
      </c>
      <c r="I678" s="127" t="str">
        <f>VLOOKUP(H678,Presupuesto!$B$11:$C$565,2,0)</f>
        <v>EQUIPO DE COMPUTACION</v>
      </c>
      <c r="J678" s="212" t="s">
        <v>1356</v>
      </c>
      <c r="K678" s="95" t="s">
        <v>409</v>
      </c>
    </row>
    <row r="680" spans="3:11" ht="15.75" thickBot="1" x14ac:dyDescent="0.3"/>
    <row r="681" spans="3:11" ht="15.75" thickBot="1" x14ac:dyDescent="0.3">
      <c r="C681" s="154" t="s">
        <v>53</v>
      </c>
      <c r="D681" s="329">
        <f>SUM(F688:F696)</f>
        <v>3000</v>
      </c>
      <c r="E681" s="404"/>
      <c r="F681" s="70"/>
      <c r="G681" s="76"/>
      <c r="H681" s="70"/>
      <c r="I681" s="70"/>
      <c r="J681" s="404"/>
      <c r="K681" s="404"/>
    </row>
    <row r="682" spans="3:11" x14ac:dyDescent="0.25">
      <c r="C682" s="70"/>
      <c r="D682" s="31"/>
      <c r="E682" s="90"/>
      <c r="F682" s="90"/>
      <c r="G682" s="90"/>
      <c r="H682" s="73"/>
      <c r="I682" s="73"/>
      <c r="J682" s="73"/>
      <c r="K682" s="109"/>
    </row>
    <row r="683" spans="3:11" x14ac:dyDescent="0.25">
      <c r="C683" s="70"/>
      <c r="D683" s="31"/>
      <c r="E683" s="90"/>
      <c r="F683" s="90"/>
      <c r="G683" s="90"/>
      <c r="H683" s="73"/>
      <c r="I683" s="73"/>
      <c r="J683" s="73"/>
      <c r="K683" s="109"/>
    </row>
    <row r="684" spans="3:11" ht="15.75" x14ac:dyDescent="0.25">
      <c r="C684" s="199" t="s">
        <v>389</v>
      </c>
      <c r="D684" s="327" t="s">
        <v>2266</v>
      </c>
      <c r="E684" s="90"/>
      <c r="F684" s="90"/>
      <c r="G684" s="90"/>
      <c r="H684" s="73"/>
      <c r="I684" s="73"/>
      <c r="J684" s="73"/>
      <c r="K684" s="109"/>
    </row>
    <row r="685" spans="3:11" ht="18.75" x14ac:dyDescent="0.25">
      <c r="C685" s="204" t="str">
        <f>IFERROR(VLOOKUP(D684,'1. Desarrollo e Innov. Curricu.'!$E:$F,2,FALSE),IFERROR(VLOOKUP(D684,'2. Investigación Científica'!$E:$F,2,FALSE),IFERROR(VLOOKUP(D684,'3. Vinculación Univ. Sociedad'!$E:$F,2,FALSE),IFERROR(VLOOKUP(D684,'4. Docencia y Profesorado Univ.'!$E:$F,2,FALSE),IFERROR(VLOOKUP(D684,'5. Estudiantes y Graduados'!$E:$F,2,FALSE),IFERROR(VLOOKUP(D684,'11. Gestion Administrativa'!$E:$F,2,FALSE),IFERROR(VLOOKUP(D684,'13. Gestión Académica'!$E:$F,2,FALSE),IFERROR(VLOOKUP(D684,'8. Asegura. de la Calid. y M'!$E:$F,2,FALSE),IFERROR(VLOOKUP(D684,'6. Gestión del Conocimiento'!$E:$F,2,FALSE),IFERROR(VLOOKUP(D684,'15. Gobernabilidad y Proceso...'!$E:$F,2,FALSE),IFERROR(VLOOKUP(D684,'12. Gestión del Talento Humano'!$E:$F,2,FALSE),IFERROR(VLOOKUP(D684,'14. Internacional... de la E.S.'!$E:$F,2,FALSE),IFERROR(VLOOKUP(D684,'10. Posgrado'!$E:$F,2,FALSE),IFERROR(VLOOKUP(D684,'17. Gestión TIC'!$E:$F,2,FALSE),IFERROR(VLOOKUP(D684,'16. Desa. del Sistema Educ.Sup.'!$E:$F,2,FALSE),IFERROR(VLOOKUP(D684,'9. Cultura de Inno. Insti...'!$E:$F,2,FALSE),VLOOKUP(D684,'7. Lo Esencial de la Reforma U.'!$E:$F,2,0)))))))))))))))))</f>
        <v>Actualización períodica de la información en la web de la Coordinación</v>
      </c>
      <c r="D685" s="31"/>
      <c r="E685" s="90"/>
      <c r="F685" s="90"/>
      <c r="G685" s="90"/>
      <c r="H685" s="73"/>
      <c r="I685" s="73"/>
      <c r="J685" s="73"/>
      <c r="K685" s="109"/>
    </row>
    <row r="686" spans="3:11" ht="15.75" thickBot="1" x14ac:dyDescent="0.3">
      <c r="C686" s="404"/>
      <c r="D686" s="404"/>
      <c r="E686" s="404"/>
      <c r="F686" s="90"/>
      <c r="G686" s="73"/>
      <c r="H686" s="73"/>
      <c r="I686" s="73"/>
      <c r="J686" s="404"/>
      <c r="K686" s="404"/>
    </row>
    <row r="687" spans="3:11" ht="30.75" thickBot="1" x14ac:dyDescent="0.3">
      <c r="C687" s="126" t="s">
        <v>44</v>
      </c>
      <c r="D687" s="126" t="s">
        <v>55</v>
      </c>
      <c r="E687" s="133" t="s">
        <v>57</v>
      </c>
      <c r="F687" s="132" t="s">
        <v>27</v>
      </c>
      <c r="G687" s="130" t="s">
        <v>128</v>
      </c>
      <c r="H687" s="133" t="s">
        <v>46</v>
      </c>
      <c r="I687" s="130" t="s">
        <v>129</v>
      </c>
      <c r="J687" s="130" t="s">
        <v>407</v>
      </c>
      <c r="K687" s="130" t="s">
        <v>408</v>
      </c>
    </row>
    <row r="688" spans="3:11" x14ac:dyDescent="0.25">
      <c r="C688" s="214" t="s">
        <v>421</v>
      </c>
      <c r="D688" s="215">
        <v>0</v>
      </c>
      <c r="E688" s="213">
        <f>HLOOKUP(C688,$AH$2:$BU$3,2,0)</f>
        <v>2250</v>
      </c>
      <c r="F688" s="94">
        <f t="shared" ref="F688:F691" si="65">D688*E688</f>
        <v>0</v>
      </c>
      <c r="G688" s="158" t="s">
        <v>1494</v>
      </c>
      <c r="H688" s="408" t="s">
        <v>1011</v>
      </c>
      <c r="I688" s="127" t="str">
        <f>VLOOKUP(H688,Presupuesto!$B$11:$C$565,2,0)</f>
        <v>EQUIPO DE COMPUTACION</v>
      </c>
      <c r="J688" s="212" t="s">
        <v>1356</v>
      </c>
      <c r="K688" s="95" t="s">
        <v>391</v>
      </c>
    </row>
    <row r="689" spans="3:11" ht="15.75" x14ac:dyDescent="0.25">
      <c r="C689" s="495" t="s">
        <v>1651</v>
      </c>
      <c r="D689" s="155">
        <v>1</v>
      </c>
      <c r="E689" s="120">
        <v>3000</v>
      </c>
      <c r="F689" s="94">
        <f t="shared" si="65"/>
        <v>3000</v>
      </c>
      <c r="G689" s="158" t="s">
        <v>126</v>
      </c>
      <c r="H689" s="408" t="s">
        <v>1043</v>
      </c>
      <c r="I689" s="127" t="str">
        <f>VLOOKUP(H689,Presupuesto!$B$11:$C$565,2,0)</f>
        <v>APLICACIONES INFORMATICAS</v>
      </c>
      <c r="J689" s="212" t="s">
        <v>1356</v>
      </c>
      <c r="K689" s="95" t="s">
        <v>409</v>
      </c>
    </row>
    <row r="690" spans="3:11" ht="15.75" x14ac:dyDescent="0.25">
      <c r="C690" s="495"/>
      <c r="D690" s="155"/>
      <c r="E690" s="120">
        <v>75000</v>
      </c>
      <c r="F690" s="94">
        <f t="shared" si="65"/>
        <v>0</v>
      </c>
      <c r="G690" s="158" t="s">
        <v>1494</v>
      </c>
      <c r="H690" s="408" t="s">
        <v>1011</v>
      </c>
      <c r="I690" s="127" t="str">
        <f>VLOOKUP(H690,Presupuesto!$B$11:$C$565,2,0)</f>
        <v>EQUIPO DE COMPUTACION</v>
      </c>
      <c r="J690" s="212" t="s">
        <v>1356</v>
      </c>
      <c r="K690" s="95" t="s">
        <v>409</v>
      </c>
    </row>
    <row r="691" spans="3:11" x14ac:dyDescent="0.25">
      <c r="C691" s="138"/>
      <c r="D691" s="155"/>
      <c r="E691" s="120">
        <v>1000</v>
      </c>
      <c r="F691" s="94">
        <f t="shared" si="65"/>
        <v>0</v>
      </c>
      <c r="G691" s="158" t="s">
        <v>1494</v>
      </c>
      <c r="H691" s="408" t="s">
        <v>1011</v>
      </c>
      <c r="I691" s="127" t="str">
        <f>VLOOKUP(H691,Presupuesto!$B$11:$C$565,2,0)</f>
        <v>EQUIPO DE COMPUTACION</v>
      </c>
      <c r="J691" s="212" t="s">
        <v>1356</v>
      </c>
      <c r="K691" s="95" t="s">
        <v>409</v>
      </c>
    </row>
    <row r="693" spans="3:11" ht="15.75" thickBot="1" x14ac:dyDescent="0.3"/>
    <row r="694" spans="3:11" ht="15.75" thickBot="1" x14ac:dyDescent="0.3">
      <c r="C694" s="154" t="s">
        <v>53</v>
      </c>
      <c r="D694" s="329">
        <f>SUM(F701:F705)</f>
        <v>47000</v>
      </c>
      <c r="E694" s="404"/>
      <c r="F694" s="70"/>
      <c r="G694" s="76"/>
      <c r="H694" s="70"/>
      <c r="I694" s="70"/>
      <c r="J694" s="404"/>
      <c r="K694" s="404"/>
    </row>
    <row r="695" spans="3:11" x14ac:dyDescent="0.25">
      <c r="C695" s="70"/>
      <c r="D695" s="31"/>
      <c r="E695" s="90"/>
      <c r="F695" s="90"/>
      <c r="G695" s="90"/>
      <c r="H695" s="73"/>
      <c r="I695" s="73"/>
      <c r="J695" s="73"/>
      <c r="K695" s="109"/>
    </row>
    <row r="696" spans="3:11" x14ac:dyDescent="0.25">
      <c r="C696" s="70"/>
      <c r="D696" s="31"/>
      <c r="E696" s="90"/>
      <c r="F696" s="90"/>
      <c r="G696" s="90"/>
      <c r="H696" s="73"/>
      <c r="I696" s="73"/>
      <c r="J696" s="73"/>
      <c r="K696" s="109"/>
    </row>
    <row r="697" spans="3:11" ht="15.75" x14ac:dyDescent="0.25">
      <c r="C697" s="199" t="s">
        <v>389</v>
      </c>
      <c r="D697" s="327" t="s">
        <v>2308</v>
      </c>
      <c r="E697" s="90"/>
      <c r="F697" s="90"/>
      <c r="G697" s="90"/>
      <c r="H697" s="73"/>
      <c r="I697" s="73"/>
      <c r="J697" s="73"/>
      <c r="K697" s="109"/>
    </row>
    <row r="698" spans="3:11" ht="18.75" x14ac:dyDescent="0.25">
      <c r="C698" s="204" t="str">
        <f>IFERROR(VLOOKUP(D697,'1. Desarrollo e Innov. Curricu.'!$E:$F,2,FALSE),IFERROR(VLOOKUP(D697,'2. Investigación Científica'!$E:$F,2,FALSE),IFERROR(VLOOKUP(D697,'3. Vinculación Univ. Sociedad'!$E:$F,2,FALSE),IFERROR(VLOOKUP(D697,'4. Docencia y Profesorado Univ.'!$E:$F,2,FALSE),IFERROR(VLOOKUP(D697,'5. Estudiantes y Graduados'!$E:$F,2,FALSE),IFERROR(VLOOKUP(D697,'11. Gestion Administrativa'!$E:$F,2,FALSE),IFERROR(VLOOKUP(D697,'13. Gestión Académica'!$E:$F,2,FALSE),IFERROR(VLOOKUP(D697,'8. Asegura. de la Calid. y M'!$E:$F,2,FALSE),IFERROR(VLOOKUP(D697,'6. Gestión del Conocimiento'!$E:$F,2,FALSE),IFERROR(VLOOKUP(D697,'15. Gobernabilidad y Proceso...'!$E:$F,2,FALSE),IFERROR(VLOOKUP(D697,'12. Gestión del Talento Humano'!$E:$F,2,FALSE),IFERROR(VLOOKUP(D697,'14. Internacional... de la E.S.'!$E:$F,2,FALSE),IFERROR(VLOOKUP(D697,'10. Posgrado'!$E:$F,2,FALSE),IFERROR(VLOOKUP(D697,'17. Gestión TIC'!$E:$F,2,FALSE),IFERROR(VLOOKUP(D697,'16. Desa. del Sistema Educ.Sup.'!$E:$F,2,FALSE),IFERROR(VLOOKUP(D697,'9. Cultura de Inno. Insti...'!$E:$F,2,FALSE),VLOOKUP(D697,'7. Lo Esencial de la Reforma U.'!$E:$F,2,0)))))))))))))))))</f>
        <v xml:space="preserve">GESTIONAR LA 1RA. PROMOCION DEL DIPLOMADO 1. Designación de la comisión gestora del diplomado. 2. Elaboración de una ruta critica para el diseño y gestión del diplomado. 3. seguimiento a los avances del diseño del plan de estudios. 4. Solicitar la aprobación </v>
      </c>
      <c r="D698" s="31"/>
      <c r="E698" s="90"/>
      <c r="F698" s="90"/>
      <c r="G698" s="90"/>
      <c r="H698" s="73"/>
      <c r="I698" s="73"/>
      <c r="J698" s="73"/>
      <c r="K698" s="109"/>
    </row>
    <row r="699" spans="3:11" ht="15.75" thickBot="1" x14ac:dyDescent="0.3">
      <c r="C699" s="404"/>
      <c r="D699" s="404"/>
      <c r="E699" s="404"/>
      <c r="F699" s="90"/>
      <c r="G699" s="73"/>
      <c r="H699" s="73"/>
      <c r="I699" s="73"/>
      <c r="J699" s="404"/>
      <c r="K699" s="404"/>
    </row>
    <row r="700" spans="3:11" ht="30.75" thickBot="1" x14ac:dyDescent="0.3">
      <c r="C700" s="126" t="s">
        <v>44</v>
      </c>
      <c r="D700" s="126" t="s">
        <v>55</v>
      </c>
      <c r="E700" s="133" t="s">
        <v>57</v>
      </c>
      <c r="F700" s="132" t="s">
        <v>27</v>
      </c>
      <c r="G700" s="130" t="s">
        <v>128</v>
      </c>
      <c r="H700" s="133" t="s">
        <v>46</v>
      </c>
      <c r="I700" s="130" t="s">
        <v>129</v>
      </c>
      <c r="J700" s="130" t="s">
        <v>407</v>
      </c>
      <c r="K700" s="130" t="s">
        <v>408</v>
      </c>
    </row>
    <row r="701" spans="3:11" x14ac:dyDescent="0.25">
      <c r="C701" s="214" t="s">
        <v>425</v>
      </c>
      <c r="D701" s="215"/>
      <c r="E701" s="213">
        <f>HLOOKUP(C701,$AH$2:$BU$3,2,0)</f>
        <v>2000</v>
      </c>
      <c r="F701" s="94">
        <f t="shared" ref="F701:F705" si="66">D701*E701</f>
        <v>0</v>
      </c>
      <c r="G701" s="158" t="s">
        <v>126</v>
      </c>
      <c r="H701" s="408" t="s">
        <v>303</v>
      </c>
      <c r="I701" s="127" t="str">
        <f>VLOOKUP(H701,Presupuesto!$B$11:$C$565,2,0)</f>
        <v>PASAJES NACIONALES (26110-00)</v>
      </c>
      <c r="J701" s="212" t="s">
        <v>469</v>
      </c>
      <c r="K701" s="95" t="s">
        <v>391</v>
      </c>
    </row>
    <row r="702" spans="3:11" x14ac:dyDescent="0.25">
      <c r="C702" s="138" t="s">
        <v>1715</v>
      </c>
      <c r="D702" s="155">
        <v>1</v>
      </c>
      <c r="E702" s="120">
        <v>7500</v>
      </c>
      <c r="F702" s="94">
        <f t="shared" si="66"/>
        <v>7500</v>
      </c>
      <c r="G702" s="158" t="s">
        <v>126</v>
      </c>
      <c r="H702" s="408" t="s">
        <v>868</v>
      </c>
      <c r="I702" s="127" t="str">
        <f>VLOOKUP(H702,Presupuesto!$B$11:$C$565,2,0)</f>
        <v>GASOLINA</v>
      </c>
      <c r="J702" s="95" t="s">
        <v>469</v>
      </c>
      <c r="K702" s="95" t="s">
        <v>409</v>
      </c>
    </row>
    <row r="703" spans="3:11" x14ac:dyDescent="0.25">
      <c r="C703" s="138" t="s">
        <v>1715</v>
      </c>
      <c r="D703" s="155">
        <v>1</v>
      </c>
      <c r="E703" s="120">
        <v>7500</v>
      </c>
      <c r="F703" s="94">
        <f t="shared" si="66"/>
        <v>7500</v>
      </c>
      <c r="G703" s="158" t="s">
        <v>126</v>
      </c>
      <c r="H703" s="408" t="s">
        <v>870</v>
      </c>
      <c r="I703" s="127" t="str">
        <f>VLOOKUP(H703,Presupuesto!$B$11:$C$565,2,0)</f>
        <v>DIESEL</v>
      </c>
      <c r="J703" s="95" t="s">
        <v>469</v>
      </c>
      <c r="K703" s="95" t="s">
        <v>409</v>
      </c>
    </row>
    <row r="704" spans="3:11" x14ac:dyDescent="0.25">
      <c r="C704" s="138" t="s">
        <v>1739</v>
      </c>
      <c r="D704" s="155">
        <v>10</v>
      </c>
      <c r="E704" s="120">
        <v>3200</v>
      </c>
      <c r="F704" s="94">
        <f t="shared" si="66"/>
        <v>32000</v>
      </c>
      <c r="G704" s="158" t="s">
        <v>126</v>
      </c>
      <c r="H704" s="408" t="s">
        <v>826</v>
      </c>
      <c r="I704" s="127" t="str">
        <f>VLOOKUP(H704,Presupuesto!$B$11:$C$565,2,0)</f>
        <v>TEXTOS DE ENSE¥ANZA LIBRERÖA</v>
      </c>
      <c r="J704" s="95" t="str">
        <f t="shared" ref="J704:J705" si="67">$J$256</f>
        <v>Gestión del Conocimiento</v>
      </c>
      <c r="K704" s="95" t="s">
        <v>398</v>
      </c>
    </row>
    <row r="705" spans="3:11" x14ac:dyDescent="0.25">
      <c r="C705" s="138"/>
      <c r="D705" s="155"/>
      <c r="E705" s="120"/>
      <c r="F705" s="94">
        <f t="shared" si="66"/>
        <v>0</v>
      </c>
      <c r="G705" s="158"/>
      <c r="H705" s="139"/>
      <c r="I705" s="127" t="e">
        <f>VLOOKUP(H705,Presupuesto!$B$11:$C$565,2,0)</f>
        <v>#N/A</v>
      </c>
      <c r="J705" s="95" t="str">
        <f t="shared" si="67"/>
        <v>Gestión del Conocimiento</v>
      </c>
      <c r="K705" s="95" t="s">
        <v>409</v>
      </c>
    </row>
    <row r="707" spans="3:11" ht="15.75" thickBot="1" x14ac:dyDescent="0.3"/>
    <row r="708" spans="3:11" ht="15.75" thickBot="1" x14ac:dyDescent="0.3">
      <c r="C708" s="154" t="s">
        <v>53</v>
      </c>
      <c r="D708" s="329">
        <f>SUM(F715:F719)</f>
        <v>52000</v>
      </c>
      <c r="E708" s="404"/>
      <c r="F708" s="70"/>
      <c r="G708" s="76"/>
      <c r="H708" s="70"/>
      <c r="I708" s="70"/>
      <c r="J708" s="404"/>
      <c r="K708" s="404"/>
    </row>
    <row r="709" spans="3:11" x14ac:dyDescent="0.25">
      <c r="C709" s="70"/>
      <c r="D709" s="31"/>
      <c r="E709" s="90"/>
      <c r="F709" s="90"/>
      <c r="G709" s="90"/>
      <c r="H709" s="73"/>
      <c r="I709" s="73"/>
      <c r="J709" s="73"/>
      <c r="K709" s="109"/>
    </row>
    <row r="710" spans="3:11" x14ac:dyDescent="0.25">
      <c r="C710" s="70"/>
      <c r="D710" s="31"/>
      <c r="E710" s="90"/>
      <c r="F710" s="90"/>
      <c r="G710" s="90"/>
      <c r="H710" s="73"/>
      <c r="I710" s="73"/>
      <c r="J710" s="73"/>
      <c r="K710" s="109"/>
    </row>
    <row r="711" spans="3:11" ht="15.75" x14ac:dyDescent="0.25">
      <c r="C711" s="199" t="s">
        <v>389</v>
      </c>
      <c r="D711" s="327" t="s">
        <v>2309</v>
      </c>
      <c r="E711" s="90"/>
      <c r="F711" s="90"/>
      <c r="G711" s="90"/>
      <c r="H711" s="73"/>
      <c r="I711" s="73"/>
      <c r="J711" s="73"/>
      <c r="K711" s="109"/>
    </row>
    <row r="712" spans="3:11" ht="18.75" x14ac:dyDescent="0.25">
      <c r="C712" s="204" t="str">
        <f>IFERROR(VLOOKUP(D711,'1. Desarrollo e Innov. Curricu.'!$E:$F,2,FALSE),IFERROR(VLOOKUP(D711,'2. Investigación Científica'!$E:$F,2,FALSE),IFERROR(VLOOKUP(D711,'3. Vinculación Univ. Sociedad'!$E:$F,2,FALSE),IFERROR(VLOOKUP(D711,'4. Docencia y Profesorado Univ.'!$E:$F,2,FALSE),IFERROR(VLOOKUP(D711,'5. Estudiantes y Graduados'!$E:$F,2,FALSE),IFERROR(VLOOKUP(D711,'11. Gestion Administrativa'!$E:$F,2,FALSE),IFERROR(VLOOKUP(D711,'13. Gestión Académica'!$E:$F,2,FALSE),IFERROR(VLOOKUP(D711,'8. Asegura. de la Calid. y M'!$E:$F,2,FALSE),IFERROR(VLOOKUP(D711,'6. Gestión del Conocimiento'!$E:$F,2,FALSE),IFERROR(VLOOKUP(D711,'15. Gobernabilidad y Proceso...'!$E:$F,2,FALSE),IFERROR(VLOOKUP(D711,'12. Gestión del Talento Humano'!$E:$F,2,FALSE),IFERROR(VLOOKUP(D711,'14. Internacional... de la E.S.'!$E:$F,2,FALSE),IFERROR(VLOOKUP(D711,'10. Posgrado'!$E:$F,2,FALSE),IFERROR(VLOOKUP(D711,'17. Gestión TIC'!$E:$F,2,FALSE),IFERROR(VLOOKUP(D711,'16. Desa. del Sistema Educ.Sup.'!$E:$F,2,FALSE),IFERROR(VLOOKUP(D711,'9. Cultura de Inno. Insti...'!$E:$F,2,FALSE),VLOOKUP(D711,'7. Lo Esencial de la Reforma U.'!$E:$F,2,0)))))))))))))))))</f>
        <v xml:space="preserve">GESTIONAR LA 1RA. PROMOCION DEL DIPLOMADO 1. Designación del departamento responsable de diseñar el diplomado. 2. Reunión con autoridades y equipo de administración de empresas para empoderamiento. 3. Elaboración de la ruta critica para diseño, ejecución y evaluación. 4. Seguimiento de los avances de diseño. 5. Seguimiento a la ejecución.6. Solicitar informe de resultados. </v>
      </c>
      <c r="D712" s="31"/>
      <c r="E712" s="90"/>
      <c r="F712" s="90"/>
      <c r="G712" s="90"/>
      <c r="H712" s="73"/>
      <c r="I712" s="73"/>
      <c r="J712" s="73"/>
      <c r="K712" s="109"/>
    </row>
    <row r="713" spans="3:11" ht="15.75" thickBot="1" x14ac:dyDescent="0.3">
      <c r="C713" s="404"/>
      <c r="D713" s="404"/>
      <c r="E713" s="404"/>
      <c r="F713" s="90"/>
      <c r="G713" s="73"/>
      <c r="H713" s="73"/>
      <c r="I713" s="73"/>
      <c r="J713" s="404"/>
      <c r="K713" s="404"/>
    </row>
    <row r="714" spans="3:11" ht="30.75" thickBot="1" x14ac:dyDescent="0.3">
      <c r="C714" s="126" t="s">
        <v>44</v>
      </c>
      <c r="D714" s="126" t="s">
        <v>55</v>
      </c>
      <c r="E714" s="133" t="s">
        <v>57</v>
      </c>
      <c r="F714" s="132" t="s">
        <v>27</v>
      </c>
      <c r="G714" s="130" t="s">
        <v>128</v>
      </c>
      <c r="H714" s="133" t="s">
        <v>46</v>
      </c>
      <c r="I714" s="130" t="s">
        <v>129</v>
      </c>
      <c r="J714" s="130" t="s">
        <v>407</v>
      </c>
      <c r="K714" s="130" t="s">
        <v>408</v>
      </c>
    </row>
    <row r="715" spans="3:11" x14ac:dyDescent="0.25">
      <c r="C715" s="214" t="s">
        <v>425</v>
      </c>
      <c r="D715" s="215"/>
      <c r="E715" s="213">
        <f>HLOOKUP(C715,$AH$2:$BU$3,2,0)</f>
        <v>2000</v>
      </c>
      <c r="F715" s="94">
        <f t="shared" ref="F715:F719" si="68">D715*E715</f>
        <v>0</v>
      </c>
      <c r="G715" s="158" t="s">
        <v>126</v>
      </c>
      <c r="H715" s="408" t="s">
        <v>303</v>
      </c>
      <c r="I715" s="127" t="str">
        <f>VLOOKUP(H715,Presupuesto!$B$11:$C$565,2,0)</f>
        <v>PASAJES NACIONALES (26110-00)</v>
      </c>
      <c r="J715" s="212" t="s">
        <v>469</v>
      </c>
      <c r="K715" s="95" t="s">
        <v>391</v>
      </c>
    </row>
    <row r="716" spans="3:11" x14ac:dyDescent="0.25">
      <c r="C716" s="138" t="s">
        <v>1715</v>
      </c>
      <c r="D716" s="155">
        <v>1</v>
      </c>
      <c r="E716" s="120">
        <v>10000</v>
      </c>
      <c r="F716" s="94">
        <f t="shared" si="68"/>
        <v>10000</v>
      </c>
      <c r="G716" s="158" t="s">
        <v>126</v>
      </c>
      <c r="H716" s="408" t="s">
        <v>868</v>
      </c>
      <c r="I716" s="127" t="str">
        <f>VLOOKUP(H716,Presupuesto!$B$11:$C$565,2,0)</f>
        <v>GASOLINA</v>
      </c>
      <c r="J716" s="95" t="s">
        <v>469</v>
      </c>
      <c r="K716" s="95" t="s">
        <v>409</v>
      </c>
    </row>
    <row r="717" spans="3:11" x14ac:dyDescent="0.25">
      <c r="C717" s="138" t="s">
        <v>1715</v>
      </c>
      <c r="D717" s="155">
        <v>1</v>
      </c>
      <c r="E717" s="120">
        <v>10000</v>
      </c>
      <c r="F717" s="94">
        <f t="shared" si="68"/>
        <v>10000</v>
      </c>
      <c r="G717" s="158" t="s">
        <v>126</v>
      </c>
      <c r="H717" s="408" t="s">
        <v>870</v>
      </c>
      <c r="I717" s="127" t="str">
        <f>VLOOKUP(H717,Presupuesto!$B$11:$C$565,2,0)</f>
        <v>DIESEL</v>
      </c>
      <c r="J717" s="95" t="s">
        <v>469</v>
      </c>
      <c r="K717" s="95" t="s">
        <v>409</v>
      </c>
    </row>
    <row r="718" spans="3:11" x14ac:dyDescent="0.25">
      <c r="C718" s="138" t="s">
        <v>1739</v>
      </c>
      <c r="D718" s="155">
        <v>10</v>
      </c>
      <c r="E718" s="120">
        <v>3200</v>
      </c>
      <c r="F718" s="94">
        <f t="shared" si="68"/>
        <v>32000</v>
      </c>
      <c r="G718" s="158" t="s">
        <v>126</v>
      </c>
      <c r="H718" s="408" t="s">
        <v>826</v>
      </c>
      <c r="I718" s="127" t="str">
        <f>VLOOKUP(H718,Presupuesto!$B$11:$C$565,2,0)</f>
        <v>TEXTOS DE ENSE¥ANZA LIBRERÖA</v>
      </c>
      <c r="J718" s="95" t="str">
        <f t="shared" ref="J718:J719" si="69">$J$256</f>
        <v>Gestión del Conocimiento</v>
      </c>
      <c r="K718" s="95" t="s">
        <v>398</v>
      </c>
    </row>
    <row r="719" spans="3:11" x14ac:dyDescent="0.25">
      <c r="C719" s="138"/>
      <c r="D719" s="155"/>
      <c r="E719" s="120"/>
      <c r="F719" s="94">
        <f t="shared" si="68"/>
        <v>0</v>
      </c>
      <c r="G719" s="158"/>
      <c r="H719" s="139"/>
      <c r="I719" s="127" t="e">
        <f>VLOOKUP(H719,Presupuesto!$B$11:$C$565,2,0)</f>
        <v>#N/A</v>
      </c>
      <c r="J719" s="95" t="str">
        <f t="shared" si="69"/>
        <v>Gestión del Conocimiento</v>
      </c>
      <c r="K719" s="95" t="s">
        <v>409</v>
      </c>
    </row>
    <row r="721" spans="3:11" ht="15.75" thickBot="1" x14ac:dyDescent="0.3"/>
    <row r="722" spans="3:11" s="404" customFormat="1" ht="15.75" thickBot="1" x14ac:dyDescent="0.3">
      <c r="C722" s="154" t="s">
        <v>53</v>
      </c>
      <c r="D722" s="329">
        <f>SUM(F729:F737)</f>
        <v>33750</v>
      </c>
      <c r="F722" s="70"/>
      <c r="G722" s="76"/>
      <c r="H722" s="70"/>
      <c r="I722" s="70"/>
    </row>
    <row r="723" spans="3:11" s="404" customFormat="1" x14ac:dyDescent="0.25">
      <c r="C723" s="70"/>
      <c r="D723" s="31"/>
      <c r="E723" s="90"/>
      <c r="F723" s="90"/>
      <c r="G723" s="90"/>
      <c r="H723" s="73"/>
      <c r="I723" s="73"/>
      <c r="J723" s="73"/>
      <c r="K723" s="109"/>
    </row>
    <row r="724" spans="3:11" s="404" customFormat="1" x14ac:dyDescent="0.25">
      <c r="C724" s="70"/>
      <c r="D724" s="31"/>
      <c r="E724" s="90"/>
      <c r="F724" s="90"/>
      <c r="G724" s="90"/>
      <c r="H724" s="73"/>
      <c r="I724" s="73"/>
      <c r="J724" s="73"/>
      <c r="K724" s="109"/>
    </row>
    <row r="725" spans="3:11" s="404" customFormat="1" ht="15.75" x14ac:dyDescent="0.25">
      <c r="C725" s="199" t="s">
        <v>389</v>
      </c>
      <c r="D725" s="327" t="s">
        <v>2027</v>
      </c>
      <c r="E725" s="90"/>
      <c r="F725" s="90"/>
      <c r="G725" s="90"/>
      <c r="H725" s="73"/>
      <c r="I725" s="73"/>
      <c r="J725" s="73"/>
      <c r="K725" s="109"/>
    </row>
    <row r="726" spans="3:11" s="404" customFormat="1" ht="18.75" x14ac:dyDescent="0.25">
      <c r="C726" s="204" t="str">
        <f>IFERROR(VLOOKUP(D725,'1. Desarrollo e Innov. Curricu.'!$E:$F,2,FALSE),IFERROR(VLOOKUP(D725,'2. Investigación Científica'!$E:$F,2,FALSE),IFERROR(VLOOKUP(D725,'3. Vinculación Univ. Sociedad'!$E:$F,2,FALSE),IFERROR(VLOOKUP(D725,'4. Docencia y Profesorado Univ.'!$E:$F,2,FALSE),IFERROR(VLOOKUP(D725,'5. Estudiantes y Graduados'!$E:$F,2,FALSE),IFERROR(VLOOKUP(D725,'11. Gestion Administrativa'!$E:$F,2,FALSE),IFERROR(VLOOKUP(D725,'13. Gestión Académica'!$E:$F,2,FALSE),IFERROR(VLOOKUP(D725,'8. Asegura. de la Calid. y M'!$E:$F,2,FALSE),IFERROR(VLOOKUP(D725,'6. Gestión del Conocimiento'!$E:$F,2,FALSE),IFERROR(VLOOKUP(D725,'15. Gobernabilidad y Proceso...'!$E:$F,2,FALSE),IFERROR(VLOOKUP(D725,'12. Gestión del Talento Humano'!$E:$F,2,FALSE),IFERROR(VLOOKUP(D725,'14. Internacional... de la E.S.'!$E:$F,2,FALSE),IFERROR(VLOOKUP(D725,'10. Posgrado'!$E:$F,2,FALSE),IFERROR(VLOOKUP(D725,'17. Gestión TIC'!$E:$F,2,FALSE),IFERROR(VLOOKUP(D725,'16. Desa. del Sistema Educ.Sup.'!$E:$F,2,FALSE),IFERROR(VLOOKUP(D725,'9. Cultura de Inno. Insti...'!$E:$F,2,FALSE),VLOOKUP(D725,'7. Lo Esencial de la Reforma U.'!$E:$F,2,0)))))))))))))))))</f>
        <v>Jornadas de trabajo</v>
      </c>
      <c r="D726" s="31"/>
      <c r="E726" s="90"/>
      <c r="F726" s="90"/>
      <c r="G726" s="90"/>
      <c r="H726" s="73"/>
      <c r="I726" s="73"/>
      <c r="J726" s="73"/>
      <c r="K726" s="109"/>
    </row>
    <row r="727" spans="3:11" s="404" customFormat="1" ht="15.75" thickBot="1" x14ac:dyDescent="0.3">
      <c r="F727" s="90"/>
      <c r="G727" s="73"/>
      <c r="H727" s="73"/>
      <c r="I727" s="73"/>
    </row>
    <row r="728" spans="3:11" s="404" customFormat="1" ht="30.75" thickBot="1" x14ac:dyDescent="0.3">
      <c r="C728" s="126" t="s">
        <v>44</v>
      </c>
      <c r="D728" s="126" t="s">
        <v>55</v>
      </c>
      <c r="E728" s="133" t="s">
        <v>57</v>
      </c>
      <c r="F728" s="132" t="s">
        <v>27</v>
      </c>
      <c r="G728" s="130" t="s">
        <v>128</v>
      </c>
      <c r="H728" s="133" t="s">
        <v>46</v>
      </c>
      <c r="I728" s="130" t="s">
        <v>129</v>
      </c>
      <c r="J728" s="130" t="s">
        <v>407</v>
      </c>
      <c r="K728" s="130" t="s">
        <v>408</v>
      </c>
    </row>
    <row r="729" spans="3:11" s="404" customFormat="1" x14ac:dyDescent="0.25">
      <c r="C729" s="214" t="s">
        <v>421</v>
      </c>
      <c r="D729" s="215">
        <v>15</v>
      </c>
      <c r="E729" s="213">
        <f>HLOOKUP(C729,$AH$2:$BU$3,2,0)</f>
        <v>2250</v>
      </c>
      <c r="F729" s="94">
        <f t="shared" ref="F729:F733" si="70">D729*E729</f>
        <v>33750</v>
      </c>
      <c r="G729" s="158" t="s">
        <v>126</v>
      </c>
      <c r="H729" s="408" t="s">
        <v>752</v>
      </c>
      <c r="I729" s="127" t="str">
        <f>VLOOKUP(H729,Presupuesto!$B$11:$C$565,2,0)</f>
        <v>PASAJES AL EXTERIOR</v>
      </c>
      <c r="J729" s="212" t="s">
        <v>1444</v>
      </c>
      <c r="K729" s="95" t="s">
        <v>391</v>
      </c>
    </row>
    <row r="730" spans="3:11" s="404" customFormat="1" x14ac:dyDescent="0.25">
      <c r="C730" s="138" t="s">
        <v>1941</v>
      </c>
      <c r="D730" s="155"/>
      <c r="E730" s="120">
        <v>100</v>
      </c>
      <c r="F730" s="94">
        <f t="shared" si="70"/>
        <v>0</v>
      </c>
      <c r="G730" s="158" t="s">
        <v>126</v>
      </c>
      <c r="H730" s="408" t="s">
        <v>789</v>
      </c>
      <c r="I730" s="127" t="str">
        <f>VLOOKUP(H730,Presupuesto!$B$11:$C$565,2,0)</f>
        <v>ALIMENTOS B EBIDAS PARA PERSONAS</v>
      </c>
      <c r="J730" s="212" t="s">
        <v>1444</v>
      </c>
      <c r="K730" s="95" t="s">
        <v>409</v>
      </c>
    </row>
    <row r="731" spans="3:11" s="404" customFormat="1" ht="15.75" x14ac:dyDescent="0.25">
      <c r="C731" s="495" t="s">
        <v>1943</v>
      </c>
      <c r="D731" s="155"/>
      <c r="E731" s="120">
        <v>10000</v>
      </c>
      <c r="F731" s="94">
        <f t="shared" si="70"/>
        <v>0</v>
      </c>
      <c r="G731" s="158" t="s">
        <v>126</v>
      </c>
      <c r="H731" s="408" t="s">
        <v>816</v>
      </c>
      <c r="I731" s="127" t="str">
        <f>VLOOKUP(H731,Presupuesto!$B$11:$C$565,2,0)</f>
        <v>PRODUCTOS DE ARTES GRAFICAS</v>
      </c>
      <c r="J731" s="212" t="s">
        <v>1444</v>
      </c>
      <c r="K731" s="95" t="s">
        <v>409</v>
      </c>
    </row>
    <row r="732" spans="3:11" s="404" customFormat="1" x14ac:dyDescent="0.25">
      <c r="C732" s="138" t="s">
        <v>1942</v>
      </c>
      <c r="D732" s="155"/>
      <c r="E732" s="120">
        <v>1000</v>
      </c>
      <c r="F732" s="94">
        <f t="shared" si="70"/>
        <v>0</v>
      </c>
      <c r="G732" s="158" t="s">
        <v>126</v>
      </c>
      <c r="H732" s="408" t="s">
        <v>278</v>
      </c>
      <c r="I732" s="127" t="str">
        <f>VLOOKUP(H732,Presupuesto!$B$11:$C$565,2,0)</f>
        <v>ALQUILER DE EDIFICIOS Y LOCALES (22100-00)</v>
      </c>
      <c r="J732" s="212" t="s">
        <v>1444</v>
      </c>
      <c r="K732" s="95" t="s">
        <v>409</v>
      </c>
    </row>
    <row r="733" spans="3:11" s="404" customFormat="1" ht="15.75" x14ac:dyDescent="0.25">
      <c r="C733" s="495"/>
      <c r="D733" s="155"/>
      <c r="E733" s="120">
        <v>1000</v>
      </c>
      <c r="F733" s="94">
        <f t="shared" si="70"/>
        <v>0</v>
      </c>
      <c r="G733" s="158" t="s">
        <v>126</v>
      </c>
      <c r="H733" s="408" t="s">
        <v>816</v>
      </c>
      <c r="I733" s="127" t="str">
        <f>VLOOKUP(H733,Presupuesto!$B$11:$C$565,2,0)</f>
        <v>PRODUCTOS DE ARTES GRAFICAS</v>
      </c>
      <c r="J733" s="212" t="s">
        <v>1444</v>
      </c>
      <c r="K733" s="95" t="s">
        <v>409</v>
      </c>
    </row>
    <row r="735" spans="3:11" ht="15.75" thickBot="1" x14ac:dyDescent="0.3"/>
    <row r="736" spans="3:11" s="404" customFormat="1" ht="15.75" thickBot="1" x14ac:dyDescent="0.3">
      <c r="C736" s="154" t="s">
        <v>53</v>
      </c>
      <c r="D736" s="329">
        <f>SUM(F743:F751)</f>
        <v>22500</v>
      </c>
      <c r="F736" s="70"/>
      <c r="G736" s="76"/>
      <c r="H736" s="70"/>
      <c r="I736" s="70"/>
    </row>
    <row r="737" spans="3:11" s="404" customFormat="1" x14ac:dyDescent="0.25">
      <c r="C737" s="70"/>
      <c r="D737" s="31"/>
      <c r="E737" s="90"/>
      <c r="F737" s="90"/>
      <c r="G737" s="90"/>
      <c r="H737" s="73"/>
      <c r="I737" s="73"/>
      <c r="J737" s="73"/>
      <c r="K737" s="109"/>
    </row>
    <row r="738" spans="3:11" s="404" customFormat="1" x14ac:dyDescent="0.25">
      <c r="C738" s="70"/>
      <c r="D738" s="31"/>
      <c r="E738" s="90"/>
      <c r="F738" s="90"/>
      <c r="G738" s="90"/>
      <c r="H738" s="73"/>
      <c r="I738" s="73"/>
      <c r="J738" s="73"/>
      <c r="K738" s="109"/>
    </row>
    <row r="739" spans="3:11" s="404" customFormat="1" ht="15.75" x14ac:dyDescent="0.25">
      <c r="C739" s="199" t="s">
        <v>389</v>
      </c>
      <c r="D739" s="327" t="s">
        <v>2357</v>
      </c>
      <c r="E739" s="90"/>
      <c r="F739" s="90"/>
      <c r="G739" s="90"/>
      <c r="H739" s="73"/>
      <c r="I739" s="73"/>
      <c r="J739" s="73"/>
      <c r="K739" s="109"/>
    </row>
    <row r="740" spans="3:11" s="404" customFormat="1" ht="18.75" x14ac:dyDescent="0.25">
      <c r="C740" s="204" t="str">
        <f>IFERROR(VLOOKUP(D739,'1. Desarrollo e Innov. Curricu.'!$E:$F,2,FALSE),IFERROR(VLOOKUP(D739,'2. Investigación Científica'!$E:$F,2,FALSE),IFERROR(VLOOKUP(D739,'3. Vinculación Univ. Sociedad'!$E:$F,2,FALSE),IFERROR(VLOOKUP(D739,'4. Docencia y Profesorado Univ.'!$E:$F,2,FALSE),IFERROR(VLOOKUP(D739,'5. Estudiantes y Graduados'!$E:$F,2,FALSE),IFERROR(VLOOKUP(D739,'11. Gestion Administrativa'!$E:$F,2,FALSE),IFERROR(VLOOKUP(D739,'13. Gestión Académica'!$E:$F,2,FALSE),IFERROR(VLOOKUP(D739,'8. Asegura. de la Calid. y M'!$E:$F,2,FALSE),IFERROR(VLOOKUP(D739,'6. Gestión del Conocimiento'!$E:$F,2,FALSE),IFERROR(VLOOKUP(D739,'15. Gobernabilidad y Proceso...'!$E:$F,2,FALSE),IFERROR(VLOOKUP(D739,'12. Gestión del Talento Humano'!$E:$F,2,FALSE),IFERROR(VLOOKUP(D739,'14. Internacional... de la E.S.'!$E:$F,2,FALSE),IFERROR(VLOOKUP(D739,'10. Posgrado'!$E:$F,2,FALSE),IFERROR(VLOOKUP(D739,'17. Gestión TIC'!$E:$F,2,FALSE),IFERROR(VLOOKUP(D739,'16. Desa. del Sistema Educ.Sup.'!$E:$F,2,FALSE),IFERROR(VLOOKUP(D739,'9. Cultura de Inno. Insti...'!$E:$F,2,FALSE),VLOOKUP(D739,'7. Lo Esencial de la Reforma U.'!$E:$F,2,0)))))))))))))))))</f>
        <v>Realización y ejecución de cronograma de trabajo/ Plan de Mejoras/. DIYP</v>
      </c>
      <c r="D740" s="31"/>
      <c r="E740" s="90"/>
      <c r="F740" s="90"/>
      <c r="G740" s="90"/>
      <c r="H740" s="73"/>
      <c r="I740" s="73"/>
      <c r="J740" s="73"/>
      <c r="K740" s="109"/>
    </row>
    <row r="741" spans="3:11" s="404" customFormat="1" ht="15.75" thickBot="1" x14ac:dyDescent="0.3">
      <c r="F741" s="90"/>
      <c r="G741" s="73"/>
      <c r="H741" s="73"/>
      <c r="I741" s="73"/>
    </row>
    <row r="742" spans="3:11" s="404" customFormat="1" ht="30.75" thickBot="1" x14ac:dyDescent="0.3">
      <c r="C742" s="126" t="s">
        <v>44</v>
      </c>
      <c r="D742" s="126" t="s">
        <v>55</v>
      </c>
      <c r="E742" s="133" t="s">
        <v>57</v>
      </c>
      <c r="F742" s="132" t="s">
        <v>27</v>
      </c>
      <c r="G742" s="130" t="s">
        <v>128</v>
      </c>
      <c r="H742" s="133" t="s">
        <v>46</v>
      </c>
      <c r="I742" s="130" t="s">
        <v>129</v>
      </c>
      <c r="J742" s="130" t="s">
        <v>407</v>
      </c>
      <c r="K742" s="130" t="s">
        <v>408</v>
      </c>
    </row>
    <row r="743" spans="3:11" s="404" customFormat="1" x14ac:dyDescent="0.25">
      <c r="C743" s="214" t="s">
        <v>421</v>
      </c>
      <c r="D743" s="215">
        <v>10</v>
      </c>
      <c r="E743" s="213">
        <f>HLOOKUP(C743,$AH$2:$BU$3,2,0)</f>
        <v>2250</v>
      </c>
      <c r="F743" s="94">
        <f t="shared" ref="F743:F747" si="71">D743*E743</f>
        <v>22500</v>
      </c>
      <c r="G743" s="158" t="s">
        <v>126</v>
      </c>
      <c r="H743" s="408" t="s">
        <v>752</v>
      </c>
      <c r="I743" s="127" t="str">
        <f>VLOOKUP(H743,Presupuesto!$B$11:$C$565,2,0)</f>
        <v>PASAJES AL EXTERIOR</v>
      </c>
      <c r="J743" s="212" t="s">
        <v>1444</v>
      </c>
      <c r="K743" s="95" t="s">
        <v>391</v>
      </c>
    </row>
    <row r="744" spans="3:11" s="404" customFormat="1" x14ac:dyDescent="0.25">
      <c r="C744" s="138" t="s">
        <v>1941</v>
      </c>
      <c r="D744" s="155"/>
      <c r="E744" s="120">
        <v>100</v>
      </c>
      <c r="F744" s="94">
        <f t="shared" si="71"/>
        <v>0</v>
      </c>
      <c r="G744" s="158" t="s">
        <v>126</v>
      </c>
      <c r="H744" s="408" t="s">
        <v>789</v>
      </c>
      <c r="I744" s="127" t="str">
        <f>VLOOKUP(H744,Presupuesto!$B$11:$C$565,2,0)</f>
        <v>ALIMENTOS B EBIDAS PARA PERSONAS</v>
      </c>
      <c r="J744" s="212" t="s">
        <v>1444</v>
      </c>
      <c r="K744" s="95" t="s">
        <v>409</v>
      </c>
    </row>
    <row r="745" spans="3:11" s="404" customFormat="1" ht="15.75" x14ac:dyDescent="0.25">
      <c r="C745" s="495" t="s">
        <v>1943</v>
      </c>
      <c r="D745" s="155"/>
      <c r="E745" s="120">
        <v>10000</v>
      </c>
      <c r="F745" s="94">
        <f t="shared" si="71"/>
        <v>0</v>
      </c>
      <c r="G745" s="158" t="s">
        <v>126</v>
      </c>
      <c r="H745" s="408" t="s">
        <v>816</v>
      </c>
      <c r="I745" s="127" t="str">
        <f>VLOOKUP(H745,Presupuesto!$B$11:$C$565,2,0)</f>
        <v>PRODUCTOS DE ARTES GRAFICAS</v>
      </c>
      <c r="J745" s="212" t="s">
        <v>1444</v>
      </c>
      <c r="K745" s="95" t="s">
        <v>409</v>
      </c>
    </row>
    <row r="746" spans="3:11" s="404" customFormat="1" x14ac:dyDescent="0.25">
      <c r="C746" s="138" t="s">
        <v>1942</v>
      </c>
      <c r="D746" s="155"/>
      <c r="E746" s="120">
        <v>1000</v>
      </c>
      <c r="F746" s="94">
        <f t="shared" si="71"/>
        <v>0</v>
      </c>
      <c r="G746" s="158" t="s">
        <v>126</v>
      </c>
      <c r="H746" s="408" t="s">
        <v>278</v>
      </c>
      <c r="I746" s="127" t="str">
        <f>VLOOKUP(H746,Presupuesto!$B$11:$C$565,2,0)</f>
        <v>ALQUILER DE EDIFICIOS Y LOCALES (22100-00)</v>
      </c>
      <c r="J746" s="212" t="s">
        <v>1444</v>
      </c>
      <c r="K746" s="95" t="s">
        <v>409</v>
      </c>
    </row>
    <row r="747" spans="3:11" s="404" customFormat="1" ht="15.75" x14ac:dyDescent="0.25">
      <c r="C747" s="495"/>
      <c r="D747" s="155"/>
      <c r="E747" s="120">
        <v>1000</v>
      </c>
      <c r="F747" s="94">
        <f t="shared" si="71"/>
        <v>0</v>
      </c>
      <c r="G747" s="158" t="s">
        <v>126</v>
      </c>
      <c r="H747" s="408" t="s">
        <v>816</v>
      </c>
      <c r="I747" s="127" t="str">
        <f>VLOOKUP(H747,Presupuesto!$B$11:$C$565,2,0)</f>
        <v>PRODUCTOS DE ARTES GRAFICAS</v>
      </c>
      <c r="J747" s="212" t="s">
        <v>1444</v>
      </c>
      <c r="K747" s="95" t="s">
        <v>409</v>
      </c>
    </row>
    <row r="749" spans="3:11" ht="15.75" thickBot="1" x14ac:dyDescent="0.3"/>
    <row r="750" spans="3:11" s="404" customFormat="1" ht="15.75" thickBot="1" x14ac:dyDescent="0.3">
      <c r="C750" s="154" t="s">
        <v>53</v>
      </c>
      <c r="D750" s="329">
        <f>SUM(F757:F765)</f>
        <v>118699.02</v>
      </c>
      <c r="F750" s="70"/>
      <c r="G750" s="76"/>
      <c r="H750" s="70"/>
      <c r="I750" s="70"/>
    </row>
    <row r="751" spans="3:11" s="404" customFormat="1" x14ac:dyDescent="0.25">
      <c r="C751" s="70"/>
      <c r="D751" s="31"/>
      <c r="E751" s="90"/>
      <c r="F751" s="90"/>
      <c r="G751" s="90"/>
      <c r="H751" s="73"/>
      <c r="I751" s="73"/>
      <c r="J751" s="73"/>
      <c r="K751" s="109"/>
    </row>
    <row r="752" spans="3:11" s="404" customFormat="1" x14ac:dyDescent="0.25">
      <c r="C752" s="70"/>
      <c r="D752" s="31"/>
      <c r="E752" s="90"/>
      <c r="F752" s="90"/>
      <c r="G752" s="90"/>
      <c r="H752" s="73"/>
      <c r="I752" s="73"/>
      <c r="J752" s="73"/>
      <c r="K752" s="109"/>
    </row>
    <row r="753" spans="3:11" s="404" customFormat="1" ht="15.75" x14ac:dyDescent="0.25">
      <c r="C753" s="199" t="s">
        <v>389</v>
      </c>
      <c r="D753" s="327" t="s">
        <v>2072</v>
      </c>
      <c r="E753" s="90"/>
      <c r="F753" s="90"/>
      <c r="G753" s="90"/>
      <c r="H753" s="73"/>
      <c r="I753" s="73"/>
      <c r="J753" s="73"/>
      <c r="K753" s="109"/>
    </row>
    <row r="754" spans="3:11" s="404" customFormat="1" ht="18.75" x14ac:dyDescent="0.25">
      <c r="C754" s="204" t="str">
        <f>IFERROR(VLOOKUP(D753,'1. Desarrollo e Innov. Curricu.'!$E:$F,2,FALSE),IFERROR(VLOOKUP(D753,'2. Investigación Científica'!$E:$F,2,FALSE),IFERROR(VLOOKUP(D753,'3. Vinculación Univ. Sociedad'!$E:$F,2,FALSE),IFERROR(VLOOKUP(D753,'4. Docencia y Profesorado Univ.'!$E:$F,2,FALSE),IFERROR(VLOOKUP(D753,'5. Estudiantes y Graduados'!$E:$F,2,FALSE),IFERROR(VLOOKUP(D753,'11. Gestion Administrativa'!$E:$F,2,FALSE),IFERROR(VLOOKUP(D753,'13. Gestión Académica'!$E:$F,2,FALSE),IFERROR(VLOOKUP(D753,'8. Asegura. de la Calid. y M'!$E:$F,2,FALSE),IFERROR(VLOOKUP(D753,'6. Gestión del Conocimiento'!$E:$F,2,FALSE),IFERROR(VLOOKUP(D753,'15. Gobernabilidad y Proceso...'!$E:$F,2,FALSE),IFERROR(VLOOKUP(D753,'12. Gestión del Talento Humano'!$E:$F,2,FALSE),IFERROR(VLOOKUP(D753,'14. Internacional... de la E.S.'!$E:$F,2,FALSE),IFERROR(VLOOKUP(D753,'10. Posgrado'!$E:$F,2,FALSE),IFERROR(VLOOKUP(D753,'17. Gestión TIC'!$E:$F,2,FALSE),IFERROR(VLOOKUP(D753,'16. Desa. del Sistema Educ.Sup.'!$E:$F,2,FALSE),IFERROR(VLOOKUP(D753,'9. Cultura de Inno. Insti...'!$E:$F,2,FALSE),VLOOKUP(D753,'7. Lo Esencial de la Reforma U.'!$E:$F,2,0)))))))))))))))))</f>
        <v>aplicación de mecanismos de ejecución de los convenios con las universidades extranjeras</v>
      </c>
      <c r="D754" s="31"/>
      <c r="E754" s="90"/>
      <c r="F754" s="90"/>
      <c r="G754" s="90"/>
      <c r="H754" s="73"/>
      <c r="I754" s="73"/>
      <c r="J754" s="73"/>
      <c r="K754" s="109"/>
    </row>
    <row r="755" spans="3:11" s="404" customFormat="1" ht="15.75" thickBot="1" x14ac:dyDescent="0.3">
      <c r="F755" s="90"/>
      <c r="G755" s="73"/>
      <c r="H755" s="73"/>
      <c r="I755" s="73"/>
    </row>
    <row r="756" spans="3:11" s="404" customFormat="1" ht="30.75" thickBot="1" x14ac:dyDescent="0.3">
      <c r="C756" s="126" t="s">
        <v>44</v>
      </c>
      <c r="D756" s="126" t="s">
        <v>55</v>
      </c>
      <c r="E756" s="133" t="s">
        <v>57</v>
      </c>
      <c r="F756" s="132" t="s">
        <v>27</v>
      </c>
      <c r="G756" s="130" t="s">
        <v>128</v>
      </c>
      <c r="H756" s="133" t="s">
        <v>46</v>
      </c>
      <c r="I756" s="130" t="s">
        <v>129</v>
      </c>
      <c r="J756" s="130" t="s">
        <v>407</v>
      </c>
      <c r="K756" s="130" t="s">
        <v>408</v>
      </c>
    </row>
    <row r="757" spans="3:11" s="404" customFormat="1" x14ac:dyDescent="0.25">
      <c r="C757" s="214" t="s">
        <v>443</v>
      </c>
      <c r="D757" s="215">
        <v>20</v>
      </c>
      <c r="E757" s="213">
        <f>HLOOKUP(C757,$AH$2:$BU$3,2,0)</f>
        <v>5934.951</v>
      </c>
      <c r="F757" s="94">
        <f t="shared" ref="F757:F761" si="72">D757*E757</f>
        <v>118699.02</v>
      </c>
      <c r="G757" s="158" t="s">
        <v>126</v>
      </c>
      <c r="H757" s="408" t="s">
        <v>752</v>
      </c>
      <c r="I757" s="127" t="str">
        <f>VLOOKUP(H757,Presupuesto!$B$11:$C$565,2,0)</f>
        <v>PASAJES AL EXTERIOR</v>
      </c>
      <c r="J757" s="212" t="s">
        <v>1444</v>
      </c>
      <c r="K757" s="95" t="s">
        <v>391</v>
      </c>
    </row>
    <row r="758" spans="3:11" s="404" customFormat="1" x14ac:dyDescent="0.25">
      <c r="C758" s="138" t="s">
        <v>1941</v>
      </c>
      <c r="D758" s="155">
        <v>0</v>
      </c>
      <c r="E758" s="120">
        <v>100</v>
      </c>
      <c r="F758" s="94">
        <f t="shared" si="72"/>
        <v>0</v>
      </c>
      <c r="G758" s="158" t="s">
        <v>126</v>
      </c>
      <c r="H758" s="408" t="s">
        <v>789</v>
      </c>
      <c r="I758" s="127" t="str">
        <f>VLOOKUP(H758,Presupuesto!$B$11:$C$565,2,0)</f>
        <v>ALIMENTOS B EBIDAS PARA PERSONAS</v>
      </c>
      <c r="J758" s="212" t="s">
        <v>1444</v>
      </c>
      <c r="K758" s="95" t="s">
        <v>409</v>
      </c>
    </row>
    <row r="759" spans="3:11" s="404" customFormat="1" ht="15.75" x14ac:dyDescent="0.25">
      <c r="C759" s="495" t="s">
        <v>1943</v>
      </c>
      <c r="D759" s="155">
        <v>0</v>
      </c>
      <c r="E759" s="120">
        <v>10000</v>
      </c>
      <c r="F759" s="94">
        <f t="shared" si="72"/>
        <v>0</v>
      </c>
      <c r="G759" s="158" t="s">
        <v>126</v>
      </c>
      <c r="H759" s="408" t="s">
        <v>816</v>
      </c>
      <c r="I759" s="127" t="str">
        <f>VLOOKUP(H759,Presupuesto!$B$11:$C$565,2,0)</f>
        <v>PRODUCTOS DE ARTES GRAFICAS</v>
      </c>
      <c r="J759" s="212" t="s">
        <v>1444</v>
      </c>
      <c r="K759" s="95" t="s">
        <v>409</v>
      </c>
    </row>
    <row r="760" spans="3:11" s="404" customFormat="1" x14ac:dyDescent="0.25">
      <c r="C760" s="138" t="s">
        <v>1942</v>
      </c>
      <c r="D760" s="155">
        <v>0</v>
      </c>
      <c r="E760" s="120">
        <v>1000</v>
      </c>
      <c r="F760" s="94">
        <f t="shared" si="72"/>
        <v>0</v>
      </c>
      <c r="G760" s="158" t="s">
        <v>126</v>
      </c>
      <c r="H760" s="408" t="s">
        <v>278</v>
      </c>
      <c r="I760" s="127" t="str">
        <f>VLOOKUP(H760,Presupuesto!$B$11:$C$565,2,0)</f>
        <v>ALQUILER DE EDIFICIOS Y LOCALES (22100-00)</v>
      </c>
      <c r="J760" s="212" t="s">
        <v>1444</v>
      </c>
      <c r="K760" s="95" t="s">
        <v>409</v>
      </c>
    </row>
    <row r="761" spans="3:11" s="404" customFormat="1" ht="15.75" x14ac:dyDescent="0.25">
      <c r="C761" s="495"/>
      <c r="D761" s="155"/>
      <c r="E761" s="120">
        <v>1000</v>
      </c>
      <c r="F761" s="94">
        <f t="shared" si="72"/>
        <v>0</v>
      </c>
      <c r="G761" s="158" t="s">
        <v>126</v>
      </c>
      <c r="H761" s="408" t="s">
        <v>816</v>
      </c>
      <c r="I761" s="127" t="str">
        <f>VLOOKUP(H761,Presupuesto!$B$11:$C$565,2,0)</f>
        <v>PRODUCTOS DE ARTES GRAFICAS</v>
      </c>
      <c r="J761" s="212" t="s">
        <v>1444</v>
      </c>
      <c r="K761" s="95" t="s">
        <v>409</v>
      </c>
    </row>
    <row r="763" spans="3:11" ht="15.75" thickBot="1" x14ac:dyDescent="0.3"/>
    <row r="764" spans="3:11" s="404" customFormat="1" ht="15.75" thickBot="1" x14ac:dyDescent="0.3">
      <c r="C764" s="154" t="s">
        <v>53</v>
      </c>
      <c r="D764" s="329">
        <f>SUM(F771:F779)</f>
        <v>0</v>
      </c>
      <c r="F764" s="70"/>
      <c r="G764" s="76"/>
      <c r="H764" s="70"/>
      <c r="I764" s="70"/>
    </row>
    <row r="765" spans="3:11" s="404" customFormat="1" x14ac:dyDescent="0.25">
      <c r="C765" s="70"/>
      <c r="D765" s="31"/>
      <c r="E765" s="90"/>
      <c r="F765" s="90"/>
      <c r="G765" s="90"/>
      <c r="H765" s="73"/>
      <c r="I765" s="73"/>
      <c r="J765" s="73"/>
      <c r="K765" s="109"/>
    </row>
    <row r="766" spans="3:11" s="404" customFormat="1" x14ac:dyDescent="0.25">
      <c r="C766" s="70"/>
      <c r="D766" s="31"/>
      <c r="E766" s="90"/>
      <c r="F766" s="90"/>
      <c r="G766" s="90"/>
      <c r="H766" s="73"/>
      <c r="I766" s="73"/>
      <c r="J766" s="73"/>
      <c r="K766" s="109"/>
    </row>
    <row r="767" spans="3:11" s="404" customFormat="1" ht="15.75" x14ac:dyDescent="0.25">
      <c r="C767" s="199" t="s">
        <v>389</v>
      </c>
      <c r="D767" s="327" t="s">
        <v>2360</v>
      </c>
      <c r="E767" s="90"/>
      <c r="F767" s="90"/>
      <c r="G767" s="90"/>
      <c r="H767" s="73"/>
      <c r="I767" s="73"/>
      <c r="J767" s="73"/>
      <c r="K767" s="109"/>
    </row>
    <row r="768" spans="3:11" s="404" customFormat="1" ht="18.75" x14ac:dyDescent="0.25">
      <c r="C768" s="204" t="str">
        <f>IFERROR(VLOOKUP(D767,'1. Desarrollo e Innov. Curricu.'!$E:$F,2,FALSE),IFERROR(VLOOKUP(D767,'2. Investigación Científica'!$E:$F,2,FALSE),IFERROR(VLOOKUP(D767,'3. Vinculación Univ. Sociedad'!$E:$F,2,FALSE),IFERROR(VLOOKUP(D767,'4. Docencia y Profesorado Univ.'!$E:$F,2,FALSE),IFERROR(VLOOKUP(D767,'5. Estudiantes y Graduados'!$E:$F,2,FALSE),IFERROR(VLOOKUP(D767,'11. Gestion Administrativa'!$E:$F,2,FALSE),IFERROR(VLOOKUP(D767,'13. Gestión Académica'!$E:$F,2,FALSE),IFERROR(VLOOKUP(D767,'8. Asegura. de la Calid. y M'!$E:$F,2,FALSE),IFERROR(VLOOKUP(D767,'6. Gestión del Conocimiento'!$E:$F,2,FALSE),IFERROR(VLOOKUP(D767,'15. Gobernabilidad y Proceso...'!$E:$F,2,FALSE),IFERROR(VLOOKUP(D767,'12. Gestión del Talento Humano'!$E:$F,2,FALSE),IFERROR(VLOOKUP(D767,'14. Internacional... de la E.S.'!$E:$F,2,FALSE),IFERROR(VLOOKUP(D767,'10. Posgrado'!$E:$F,2,FALSE),IFERROR(VLOOKUP(D767,'17. Gestión TIC'!$E:$F,2,FALSE),IFERROR(VLOOKUP(D767,'16. Desa. del Sistema Educ.Sup.'!$E:$F,2,FALSE),IFERROR(VLOOKUP(D767,'9. Cultura de Inno. Insti...'!$E:$F,2,FALSE),VLOOKUP(D767,'7. Lo Esencial de la Reforma U.'!$E:$F,2,0)))))))))))))))))</f>
        <v>Selección de la Universidad.      Calendario de trabajo de visitas.       (COSTO 1,246339.71)</v>
      </c>
      <c r="D768" s="31"/>
      <c r="E768" s="90"/>
      <c r="F768" s="90"/>
      <c r="G768" s="90"/>
      <c r="H768" s="73"/>
      <c r="I768" s="73"/>
      <c r="J768" s="73"/>
      <c r="K768" s="109"/>
    </row>
    <row r="769" spans="3:11" s="404" customFormat="1" ht="15.75" thickBot="1" x14ac:dyDescent="0.3">
      <c r="F769" s="90"/>
      <c r="G769" s="73"/>
      <c r="H769" s="73"/>
      <c r="I769" s="73"/>
    </row>
    <row r="770" spans="3:11" s="404" customFormat="1" ht="30.75" thickBot="1" x14ac:dyDescent="0.3">
      <c r="C770" s="126" t="s">
        <v>44</v>
      </c>
      <c r="D770" s="126" t="s">
        <v>55</v>
      </c>
      <c r="E770" s="133" t="s">
        <v>57</v>
      </c>
      <c r="F770" s="132" t="s">
        <v>27</v>
      </c>
      <c r="G770" s="130" t="s">
        <v>128</v>
      </c>
      <c r="H770" s="133" t="s">
        <v>46</v>
      </c>
      <c r="I770" s="130" t="s">
        <v>129</v>
      </c>
      <c r="J770" s="130" t="s">
        <v>407</v>
      </c>
      <c r="K770" s="130" t="s">
        <v>408</v>
      </c>
    </row>
    <row r="771" spans="3:11" s="404" customFormat="1" x14ac:dyDescent="0.25">
      <c r="C771" s="214" t="s">
        <v>443</v>
      </c>
      <c r="D771" s="215">
        <v>0</v>
      </c>
      <c r="E771" s="213">
        <f>HLOOKUP(C771,$AH$2:$BU$3,2,0)</f>
        <v>5934.951</v>
      </c>
      <c r="F771" s="94">
        <f t="shared" ref="F771:F775" si="73">D771*E771</f>
        <v>0</v>
      </c>
      <c r="G771" s="158" t="s">
        <v>126</v>
      </c>
      <c r="H771" s="408" t="s">
        <v>752</v>
      </c>
      <c r="I771" s="127" t="str">
        <f>VLOOKUP(H771,Presupuesto!$B$11:$C$565,2,0)</f>
        <v>PASAJES AL EXTERIOR</v>
      </c>
      <c r="J771" s="212" t="s">
        <v>1444</v>
      </c>
      <c r="K771" s="95" t="s">
        <v>391</v>
      </c>
    </row>
    <row r="772" spans="3:11" s="404" customFormat="1" x14ac:dyDescent="0.25">
      <c r="C772" s="138" t="s">
        <v>1941</v>
      </c>
      <c r="D772" s="155">
        <v>0</v>
      </c>
      <c r="E772" s="120">
        <v>100</v>
      </c>
      <c r="F772" s="94">
        <f t="shared" si="73"/>
        <v>0</v>
      </c>
      <c r="G772" s="158" t="s">
        <v>126</v>
      </c>
      <c r="H772" s="408" t="s">
        <v>789</v>
      </c>
      <c r="I772" s="127" t="str">
        <f>VLOOKUP(H772,Presupuesto!$B$11:$C$565,2,0)</f>
        <v>ALIMENTOS B EBIDAS PARA PERSONAS</v>
      </c>
      <c r="J772" s="212" t="s">
        <v>1444</v>
      </c>
      <c r="K772" s="95" t="s">
        <v>409</v>
      </c>
    </row>
    <row r="773" spans="3:11" s="404" customFormat="1" ht="15.75" x14ac:dyDescent="0.25">
      <c r="C773" s="495" t="s">
        <v>1943</v>
      </c>
      <c r="D773" s="155">
        <v>0</v>
      </c>
      <c r="E773" s="120">
        <v>10000</v>
      </c>
      <c r="F773" s="94">
        <f t="shared" si="73"/>
        <v>0</v>
      </c>
      <c r="G773" s="158" t="s">
        <v>126</v>
      </c>
      <c r="H773" s="408" t="s">
        <v>816</v>
      </c>
      <c r="I773" s="127" t="str">
        <f>VLOOKUP(H773,Presupuesto!$B$11:$C$565,2,0)</f>
        <v>PRODUCTOS DE ARTES GRAFICAS</v>
      </c>
      <c r="J773" s="212" t="s">
        <v>1444</v>
      </c>
      <c r="K773" s="95" t="s">
        <v>409</v>
      </c>
    </row>
    <row r="774" spans="3:11" s="404" customFormat="1" x14ac:dyDescent="0.25">
      <c r="C774" s="138" t="s">
        <v>1942</v>
      </c>
      <c r="D774" s="155">
        <v>0</v>
      </c>
      <c r="E774" s="120">
        <v>1000</v>
      </c>
      <c r="F774" s="94">
        <f t="shared" si="73"/>
        <v>0</v>
      </c>
      <c r="G774" s="158" t="s">
        <v>126</v>
      </c>
      <c r="H774" s="408" t="s">
        <v>278</v>
      </c>
      <c r="I774" s="127" t="str">
        <f>VLOOKUP(H774,Presupuesto!$B$11:$C$565,2,0)</f>
        <v>ALQUILER DE EDIFICIOS Y LOCALES (22100-00)</v>
      </c>
      <c r="J774" s="212" t="s">
        <v>1444</v>
      </c>
      <c r="K774" s="95" t="s">
        <v>409</v>
      </c>
    </row>
    <row r="775" spans="3:11" s="404" customFormat="1" ht="15.75" x14ac:dyDescent="0.25">
      <c r="C775" s="495"/>
      <c r="D775" s="155"/>
      <c r="E775" s="120">
        <v>1000</v>
      </c>
      <c r="F775" s="94">
        <f t="shared" si="73"/>
        <v>0</v>
      </c>
      <c r="G775" s="158" t="s">
        <v>126</v>
      </c>
      <c r="H775" s="408" t="s">
        <v>816</v>
      </c>
      <c r="I775" s="127" t="str">
        <f>VLOOKUP(H775,Presupuesto!$B$11:$C$565,2,0)</f>
        <v>PRODUCTOS DE ARTES GRAFICAS</v>
      </c>
      <c r="J775" s="212" t="s">
        <v>1444</v>
      </c>
      <c r="K775" s="95" t="s">
        <v>409</v>
      </c>
    </row>
    <row r="777" spans="3:11" ht="15.75" thickBot="1" x14ac:dyDescent="0.3"/>
    <row r="778" spans="3:11" s="404" customFormat="1" ht="15.75" thickBot="1" x14ac:dyDescent="0.3">
      <c r="C778" s="154" t="s">
        <v>53</v>
      </c>
      <c r="D778" s="329">
        <f>SUM(F785:F794)</f>
        <v>180000</v>
      </c>
      <c r="F778" s="70"/>
      <c r="G778" s="76"/>
      <c r="H778" s="70"/>
      <c r="I778" s="70"/>
    </row>
    <row r="779" spans="3:11" s="404" customFormat="1" x14ac:dyDescent="0.25">
      <c r="C779" s="70"/>
      <c r="D779" s="31"/>
      <c r="E779" s="90"/>
      <c r="F779" s="90"/>
      <c r="G779" s="90"/>
      <c r="H779" s="73"/>
      <c r="I779" s="73"/>
      <c r="J779" s="73"/>
      <c r="K779" s="109"/>
    </row>
    <row r="780" spans="3:11" s="404" customFormat="1" x14ac:dyDescent="0.25">
      <c r="C780" s="70"/>
      <c r="D780" s="31"/>
      <c r="E780" s="90"/>
      <c r="F780" s="90"/>
      <c r="G780" s="90"/>
      <c r="H780" s="73"/>
      <c r="I780" s="73"/>
      <c r="J780" s="73"/>
      <c r="K780" s="109"/>
    </row>
    <row r="781" spans="3:11" s="404" customFormat="1" ht="15.75" x14ac:dyDescent="0.25">
      <c r="C781" s="199" t="s">
        <v>389</v>
      </c>
      <c r="D781" s="327" t="s">
        <v>1726</v>
      </c>
      <c r="E781" s="90"/>
      <c r="F781" s="90"/>
      <c r="G781" s="90"/>
      <c r="H781" s="73"/>
      <c r="I781" s="73"/>
      <c r="J781" s="73"/>
      <c r="K781" s="109"/>
    </row>
    <row r="782" spans="3:11" s="404" customFormat="1" ht="18.75" x14ac:dyDescent="0.25">
      <c r="C782" s="204" t="str">
        <f>IFERROR(VLOOKUP(D781,'1. Desarrollo e Innov. Curricu.'!$E:$F,2,FALSE),IFERROR(VLOOKUP(D781,'2. Investigación Científica'!$E:$F,2,FALSE),IFERROR(VLOOKUP(D781,'3. Vinculación Univ. Sociedad'!$E:$F,2,FALSE),IFERROR(VLOOKUP(D781,'4. Docencia y Profesorado Univ.'!$E:$F,2,FALSE),IFERROR(VLOOKUP(D781,'5. Estudiantes y Graduados'!$E:$F,2,FALSE),IFERROR(VLOOKUP(D781,'11. Gestion Administrativa'!$E:$F,2,FALSE),IFERROR(VLOOKUP(D781,'13. Gestión Académica'!$E:$F,2,FALSE),IFERROR(VLOOKUP(D781,'8. Asegura. de la Calid. y M'!$E:$F,2,FALSE),IFERROR(VLOOKUP(D781,'6. Gestión del Conocimiento'!$E:$F,2,FALSE),IFERROR(VLOOKUP(D781,'15. Gobernabilidad y Proceso...'!$E:$F,2,FALSE),IFERROR(VLOOKUP(D781,'12. Gestión del Talento Humano'!$E:$F,2,FALSE),IFERROR(VLOOKUP(D781,'14. Internacional... de la E.S.'!$E:$F,2,FALSE),IFERROR(VLOOKUP(D781,'10. Posgrado'!$E:$F,2,FALSE),IFERROR(VLOOKUP(D781,'17. Gestión TIC'!$E:$F,2,FALSE),IFERROR(VLOOKUP(D781,'16. Desa. del Sistema Educ.Sup.'!$E:$F,2,FALSE),IFERROR(VLOOKUP(D781,'9. Cultura de Inno. Insti...'!$E:$F,2,FALSE),VLOOKUP(D781,'7. Lo Esencial de la Reforma U.'!$E:$F,2,0)))))))))))))))))</f>
        <v xml:space="preserve">1. Gestionar la creación del Programa de servicios a estudiantes con necesidades especiales PROSENE. 2. Fortalecer la pólitica de inclusión y equidad en UNAH-VS.  3. Difusión, promoción y comunicación de actividades desarrolladas en pro del programa PROSENE. 4. Contar con un equipo multidisciplinario (médicos, especialista, psicólogos, trabajadores sociales, entre otros) que tengan pertinencia y fortalezcan el programa y sus actividades.                                                                                                                                                       </v>
      </c>
      <c r="D782" s="31"/>
      <c r="E782" s="90"/>
      <c r="F782" s="90"/>
      <c r="G782" s="90"/>
      <c r="H782" s="73"/>
      <c r="I782" s="73"/>
      <c r="J782" s="73"/>
      <c r="K782" s="109"/>
    </row>
    <row r="783" spans="3:11" s="404" customFormat="1" ht="15.75" thickBot="1" x14ac:dyDescent="0.3">
      <c r="F783" s="90"/>
      <c r="G783" s="73"/>
      <c r="H783" s="73"/>
      <c r="I783" s="73"/>
    </row>
    <row r="784" spans="3:11" s="404" customFormat="1" ht="30.75" thickBot="1" x14ac:dyDescent="0.3">
      <c r="C784" s="126" t="s">
        <v>44</v>
      </c>
      <c r="D784" s="126" t="s">
        <v>55</v>
      </c>
      <c r="E784" s="133" t="s">
        <v>57</v>
      </c>
      <c r="F784" s="132" t="s">
        <v>27</v>
      </c>
      <c r="G784" s="130" t="s">
        <v>128</v>
      </c>
      <c r="H784" s="133" t="s">
        <v>46</v>
      </c>
      <c r="I784" s="130" t="s">
        <v>129</v>
      </c>
      <c r="J784" s="130" t="s">
        <v>407</v>
      </c>
      <c r="K784" s="130" t="s">
        <v>408</v>
      </c>
    </row>
    <row r="785" spans="3:11" s="404" customFormat="1" x14ac:dyDescent="0.25">
      <c r="C785" s="214" t="s">
        <v>436</v>
      </c>
      <c r="D785" s="215"/>
      <c r="E785" s="213">
        <f>HLOOKUP(C785,$AH$2:$BU$3,2,0)</f>
        <v>620</v>
      </c>
      <c r="F785" s="94">
        <f t="shared" ref="F785:F794" si="74">D785*E785</f>
        <v>0</v>
      </c>
      <c r="G785" s="158"/>
      <c r="H785" s="139"/>
      <c r="I785" s="127" t="e">
        <f>VLOOKUP(H785,Presupuesto!$B$11:$C$565,2,0)</f>
        <v>#N/A</v>
      </c>
      <c r="J785" s="95" t="s">
        <v>1357</v>
      </c>
      <c r="K785" s="95" t="s">
        <v>391</v>
      </c>
    </row>
    <row r="786" spans="3:11" s="404" customFormat="1" x14ac:dyDescent="0.25">
      <c r="C786" s="138" t="s">
        <v>1715</v>
      </c>
      <c r="D786" s="155">
        <v>3</v>
      </c>
      <c r="E786" s="120">
        <v>2000</v>
      </c>
      <c r="F786" s="94">
        <f t="shared" si="74"/>
        <v>6000</v>
      </c>
      <c r="G786" s="158" t="s">
        <v>126</v>
      </c>
      <c r="H786" s="517" t="s">
        <v>868</v>
      </c>
      <c r="I786" s="127" t="str">
        <f>VLOOKUP(H786,Presupuesto!$B$11:$C$565,2,0)</f>
        <v>GASOLINA</v>
      </c>
      <c r="J786" s="95" t="s">
        <v>1357</v>
      </c>
      <c r="K786" s="95" t="s">
        <v>409</v>
      </c>
    </row>
    <row r="787" spans="3:11" s="404" customFormat="1" x14ac:dyDescent="0.25">
      <c r="C787" s="138" t="s">
        <v>1715</v>
      </c>
      <c r="D787" s="155">
        <v>2</v>
      </c>
      <c r="E787" s="120">
        <v>2000</v>
      </c>
      <c r="F787" s="94">
        <f t="shared" si="74"/>
        <v>4000</v>
      </c>
      <c r="G787" s="158" t="s">
        <v>126</v>
      </c>
      <c r="H787" s="517" t="s">
        <v>870</v>
      </c>
      <c r="I787" s="127" t="str">
        <f>VLOOKUP(H787,Presupuesto!$B$11:$C$565,2,0)</f>
        <v>DIESEL</v>
      </c>
      <c r="J787" s="95" t="s">
        <v>1357</v>
      </c>
      <c r="K787" s="95" t="s">
        <v>409</v>
      </c>
    </row>
    <row r="788" spans="3:11" s="404" customFormat="1" x14ac:dyDescent="0.25">
      <c r="C788" s="138" t="s">
        <v>1722</v>
      </c>
      <c r="D788" s="155">
        <v>0</v>
      </c>
      <c r="E788" s="120">
        <v>5000</v>
      </c>
      <c r="F788" s="94">
        <f t="shared" si="74"/>
        <v>0</v>
      </c>
      <c r="G788" s="158" t="s">
        <v>126</v>
      </c>
      <c r="H788" s="517" t="s">
        <v>638</v>
      </c>
      <c r="I788" s="127" t="str">
        <f>VLOOKUP(H788,Presupuesto!$B$11:$C$565,2,0)</f>
        <v>ALQUILERES DE EDIFICIOS Y LOCALES</v>
      </c>
      <c r="J788" s="95" t="s">
        <v>1357</v>
      </c>
      <c r="K788" s="95" t="s">
        <v>409</v>
      </c>
    </row>
    <row r="789" spans="3:11" s="404" customFormat="1" x14ac:dyDescent="0.25">
      <c r="C789" s="138" t="s">
        <v>1699</v>
      </c>
      <c r="D789" s="155">
        <v>10</v>
      </c>
      <c r="E789" s="120">
        <v>5000</v>
      </c>
      <c r="F789" s="94">
        <f t="shared" si="74"/>
        <v>50000</v>
      </c>
      <c r="G789" s="158" t="s">
        <v>126</v>
      </c>
      <c r="H789" s="517" t="s">
        <v>816</v>
      </c>
      <c r="I789" s="127" t="str">
        <f>VLOOKUP(H789,Presupuesto!$B$11:$C$565,2,0)</f>
        <v>PRODUCTOS DE ARTES GRAFICAS</v>
      </c>
      <c r="J789" s="95" t="s">
        <v>1357</v>
      </c>
      <c r="K789" s="95" t="s">
        <v>409</v>
      </c>
    </row>
    <row r="790" spans="3:11" s="404" customFormat="1" x14ac:dyDescent="0.25">
      <c r="C790" s="138" t="s">
        <v>1723</v>
      </c>
      <c r="D790" s="155">
        <v>5</v>
      </c>
      <c r="E790" s="120">
        <v>5000</v>
      </c>
      <c r="F790" s="94">
        <f t="shared" si="74"/>
        <v>25000</v>
      </c>
      <c r="G790" s="158" t="s">
        <v>126</v>
      </c>
      <c r="H790" s="517" t="s">
        <v>789</v>
      </c>
      <c r="I790" s="127" t="str">
        <f>VLOOKUP(H790,Presupuesto!$B$11:$C$565,2,0)</f>
        <v>ALIMENTOS B EBIDAS PARA PERSONAS</v>
      </c>
      <c r="J790" s="95" t="s">
        <v>1357</v>
      </c>
      <c r="K790" s="95" t="s">
        <v>398</v>
      </c>
    </row>
    <row r="791" spans="3:11" s="404" customFormat="1" x14ac:dyDescent="0.25">
      <c r="C791" s="138" t="s">
        <v>1724</v>
      </c>
      <c r="D791" s="155">
        <v>1</v>
      </c>
      <c r="E791" s="120">
        <v>30000</v>
      </c>
      <c r="F791" s="94">
        <f t="shared" si="74"/>
        <v>30000</v>
      </c>
      <c r="G791" s="158" t="s">
        <v>126</v>
      </c>
      <c r="H791" s="517" t="s">
        <v>805</v>
      </c>
      <c r="I791" s="127" t="str">
        <f>VLOOKUP(H791,Presupuesto!$B$11:$C$565,2,0)</f>
        <v>PRENDA DE VESTIR</v>
      </c>
      <c r="J791" s="95" t="s">
        <v>1357</v>
      </c>
      <c r="K791" s="95" t="s">
        <v>409</v>
      </c>
    </row>
    <row r="792" spans="3:11" s="404" customFormat="1" x14ac:dyDescent="0.25">
      <c r="C792" s="138" t="s">
        <v>1700</v>
      </c>
      <c r="D792" s="155">
        <v>4</v>
      </c>
      <c r="E792" s="120">
        <v>10000</v>
      </c>
      <c r="F792" s="94">
        <f t="shared" si="74"/>
        <v>40000</v>
      </c>
      <c r="G792" s="158" t="s">
        <v>126</v>
      </c>
      <c r="H792" s="517" t="s">
        <v>295</v>
      </c>
      <c r="I792" s="127" t="str">
        <f>VLOOKUP(H792,Presupuesto!$B$11:$C$565,2,0)</f>
        <v>OTROS SERVICIOS COMERCIALES Y FINANCIEROS N.C.</v>
      </c>
      <c r="J792" s="95" t="s">
        <v>1357</v>
      </c>
      <c r="K792" s="95" t="s">
        <v>409</v>
      </c>
    </row>
    <row r="793" spans="3:11" s="404" customFormat="1" x14ac:dyDescent="0.25">
      <c r="C793" s="138" t="s">
        <v>1701</v>
      </c>
      <c r="D793" s="155">
        <v>5</v>
      </c>
      <c r="E793" s="120">
        <v>5000</v>
      </c>
      <c r="F793" s="94">
        <f t="shared" si="74"/>
        <v>25000</v>
      </c>
      <c r="G793" s="158" t="s">
        <v>126</v>
      </c>
      <c r="H793" s="517" t="s">
        <v>295</v>
      </c>
      <c r="I793" s="127" t="str">
        <f>VLOOKUP(H793,Presupuesto!$B$11:$C$565,2,0)</f>
        <v>OTROS SERVICIOS COMERCIALES Y FINANCIEROS N.C.</v>
      </c>
      <c r="J793" s="95" t="s">
        <v>1357</v>
      </c>
      <c r="K793" s="95" t="s">
        <v>409</v>
      </c>
    </row>
    <row r="794" spans="3:11" s="404" customFormat="1" x14ac:dyDescent="0.25">
      <c r="C794" s="138"/>
      <c r="D794" s="155"/>
      <c r="E794" s="120"/>
      <c r="F794" s="94">
        <f t="shared" si="74"/>
        <v>0</v>
      </c>
      <c r="G794" s="158" t="s">
        <v>126</v>
      </c>
      <c r="H794" s="139"/>
      <c r="I794" s="127" t="e">
        <f>VLOOKUP(H794,Presupuesto!$B$11:$C$565,2,0)</f>
        <v>#N/A</v>
      </c>
      <c r="J794" s="95" t="s">
        <v>1357</v>
      </c>
      <c r="K794" s="95" t="s">
        <v>409</v>
      </c>
    </row>
    <row r="796" spans="3:11" ht="15.75" thickBot="1" x14ac:dyDescent="0.3"/>
    <row r="797" spans="3:11" s="404" customFormat="1" ht="15.75" thickBot="1" x14ac:dyDescent="0.3">
      <c r="C797" s="154" t="s">
        <v>53</v>
      </c>
      <c r="D797" s="329">
        <f>SUM(F804:F810)</f>
        <v>34000</v>
      </c>
      <c r="F797" s="70"/>
      <c r="G797" s="76"/>
      <c r="H797" s="70"/>
      <c r="I797" s="70"/>
    </row>
    <row r="798" spans="3:11" s="404" customFormat="1" x14ac:dyDescent="0.25">
      <c r="C798" s="70"/>
      <c r="D798" s="31"/>
      <c r="E798" s="90"/>
      <c r="F798" s="90"/>
      <c r="G798" s="90"/>
      <c r="H798" s="73"/>
      <c r="I798" s="73"/>
      <c r="J798" s="73"/>
      <c r="K798" s="109"/>
    </row>
    <row r="799" spans="3:11" s="404" customFormat="1" x14ac:dyDescent="0.25">
      <c r="C799" s="70"/>
      <c r="D799" s="31"/>
      <c r="E799" s="90"/>
      <c r="F799" s="90"/>
      <c r="G799" s="90"/>
      <c r="H799" s="73"/>
      <c r="I799" s="73"/>
      <c r="J799" s="73"/>
      <c r="K799" s="109"/>
    </row>
    <row r="800" spans="3:11" s="404" customFormat="1" ht="15.75" x14ac:dyDescent="0.25">
      <c r="C800" s="199" t="s">
        <v>389</v>
      </c>
      <c r="D800" s="327" t="s">
        <v>2452</v>
      </c>
      <c r="E800" s="90"/>
      <c r="F800" s="90"/>
      <c r="G800" s="90"/>
      <c r="H800" s="73"/>
      <c r="I800" s="73"/>
      <c r="J800" s="73"/>
      <c r="K800" s="109"/>
    </row>
    <row r="801" spans="3:11" s="404" customFormat="1" ht="18.75" x14ac:dyDescent="0.25">
      <c r="C801" s="204" t="str">
        <f>IFERROR(VLOOKUP(D800,'1. Desarrollo e Innov. Curricu.'!$E:$F,2,FALSE),IFERROR(VLOOKUP(D800,'2. Investigación Científica'!$E:$F,2,FALSE),IFERROR(VLOOKUP(D800,'3. Vinculación Univ. Sociedad'!$E:$F,2,FALSE),IFERROR(VLOOKUP(D800,'4. Docencia y Profesorado Univ.'!$E:$F,2,FALSE),IFERROR(VLOOKUP(D800,'5. Estudiantes y Graduados'!$E:$F,2,FALSE),IFERROR(VLOOKUP(D800,'11. Gestion Administrativa'!$E:$F,2,FALSE),IFERROR(VLOOKUP(D800,'13. Gestión Académica'!$E:$F,2,FALSE),IFERROR(VLOOKUP(D800,'8. Asegura. de la Calid. y M'!$E:$F,2,FALSE),IFERROR(VLOOKUP(D800,'6. Gestión del Conocimiento'!$E:$F,2,FALSE),IFERROR(VLOOKUP(D800,'15. Gobernabilidad y Proceso...'!$E:$F,2,FALSE),IFERROR(VLOOKUP(D800,'12. Gestión del Talento Humano'!$E:$F,2,FALSE),IFERROR(VLOOKUP(D800,'14. Internacional... de la E.S.'!$E:$F,2,FALSE),IFERROR(VLOOKUP(D800,'10. Posgrado'!$E:$F,2,FALSE),IFERROR(VLOOKUP(D800,'17. Gestión TIC'!$E:$F,2,FALSE),IFERROR(VLOOKUP(D800,'16. Desa. del Sistema Educ.Sup.'!$E:$F,2,FALSE),IFERROR(VLOOKUP(D800,'9. Cultura de Inno. Insti...'!$E:$F,2,FALSE),VLOOKUP(D800,'7. Lo Esencial de la Reforma U.'!$E:$F,2,0)))))))))))))))))</f>
        <v>GESTIONAR LA EXPO BECA 1. Organización logística del evento. 2. Contacto con embajadas, Hongos, 3. Girar Invitaciones a Centros Regionales (CURLA; CURVA; Telecentros)</v>
      </c>
      <c r="D801" s="31"/>
      <c r="E801" s="90"/>
      <c r="F801" s="90"/>
      <c r="G801" s="90"/>
      <c r="H801" s="73"/>
      <c r="I801" s="73"/>
      <c r="J801" s="73"/>
      <c r="K801" s="109"/>
    </row>
    <row r="802" spans="3:11" s="404" customFormat="1" ht="15.75" thickBot="1" x14ac:dyDescent="0.3">
      <c r="F802" s="90"/>
      <c r="G802" s="73"/>
      <c r="H802" s="73"/>
      <c r="I802" s="73"/>
    </row>
    <row r="803" spans="3:11" s="404" customFormat="1" ht="30.75" thickBot="1" x14ac:dyDescent="0.3">
      <c r="C803" s="126" t="s">
        <v>44</v>
      </c>
      <c r="D803" s="126" t="s">
        <v>55</v>
      </c>
      <c r="E803" s="133" t="s">
        <v>57</v>
      </c>
      <c r="F803" s="132" t="s">
        <v>27</v>
      </c>
      <c r="G803" s="130" t="s">
        <v>128</v>
      </c>
      <c r="H803" s="133" t="s">
        <v>46</v>
      </c>
      <c r="I803" s="130" t="s">
        <v>129</v>
      </c>
      <c r="J803" s="130" t="s">
        <v>407</v>
      </c>
      <c r="K803" s="130" t="s">
        <v>408</v>
      </c>
    </row>
    <row r="804" spans="3:11" s="404" customFormat="1" x14ac:dyDescent="0.25">
      <c r="C804" s="214" t="s">
        <v>436</v>
      </c>
      <c r="D804" s="215"/>
      <c r="E804" s="213">
        <f>HLOOKUP(C804,$AH$2:$BU$3,2,0)</f>
        <v>620</v>
      </c>
      <c r="F804" s="94">
        <f t="shared" ref="F804:F810" si="75">D804*E804</f>
        <v>0</v>
      </c>
      <c r="G804" s="158"/>
      <c r="H804" s="139"/>
      <c r="I804" s="127" t="e">
        <f>VLOOKUP(H804,Presupuesto!$B$11:$C$565,2,0)</f>
        <v>#N/A</v>
      </c>
      <c r="J804" s="95" t="s">
        <v>1364</v>
      </c>
      <c r="K804" s="95" t="s">
        <v>391</v>
      </c>
    </row>
    <row r="805" spans="3:11" s="404" customFormat="1" x14ac:dyDescent="0.25">
      <c r="C805" s="138" t="s">
        <v>1715</v>
      </c>
      <c r="D805" s="155">
        <v>2</v>
      </c>
      <c r="E805" s="120">
        <v>2000</v>
      </c>
      <c r="F805" s="94">
        <f t="shared" si="75"/>
        <v>4000</v>
      </c>
      <c r="G805" s="158" t="s">
        <v>126</v>
      </c>
      <c r="H805" s="520" t="s">
        <v>868</v>
      </c>
      <c r="I805" s="127" t="str">
        <f>VLOOKUP(H805,Presupuesto!$B$11:$C$565,2,0)</f>
        <v>GASOLINA</v>
      </c>
      <c r="J805" s="95" t="s">
        <v>1364</v>
      </c>
      <c r="K805" s="95" t="s">
        <v>409</v>
      </c>
    </row>
    <row r="806" spans="3:11" s="404" customFormat="1" x14ac:dyDescent="0.25">
      <c r="C806" s="138" t="s">
        <v>1699</v>
      </c>
      <c r="D806" s="155">
        <v>1</v>
      </c>
      <c r="E806" s="120">
        <v>5000</v>
      </c>
      <c r="F806" s="94">
        <f t="shared" si="75"/>
        <v>5000</v>
      </c>
      <c r="G806" s="158" t="s">
        <v>126</v>
      </c>
      <c r="H806" s="520" t="s">
        <v>816</v>
      </c>
      <c r="I806" s="127" t="str">
        <f>VLOOKUP(H806,Presupuesto!$B$11:$C$565,2,0)</f>
        <v>PRODUCTOS DE ARTES GRAFICAS</v>
      </c>
      <c r="J806" s="95" t="s">
        <v>1364</v>
      </c>
      <c r="K806" s="95" t="s">
        <v>409</v>
      </c>
    </row>
    <row r="807" spans="3:11" s="404" customFormat="1" x14ac:dyDescent="0.25">
      <c r="C807" s="138" t="s">
        <v>1723</v>
      </c>
      <c r="D807" s="155">
        <v>1</v>
      </c>
      <c r="E807" s="120">
        <v>10000</v>
      </c>
      <c r="F807" s="94">
        <f t="shared" si="75"/>
        <v>10000</v>
      </c>
      <c r="G807" s="158" t="s">
        <v>126</v>
      </c>
      <c r="H807" s="520" t="s">
        <v>789</v>
      </c>
      <c r="I807" s="127" t="str">
        <f>VLOOKUP(H807,Presupuesto!$B$11:$C$565,2,0)</f>
        <v>ALIMENTOS B EBIDAS PARA PERSONAS</v>
      </c>
      <c r="J807" s="95" t="s">
        <v>1364</v>
      </c>
      <c r="K807" s="95" t="s">
        <v>398</v>
      </c>
    </row>
    <row r="808" spans="3:11" s="404" customFormat="1" x14ac:dyDescent="0.25">
      <c r="C808" s="138" t="s">
        <v>1700</v>
      </c>
      <c r="D808" s="155">
        <v>1</v>
      </c>
      <c r="E808" s="120">
        <v>10000</v>
      </c>
      <c r="F808" s="94">
        <f t="shared" si="75"/>
        <v>10000</v>
      </c>
      <c r="G808" s="158" t="s">
        <v>126</v>
      </c>
      <c r="H808" s="520" t="s">
        <v>295</v>
      </c>
      <c r="I808" s="127" t="str">
        <f>VLOOKUP(H808,Presupuesto!$B$11:$C$565,2,0)</f>
        <v>OTROS SERVICIOS COMERCIALES Y FINANCIEROS N.C.</v>
      </c>
      <c r="J808" s="95" t="s">
        <v>1364</v>
      </c>
      <c r="K808" s="95" t="s">
        <v>409</v>
      </c>
    </row>
    <row r="809" spans="3:11" s="404" customFormat="1" x14ac:dyDescent="0.25">
      <c r="C809" s="138" t="s">
        <v>1701</v>
      </c>
      <c r="D809" s="155">
        <v>1</v>
      </c>
      <c r="E809" s="120">
        <v>5000</v>
      </c>
      <c r="F809" s="94">
        <f t="shared" si="75"/>
        <v>5000</v>
      </c>
      <c r="G809" s="158" t="s">
        <v>126</v>
      </c>
      <c r="H809" s="520" t="s">
        <v>295</v>
      </c>
      <c r="I809" s="127" t="str">
        <f>VLOOKUP(H809,Presupuesto!$B$11:$C$565,2,0)</f>
        <v>OTROS SERVICIOS COMERCIALES Y FINANCIEROS N.C.</v>
      </c>
      <c r="J809" s="95" t="s">
        <v>1364</v>
      </c>
      <c r="K809" s="95" t="s">
        <v>409</v>
      </c>
    </row>
    <row r="810" spans="3:11" s="404" customFormat="1" x14ac:dyDescent="0.25">
      <c r="C810" s="138"/>
      <c r="D810" s="155"/>
      <c r="E810" s="120"/>
      <c r="F810" s="94">
        <f t="shared" si="75"/>
        <v>0</v>
      </c>
      <c r="G810" s="158" t="s">
        <v>126</v>
      </c>
      <c r="H810" s="139"/>
      <c r="I810" s="127" t="e">
        <f>VLOOKUP(H810,Presupuesto!$B$11:$C$565,2,0)</f>
        <v>#N/A</v>
      </c>
      <c r="J810" s="95" t="s">
        <v>1364</v>
      </c>
      <c r="K810" s="95" t="s">
        <v>409</v>
      </c>
    </row>
    <row r="812" spans="3:11" ht="15.75" thickBot="1" x14ac:dyDescent="0.3"/>
    <row r="813" spans="3:11" s="404" customFormat="1" ht="15.75" thickBot="1" x14ac:dyDescent="0.3">
      <c r="C813" s="154" t="s">
        <v>53</v>
      </c>
      <c r="D813" s="329">
        <f>SUM(F820:F825)</f>
        <v>22000</v>
      </c>
      <c r="F813" s="70"/>
      <c r="G813" s="76"/>
      <c r="H813" s="70"/>
      <c r="I813" s="70"/>
    </row>
    <row r="814" spans="3:11" s="404" customFormat="1" x14ac:dyDescent="0.25">
      <c r="C814" s="70"/>
      <c r="D814" s="31"/>
      <c r="E814" s="90"/>
      <c r="F814" s="90"/>
      <c r="G814" s="90"/>
      <c r="H814" s="73"/>
      <c r="I814" s="73"/>
      <c r="J814" s="73"/>
      <c r="K814" s="109"/>
    </row>
    <row r="815" spans="3:11" s="404" customFormat="1" x14ac:dyDescent="0.25">
      <c r="C815" s="70"/>
      <c r="D815" s="31"/>
      <c r="E815" s="90"/>
      <c r="F815" s="90"/>
      <c r="G815" s="90"/>
      <c r="H815" s="73"/>
      <c r="I815" s="73"/>
      <c r="J815" s="73"/>
      <c r="K815" s="109"/>
    </row>
    <row r="816" spans="3:11" s="404" customFormat="1" ht="15.75" x14ac:dyDescent="0.25">
      <c r="C816" s="199" t="s">
        <v>389</v>
      </c>
      <c r="D816" s="327" t="s">
        <v>2481</v>
      </c>
      <c r="E816" s="90"/>
      <c r="F816" s="90"/>
      <c r="G816" s="90"/>
      <c r="H816" s="73"/>
      <c r="I816" s="73"/>
      <c r="J816" s="73"/>
      <c r="K816" s="109"/>
    </row>
    <row r="817" spans="3:11" s="404" customFormat="1" ht="18.75" x14ac:dyDescent="0.25">
      <c r="C817" s="204" t="str">
        <f>IFERROR(VLOOKUP(D816,'1. Desarrollo e Innov. Curricu.'!$E:$F,2,FALSE),IFERROR(VLOOKUP(D816,'2. Investigación Científica'!$E:$F,2,FALSE),IFERROR(VLOOKUP(D816,'3. Vinculación Univ. Sociedad'!$E:$F,2,FALSE),IFERROR(VLOOKUP(D816,'4. Docencia y Profesorado Univ.'!$E:$F,2,FALSE),IFERROR(VLOOKUP(D816,'5. Estudiantes y Graduados'!$E:$F,2,FALSE),IFERROR(VLOOKUP(D816,'11. Gestion Administrativa'!$E:$F,2,FALSE),IFERROR(VLOOKUP(D816,'13. Gestión Académica'!$E:$F,2,FALSE),IFERROR(VLOOKUP(D816,'8. Asegura. de la Calid. y M'!$E:$F,2,FALSE),IFERROR(VLOOKUP(D816,'6. Gestión del Conocimiento'!$E:$F,2,FALSE),IFERROR(VLOOKUP(D816,'15. Gobernabilidad y Proceso...'!$E:$F,2,FALSE),IFERROR(VLOOKUP(D816,'12. Gestión del Talento Humano'!$E:$F,2,FALSE),IFERROR(VLOOKUP(D816,'14. Internacional... de la E.S.'!$E:$F,2,FALSE),IFERROR(VLOOKUP(D816,'10. Posgrado'!$E:$F,2,FALSE),IFERROR(VLOOKUP(D816,'17. Gestión TIC'!$E:$F,2,FALSE),IFERROR(VLOOKUP(D816,'16. Desa. del Sistema Educ.Sup.'!$E:$F,2,FALSE),IFERROR(VLOOKUP(D816,'9. Cultura de Inno. Insti...'!$E:$F,2,FALSE),VLOOKUP(D816,'7. Lo Esencial de la Reforma U.'!$E:$F,2,0)))))))))))))))))</f>
        <v>1. Participación en reuniones presenciales/ online para seguimiento de la política de internacionalización. 2. Participar de las diferntes capacitaciones que se desarr</v>
      </c>
      <c r="D817" s="31"/>
      <c r="E817" s="90"/>
      <c r="F817" s="90"/>
      <c r="G817" s="90"/>
      <c r="H817" s="73"/>
      <c r="I817" s="73"/>
      <c r="J817" s="73"/>
      <c r="K817" s="109"/>
    </row>
    <row r="818" spans="3:11" s="404" customFormat="1" ht="15.75" thickBot="1" x14ac:dyDescent="0.3">
      <c r="F818" s="90"/>
      <c r="G818" s="73"/>
      <c r="H818" s="73"/>
      <c r="I818" s="73"/>
    </row>
    <row r="819" spans="3:11" s="404" customFormat="1" ht="30.75" thickBot="1" x14ac:dyDescent="0.3">
      <c r="C819" s="126" t="s">
        <v>44</v>
      </c>
      <c r="D819" s="126" t="s">
        <v>55</v>
      </c>
      <c r="E819" s="133" t="s">
        <v>57</v>
      </c>
      <c r="F819" s="132" t="s">
        <v>27</v>
      </c>
      <c r="G819" s="130" t="s">
        <v>128</v>
      </c>
      <c r="H819" s="133" t="s">
        <v>46</v>
      </c>
      <c r="I819" s="130" t="s">
        <v>129</v>
      </c>
      <c r="J819" s="130" t="s">
        <v>407</v>
      </c>
      <c r="K819" s="130" t="s">
        <v>408</v>
      </c>
    </row>
    <row r="820" spans="3:11" s="404" customFormat="1" x14ac:dyDescent="0.25">
      <c r="C820" s="214" t="s">
        <v>421</v>
      </c>
      <c r="D820" s="215">
        <v>8</v>
      </c>
      <c r="E820" s="213">
        <f>HLOOKUP(C820,$AH$2:$BU$3,2,0)</f>
        <v>2250</v>
      </c>
      <c r="F820" s="94">
        <f t="shared" ref="F820:F821" si="76">D820*E820</f>
        <v>18000</v>
      </c>
      <c r="G820" s="158" t="s">
        <v>126</v>
      </c>
      <c r="H820" s="520" t="s">
        <v>752</v>
      </c>
      <c r="I820" s="127" t="str">
        <f>VLOOKUP(H820,Presupuesto!$B$11:$C$565,2,0)</f>
        <v>PASAJES AL EXTERIOR</v>
      </c>
      <c r="J820" s="95" t="s">
        <v>1364</v>
      </c>
      <c r="K820" s="95" t="s">
        <v>391</v>
      </c>
    </row>
    <row r="821" spans="3:11" s="404" customFormat="1" ht="15.75" x14ac:dyDescent="0.25">
      <c r="C821" s="495" t="s">
        <v>1943</v>
      </c>
      <c r="D821" s="155">
        <v>1</v>
      </c>
      <c r="E821" s="120">
        <v>4000</v>
      </c>
      <c r="F821" s="94">
        <f t="shared" si="76"/>
        <v>4000</v>
      </c>
      <c r="G821" s="158" t="s">
        <v>126</v>
      </c>
      <c r="H821" s="520" t="s">
        <v>816</v>
      </c>
      <c r="I821" s="127" t="str">
        <f>VLOOKUP(H821,Presupuesto!$B$11:$C$565,2,0)</f>
        <v>PRODUCTOS DE ARTES GRAFICAS</v>
      </c>
      <c r="J821" s="95" t="s">
        <v>1364</v>
      </c>
      <c r="K821" s="95" t="s">
        <v>409</v>
      </c>
    </row>
    <row r="823" spans="3:11" ht="15.75" thickBot="1" x14ac:dyDescent="0.3"/>
    <row r="824" spans="3:11" s="404" customFormat="1" ht="15.75" thickBot="1" x14ac:dyDescent="0.3">
      <c r="C824" s="154" t="s">
        <v>53</v>
      </c>
      <c r="D824" s="329">
        <f>SUM(F831:F837)</f>
        <v>40000</v>
      </c>
      <c r="F824" s="70"/>
      <c r="G824" s="76"/>
      <c r="H824" s="70"/>
      <c r="I824" s="70"/>
    </row>
    <row r="825" spans="3:11" s="404" customFormat="1" x14ac:dyDescent="0.25">
      <c r="C825" s="70"/>
      <c r="D825" s="31"/>
      <c r="E825" s="90"/>
      <c r="F825" s="90"/>
      <c r="G825" s="90"/>
      <c r="H825" s="73"/>
      <c r="I825" s="73"/>
      <c r="J825" s="73"/>
      <c r="K825" s="109"/>
    </row>
    <row r="826" spans="3:11" s="404" customFormat="1" x14ac:dyDescent="0.25">
      <c r="C826" s="70"/>
      <c r="D826" s="31"/>
      <c r="E826" s="90"/>
      <c r="F826" s="90"/>
      <c r="G826" s="90"/>
      <c r="H826" s="73"/>
      <c r="I826" s="73"/>
      <c r="J826" s="73"/>
      <c r="K826" s="109"/>
    </row>
    <row r="827" spans="3:11" s="404" customFormat="1" ht="15.75" x14ac:dyDescent="0.25">
      <c r="C827" s="199" t="s">
        <v>389</v>
      </c>
      <c r="D827" s="327" t="s">
        <v>1853</v>
      </c>
      <c r="E827" s="90"/>
      <c r="F827" s="90"/>
      <c r="G827" s="90"/>
      <c r="H827" s="73"/>
      <c r="I827" s="73"/>
      <c r="J827" s="73"/>
      <c r="K827" s="109"/>
    </row>
    <row r="828" spans="3:11" s="404" customFormat="1" ht="18.75" x14ac:dyDescent="0.25">
      <c r="C828" s="204" t="str">
        <f>IFERROR(VLOOKUP(D827,'1. Desarrollo e Innov. Curricu.'!$E:$F,2,FALSE),IFERROR(VLOOKUP(D827,'2. Investigación Científica'!$E:$F,2,FALSE),IFERROR(VLOOKUP(D827,'3. Vinculación Univ. Sociedad'!$E:$F,2,FALSE),IFERROR(VLOOKUP(D827,'4. Docencia y Profesorado Univ.'!$E:$F,2,FALSE),IFERROR(VLOOKUP(D827,'5. Estudiantes y Graduados'!$E:$F,2,FALSE),IFERROR(VLOOKUP(D827,'11. Gestion Administrativa'!$E:$F,2,FALSE),IFERROR(VLOOKUP(D827,'13. Gestión Académica'!$E:$F,2,FALSE),IFERROR(VLOOKUP(D827,'8. Asegura. de la Calid. y M'!$E:$F,2,FALSE),IFERROR(VLOOKUP(D827,'6. Gestión del Conocimiento'!$E:$F,2,FALSE),IFERROR(VLOOKUP(D827,'15. Gobernabilidad y Proceso...'!$E:$F,2,FALSE),IFERROR(VLOOKUP(D827,'12. Gestión del Talento Humano'!$E:$F,2,FALSE),IFERROR(VLOOKUP(D827,'14. Internacional... de la E.S.'!$E:$F,2,FALSE),IFERROR(VLOOKUP(D827,'10. Posgrado'!$E:$F,2,FALSE),IFERROR(VLOOKUP(D827,'17. Gestión TIC'!$E:$F,2,FALSE),IFERROR(VLOOKUP(D827,'16. Desa. del Sistema Educ.Sup.'!$E:$F,2,FALSE),IFERROR(VLOOKUP(D827,'9. Cultura de Inno. Insti...'!$E:$F,2,FALSE),VLOOKUP(D827,'7. Lo Esencial de la Reforma U.'!$E:$F,2,0)))))))))))))))))</f>
        <v>Evento donde se premiaran los empleados que tengan 25 años de servicio o mas</v>
      </c>
      <c r="D828" s="31"/>
      <c r="E828" s="90"/>
      <c r="F828" s="90"/>
      <c r="G828" s="90"/>
      <c r="H828" s="73"/>
      <c r="I828" s="73"/>
      <c r="J828" s="73"/>
      <c r="K828" s="109"/>
    </row>
    <row r="829" spans="3:11" s="404" customFormat="1" ht="15.75" thickBot="1" x14ac:dyDescent="0.3">
      <c r="F829" s="90"/>
      <c r="G829" s="73"/>
      <c r="H829" s="73"/>
      <c r="I829" s="73"/>
    </row>
    <row r="830" spans="3:11" s="404" customFormat="1" ht="30.75" thickBot="1" x14ac:dyDescent="0.3">
      <c r="C830" s="126" t="s">
        <v>44</v>
      </c>
      <c r="D830" s="126" t="s">
        <v>55</v>
      </c>
      <c r="E830" s="133" t="s">
        <v>57</v>
      </c>
      <c r="F830" s="132" t="s">
        <v>27</v>
      </c>
      <c r="G830" s="130" t="s">
        <v>128</v>
      </c>
      <c r="H830" s="133" t="s">
        <v>46</v>
      </c>
      <c r="I830" s="130" t="s">
        <v>129</v>
      </c>
      <c r="J830" s="130" t="s">
        <v>407</v>
      </c>
      <c r="K830" s="130" t="s">
        <v>408</v>
      </c>
    </row>
    <row r="831" spans="3:11" s="404" customFormat="1" x14ac:dyDescent="0.25">
      <c r="C831" s="214" t="s">
        <v>436</v>
      </c>
      <c r="D831" s="215"/>
      <c r="E831" s="213">
        <f>HLOOKUP(C831,$AH$2:$BU$3,2,0)</f>
        <v>620</v>
      </c>
      <c r="F831" s="94">
        <f t="shared" ref="F831:F837" si="77">D831*E831</f>
        <v>0</v>
      </c>
      <c r="G831" s="158"/>
      <c r="H831" s="139"/>
      <c r="I831" s="127" t="e">
        <f>VLOOKUP(H831,Presupuesto!$B$11:$C$565,2,0)</f>
        <v>#N/A</v>
      </c>
      <c r="J831" s="95" t="s">
        <v>1362</v>
      </c>
      <c r="K831" s="95" t="s">
        <v>391</v>
      </c>
    </row>
    <row r="832" spans="3:11" s="404" customFormat="1" x14ac:dyDescent="0.25">
      <c r="C832" s="138" t="s">
        <v>1715</v>
      </c>
      <c r="D832" s="155">
        <v>0</v>
      </c>
      <c r="E832" s="120">
        <v>2000</v>
      </c>
      <c r="F832" s="94">
        <f t="shared" si="77"/>
        <v>0</v>
      </c>
      <c r="G832" s="158" t="s">
        <v>126</v>
      </c>
      <c r="H832" s="520" t="s">
        <v>868</v>
      </c>
      <c r="I832" s="127" t="str">
        <f>VLOOKUP(H832,Presupuesto!$B$11:$C$565,2,0)</f>
        <v>GASOLINA</v>
      </c>
      <c r="J832" s="95" t="s">
        <v>1362</v>
      </c>
      <c r="K832" s="95" t="s">
        <v>409</v>
      </c>
    </row>
    <row r="833" spans="3:11" s="404" customFormat="1" x14ac:dyDescent="0.25">
      <c r="C833" s="138" t="s">
        <v>1699</v>
      </c>
      <c r="D833" s="155">
        <v>15</v>
      </c>
      <c r="E833" s="120">
        <v>1000</v>
      </c>
      <c r="F833" s="94">
        <f t="shared" si="77"/>
        <v>15000</v>
      </c>
      <c r="G833" s="158" t="s">
        <v>126</v>
      </c>
      <c r="H833" s="520" t="s">
        <v>816</v>
      </c>
      <c r="I833" s="127" t="str">
        <f>VLOOKUP(H833,Presupuesto!$B$11:$C$565,2,0)</f>
        <v>PRODUCTOS DE ARTES GRAFICAS</v>
      </c>
      <c r="J833" s="95" t="s">
        <v>1362</v>
      </c>
      <c r="K833" s="95" t="s">
        <v>409</v>
      </c>
    </row>
    <row r="834" spans="3:11" s="404" customFormat="1" x14ac:dyDescent="0.25">
      <c r="C834" s="138" t="s">
        <v>1723</v>
      </c>
      <c r="D834" s="155">
        <v>1</v>
      </c>
      <c r="E834" s="120">
        <v>10000</v>
      </c>
      <c r="F834" s="94">
        <f t="shared" si="77"/>
        <v>10000</v>
      </c>
      <c r="G834" s="158" t="s">
        <v>126</v>
      </c>
      <c r="H834" s="520" t="s">
        <v>789</v>
      </c>
      <c r="I834" s="127" t="str">
        <f>VLOOKUP(H834,Presupuesto!$B$11:$C$565,2,0)</f>
        <v>ALIMENTOS B EBIDAS PARA PERSONAS</v>
      </c>
      <c r="J834" s="95" t="s">
        <v>1362</v>
      </c>
      <c r="K834" s="95" t="s">
        <v>398</v>
      </c>
    </row>
    <row r="835" spans="3:11" s="404" customFormat="1" x14ac:dyDescent="0.25">
      <c r="C835" s="138" t="s">
        <v>1700</v>
      </c>
      <c r="D835" s="155">
        <v>1</v>
      </c>
      <c r="E835" s="120">
        <v>10000</v>
      </c>
      <c r="F835" s="94">
        <f t="shared" si="77"/>
        <v>10000</v>
      </c>
      <c r="G835" s="158" t="s">
        <v>126</v>
      </c>
      <c r="H835" s="520" t="s">
        <v>295</v>
      </c>
      <c r="I835" s="127" t="str">
        <f>VLOOKUP(H835,Presupuesto!$B$11:$C$565,2,0)</f>
        <v>OTROS SERVICIOS COMERCIALES Y FINANCIEROS N.C.</v>
      </c>
      <c r="J835" s="95" t="s">
        <v>1362</v>
      </c>
      <c r="K835" s="95" t="s">
        <v>409</v>
      </c>
    </row>
    <row r="836" spans="3:11" s="404" customFormat="1" x14ac:dyDescent="0.25">
      <c r="C836" s="138" t="s">
        <v>1701</v>
      </c>
      <c r="D836" s="155">
        <v>1</v>
      </c>
      <c r="E836" s="120">
        <v>5000</v>
      </c>
      <c r="F836" s="94">
        <f t="shared" si="77"/>
        <v>5000</v>
      </c>
      <c r="G836" s="158" t="s">
        <v>126</v>
      </c>
      <c r="H836" s="520" t="s">
        <v>295</v>
      </c>
      <c r="I836" s="127" t="str">
        <f>VLOOKUP(H836,Presupuesto!$B$11:$C$565,2,0)</f>
        <v>OTROS SERVICIOS COMERCIALES Y FINANCIEROS N.C.</v>
      </c>
      <c r="J836" s="95" t="s">
        <v>1362</v>
      </c>
      <c r="K836" s="95" t="s">
        <v>409</v>
      </c>
    </row>
    <row r="837" spans="3:11" s="404" customFormat="1" x14ac:dyDescent="0.25">
      <c r="C837" s="138"/>
      <c r="D837" s="155"/>
      <c r="E837" s="120"/>
      <c r="F837" s="94">
        <f t="shared" si="77"/>
        <v>0</v>
      </c>
      <c r="G837" s="158" t="s">
        <v>126</v>
      </c>
      <c r="H837" s="139"/>
      <c r="I837" s="127" t="e">
        <f>VLOOKUP(H837,Presupuesto!$B$11:$C$565,2,0)</f>
        <v>#N/A</v>
      </c>
      <c r="J837" s="95" t="s">
        <v>1362</v>
      </c>
      <c r="K837" s="95" t="s">
        <v>409</v>
      </c>
    </row>
    <row r="839" spans="3:11" ht="15.75" thickBot="1" x14ac:dyDescent="0.3"/>
    <row r="840" spans="3:11" s="404" customFormat="1" ht="15.75" thickBot="1" x14ac:dyDescent="0.3">
      <c r="C840" s="154" t="s">
        <v>53</v>
      </c>
      <c r="D840" s="329">
        <f>SUM(F847:F853)</f>
        <v>43500</v>
      </c>
      <c r="F840" s="70"/>
      <c r="G840" s="76"/>
      <c r="H840" s="70"/>
      <c r="I840" s="70"/>
    </row>
    <row r="841" spans="3:11" s="404" customFormat="1" x14ac:dyDescent="0.25">
      <c r="C841" s="70"/>
      <c r="D841" s="31"/>
      <c r="E841" s="90"/>
      <c r="F841" s="90"/>
      <c r="G841" s="90"/>
      <c r="H841" s="73"/>
      <c r="I841" s="73"/>
      <c r="J841" s="73"/>
      <c r="K841" s="109"/>
    </row>
    <row r="842" spans="3:11" s="404" customFormat="1" x14ac:dyDescent="0.25">
      <c r="C842" s="70"/>
      <c r="D842" s="31"/>
      <c r="E842" s="90"/>
      <c r="F842" s="90"/>
      <c r="G842" s="90"/>
      <c r="H842" s="73"/>
      <c r="I842" s="73"/>
      <c r="J842" s="73"/>
      <c r="K842" s="109"/>
    </row>
    <row r="843" spans="3:11" s="404" customFormat="1" ht="15.75" x14ac:dyDescent="0.25">
      <c r="C843" s="199" t="s">
        <v>389</v>
      </c>
      <c r="D843" s="327" t="s">
        <v>2514</v>
      </c>
      <c r="E843" s="90"/>
      <c r="F843" s="90"/>
      <c r="G843" s="90"/>
      <c r="H843" s="73"/>
      <c r="I843" s="73"/>
      <c r="J843" s="73"/>
      <c r="K843" s="109"/>
    </row>
    <row r="844" spans="3:11" s="404" customFormat="1" ht="18.75" x14ac:dyDescent="0.25">
      <c r="C844" s="204" t="str">
        <f>IFERROR(VLOOKUP(D843,'1. Desarrollo e Innov. Curricu.'!$E:$F,2,FALSE),IFERROR(VLOOKUP(D843,'2. Investigación Científica'!$E:$F,2,FALSE),IFERROR(VLOOKUP(D843,'3. Vinculación Univ. Sociedad'!$E:$F,2,FALSE),IFERROR(VLOOKUP(D843,'4. Docencia y Profesorado Univ.'!$E:$F,2,FALSE),IFERROR(VLOOKUP(D843,'5. Estudiantes y Graduados'!$E:$F,2,FALSE),IFERROR(VLOOKUP(D843,'11. Gestion Administrativa'!$E:$F,2,FALSE),IFERROR(VLOOKUP(D843,'13. Gestión Académica'!$E:$F,2,FALSE),IFERROR(VLOOKUP(D843,'8. Asegura. de la Calid. y M'!$E:$F,2,FALSE),IFERROR(VLOOKUP(D843,'6. Gestión del Conocimiento'!$E:$F,2,FALSE),IFERROR(VLOOKUP(D843,'15. Gobernabilidad y Proceso...'!$E:$F,2,FALSE),IFERROR(VLOOKUP(D843,'12. Gestión del Talento Humano'!$E:$F,2,FALSE),IFERROR(VLOOKUP(D843,'14. Internacional... de la E.S.'!$E:$F,2,FALSE),IFERROR(VLOOKUP(D843,'10. Posgrado'!$E:$F,2,FALSE),IFERROR(VLOOKUP(D843,'17. Gestión TIC'!$E:$F,2,FALSE),IFERROR(VLOOKUP(D843,'16. Desa. del Sistema Educ.Sup.'!$E:$F,2,FALSE),IFERROR(VLOOKUP(D843,'9. Cultura de Inno. Insti...'!$E:$F,2,FALSE),VLOOKUP(D843,'7. Lo Esencial de la Reforma U.'!$E:$F,2,0)))))))))))))))))</f>
        <v>Kit de Bienvenida</v>
      </c>
      <c r="D844" s="31"/>
      <c r="E844" s="90"/>
      <c r="F844" s="90"/>
      <c r="G844" s="90"/>
      <c r="H844" s="73"/>
      <c r="I844" s="73"/>
      <c r="J844" s="73"/>
      <c r="K844" s="109"/>
    </row>
    <row r="845" spans="3:11" s="404" customFormat="1" ht="15.75" thickBot="1" x14ac:dyDescent="0.3">
      <c r="F845" s="90"/>
      <c r="G845" s="73"/>
      <c r="H845" s="73"/>
      <c r="I845" s="73"/>
    </row>
    <row r="846" spans="3:11" s="404" customFormat="1" ht="30.75" thickBot="1" x14ac:dyDescent="0.3">
      <c r="C846" s="126" t="s">
        <v>44</v>
      </c>
      <c r="D846" s="126" t="s">
        <v>55</v>
      </c>
      <c r="E846" s="133" t="s">
        <v>57</v>
      </c>
      <c r="F846" s="132" t="s">
        <v>27</v>
      </c>
      <c r="G846" s="130" t="s">
        <v>128</v>
      </c>
      <c r="H846" s="133" t="s">
        <v>46</v>
      </c>
      <c r="I846" s="130" t="s">
        <v>129</v>
      </c>
      <c r="J846" s="130" t="s">
        <v>407</v>
      </c>
      <c r="K846" s="130" t="s">
        <v>408</v>
      </c>
    </row>
    <row r="847" spans="3:11" s="404" customFormat="1" x14ac:dyDescent="0.25">
      <c r="C847" s="214" t="s">
        <v>436</v>
      </c>
      <c r="D847" s="215"/>
      <c r="E847" s="213">
        <f>HLOOKUP(C847,$AH$2:$BU$3,2,0)</f>
        <v>620</v>
      </c>
      <c r="F847" s="94">
        <f t="shared" ref="F847:F853" si="78">D847*E847</f>
        <v>0</v>
      </c>
      <c r="G847" s="158"/>
      <c r="H847" s="139"/>
      <c r="I847" s="127" t="e">
        <f>VLOOKUP(H847,Presupuesto!$B$11:$C$565,2,0)</f>
        <v>#N/A</v>
      </c>
      <c r="J847" s="95" t="s">
        <v>1362</v>
      </c>
      <c r="K847" s="95" t="s">
        <v>391</v>
      </c>
    </row>
    <row r="848" spans="3:11" s="404" customFormat="1" x14ac:dyDescent="0.25">
      <c r="C848" s="138" t="s">
        <v>1715</v>
      </c>
      <c r="D848" s="155">
        <v>0</v>
      </c>
      <c r="E848" s="120">
        <v>2000</v>
      </c>
      <c r="F848" s="94">
        <f t="shared" si="78"/>
        <v>0</v>
      </c>
      <c r="G848" s="158" t="s">
        <v>126</v>
      </c>
      <c r="H848" s="520" t="s">
        <v>868</v>
      </c>
      <c r="I848" s="127" t="str">
        <f>VLOOKUP(H848,Presupuesto!$B$11:$C$565,2,0)</f>
        <v>GASOLINA</v>
      </c>
      <c r="J848" s="95" t="s">
        <v>1362</v>
      </c>
      <c r="K848" s="95" t="s">
        <v>409</v>
      </c>
    </row>
    <row r="849" spans="3:11" s="404" customFormat="1" x14ac:dyDescent="0.25">
      <c r="C849" s="138" t="s">
        <v>1699</v>
      </c>
      <c r="D849" s="155">
        <v>174</v>
      </c>
      <c r="E849" s="120">
        <v>250</v>
      </c>
      <c r="F849" s="94">
        <f t="shared" si="78"/>
        <v>43500</v>
      </c>
      <c r="G849" s="158" t="s">
        <v>126</v>
      </c>
      <c r="H849" s="520" t="s">
        <v>816</v>
      </c>
      <c r="I849" s="127" t="str">
        <f>VLOOKUP(H849,Presupuesto!$B$11:$C$565,2,0)</f>
        <v>PRODUCTOS DE ARTES GRAFICAS</v>
      </c>
      <c r="J849" s="95" t="s">
        <v>1362</v>
      </c>
      <c r="K849" s="95" t="s">
        <v>409</v>
      </c>
    </row>
    <row r="850" spans="3:11" s="404" customFormat="1" x14ac:dyDescent="0.25">
      <c r="C850" s="138" t="s">
        <v>1723</v>
      </c>
      <c r="D850" s="155"/>
      <c r="E850" s="120">
        <v>10000</v>
      </c>
      <c r="F850" s="94">
        <f t="shared" si="78"/>
        <v>0</v>
      </c>
      <c r="G850" s="158" t="s">
        <v>126</v>
      </c>
      <c r="H850" s="520" t="s">
        <v>789</v>
      </c>
      <c r="I850" s="127" t="str">
        <f>VLOOKUP(H850,Presupuesto!$B$11:$C$565,2,0)</f>
        <v>ALIMENTOS B EBIDAS PARA PERSONAS</v>
      </c>
      <c r="J850" s="95" t="s">
        <v>1362</v>
      </c>
      <c r="K850" s="95" t="s">
        <v>398</v>
      </c>
    </row>
    <row r="851" spans="3:11" s="404" customFormat="1" x14ac:dyDescent="0.25">
      <c r="C851" s="138" t="s">
        <v>1700</v>
      </c>
      <c r="D851" s="155"/>
      <c r="E851" s="120">
        <v>10000</v>
      </c>
      <c r="F851" s="94">
        <f t="shared" si="78"/>
        <v>0</v>
      </c>
      <c r="G851" s="158" t="s">
        <v>126</v>
      </c>
      <c r="H851" s="520" t="s">
        <v>295</v>
      </c>
      <c r="I851" s="127" t="str">
        <f>VLOOKUP(H851,Presupuesto!$B$11:$C$565,2,0)</f>
        <v>OTROS SERVICIOS COMERCIALES Y FINANCIEROS N.C.</v>
      </c>
      <c r="J851" s="95" t="s">
        <v>1362</v>
      </c>
      <c r="K851" s="95" t="s">
        <v>409</v>
      </c>
    </row>
    <row r="852" spans="3:11" s="404" customFormat="1" x14ac:dyDescent="0.25">
      <c r="C852" s="138" t="s">
        <v>1701</v>
      </c>
      <c r="D852" s="155"/>
      <c r="E852" s="120">
        <v>5000</v>
      </c>
      <c r="F852" s="94">
        <f t="shared" si="78"/>
        <v>0</v>
      </c>
      <c r="G852" s="158" t="s">
        <v>126</v>
      </c>
      <c r="H852" s="520" t="s">
        <v>295</v>
      </c>
      <c r="I852" s="127" t="str">
        <f>VLOOKUP(H852,Presupuesto!$B$11:$C$565,2,0)</f>
        <v>OTROS SERVICIOS COMERCIALES Y FINANCIEROS N.C.</v>
      </c>
      <c r="J852" s="95" t="s">
        <v>1362</v>
      </c>
      <c r="K852" s="95" t="s">
        <v>409</v>
      </c>
    </row>
    <row r="853" spans="3:11" s="404" customFormat="1" x14ac:dyDescent="0.25">
      <c r="C853" s="138"/>
      <c r="D853" s="155"/>
      <c r="E853" s="120"/>
      <c r="F853" s="94">
        <f t="shared" si="78"/>
        <v>0</v>
      </c>
      <c r="G853" s="158" t="s">
        <v>126</v>
      </c>
      <c r="H853" s="139"/>
      <c r="I853" s="127" t="e">
        <f>VLOOKUP(H853,Presupuesto!$B$11:$C$565,2,0)</f>
        <v>#N/A</v>
      </c>
      <c r="J853" s="95" t="s">
        <v>1362</v>
      </c>
      <c r="K853" s="95" t="s">
        <v>409</v>
      </c>
    </row>
    <row r="855" spans="3:11" ht="15.75" thickBot="1" x14ac:dyDescent="0.3"/>
    <row r="856" spans="3:11" s="404" customFormat="1" ht="15.75" thickBot="1" x14ac:dyDescent="0.3">
      <c r="C856" s="154" t="s">
        <v>53</v>
      </c>
      <c r="D856" s="329">
        <f>SUM(F863:F866)</f>
        <v>45000</v>
      </c>
      <c r="F856" s="70"/>
      <c r="G856" s="76"/>
      <c r="H856" s="70"/>
      <c r="I856" s="70"/>
    </row>
    <row r="857" spans="3:11" s="404" customFormat="1" x14ac:dyDescent="0.25">
      <c r="C857" s="70"/>
      <c r="D857" s="31"/>
      <c r="E857" s="90"/>
      <c r="F857" s="90"/>
      <c r="G857" s="90"/>
      <c r="H857" s="73"/>
      <c r="I857" s="73"/>
      <c r="J857" s="73"/>
      <c r="K857" s="109"/>
    </row>
    <row r="858" spans="3:11" s="404" customFormat="1" x14ac:dyDescent="0.25">
      <c r="C858" s="70"/>
      <c r="D858" s="31"/>
      <c r="E858" s="90"/>
      <c r="F858" s="90"/>
      <c r="G858" s="90"/>
      <c r="H858" s="73"/>
      <c r="I858" s="73"/>
      <c r="J858" s="73"/>
      <c r="K858" s="109"/>
    </row>
    <row r="859" spans="3:11" s="404" customFormat="1" ht="15.75" x14ac:dyDescent="0.25">
      <c r="C859" s="199" t="s">
        <v>389</v>
      </c>
      <c r="D859" s="327" t="s">
        <v>2550</v>
      </c>
      <c r="E859" s="90"/>
      <c r="F859" s="90"/>
      <c r="G859" s="90"/>
      <c r="H859" s="73"/>
      <c r="I859" s="73"/>
      <c r="J859" s="73"/>
      <c r="K859" s="109"/>
    </row>
    <row r="860" spans="3:11" s="404" customFormat="1" ht="18.75" x14ac:dyDescent="0.25">
      <c r="C860" s="204" t="str">
        <f>IFERROR(VLOOKUP(D859,'1. Desarrollo e Innov. Curricu.'!$E:$F,2,FALSE),IFERROR(VLOOKUP(D859,'2. Investigación Científica'!$E:$F,2,FALSE),IFERROR(VLOOKUP(D859,'3. Vinculación Univ. Sociedad'!$E:$F,2,FALSE),IFERROR(VLOOKUP(D859,'4. Docencia y Profesorado Univ.'!$E:$F,2,FALSE),IFERROR(VLOOKUP(D859,'5. Estudiantes y Graduados'!$E:$F,2,FALSE),IFERROR(VLOOKUP(D859,'11. Gestion Administrativa'!$E:$F,2,FALSE),IFERROR(VLOOKUP(D859,'13. Gestión Académica'!$E:$F,2,FALSE),IFERROR(VLOOKUP(D859,'8. Asegura. de la Calid. y M'!$E:$F,2,FALSE),IFERROR(VLOOKUP(D859,'6. Gestión del Conocimiento'!$E:$F,2,FALSE),IFERROR(VLOOKUP(D859,'15. Gobernabilidad y Proceso...'!$E:$F,2,FALSE),IFERROR(VLOOKUP(D859,'12. Gestión del Talento Humano'!$E:$F,2,FALSE),IFERROR(VLOOKUP(D859,'14. Internacional... de la E.S.'!$E:$F,2,FALSE),IFERROR(VLOOKUP(D859,'10. Posgrado'!$E:$F,2,FALSE),IFERROR(VLOOKUP(D859,'17. Gestión TIC'!$E:$F,2,FALSE),IFERROR(VLOOKUP(D859,'16. Desa. del Sistema Educ.Sup.'!$E:$F,2,FALSE),IFERROR(VLOOKUP(D859,'9. Cultura de Inno. Insti...'!$E:$F,2,FALSE),VLOOKUP(D859,'7. Lo Esencial de la Reforma U.'!$E:$F,2,0)))))))))))))))))</f>
        <v>Ejecición de 30 proyectos de vinculación y 50 practicas de aula inscritos y gestionados por la UVUS</v>
      </c>
      <c r="D860" s="31"/>
      <c r="E860" s="90"/>
      <c r="F860" s="90"/>
      <c r="G860" s="90"/>
      <c r="H860" s="73"/>
      <c r="I860" s="73"/>
      <c r="J860" s="73"/>
      <c r="K860" s="109"/>
    </row>
    <row r="861" spans="3:11" s="404" customFormat="1" ht="15.75" thickBot="1" x14ac:dyDescent="0.3">
      <c r="F861" s="90"/>
      <c r="G861" s="73"/>
      <c r="H861" s="73"/>
      <c r="I861" s="73"/>
    </row>
    <row r="862" spans="3:11" s="404" customFormat="1" ht="30.75" thickBot="1" x14ac:dyDescent="0.3">
      <c r="C862" s="126" t="s">
        <v>44</v>
      </c>
      <c r="D862" s="126" t="s">
        <v>55</v>
      </c>
      <c r="E862" s="133" t="s">
        <v>57</v>
      </c>
      <c r="F862" s="132" t="s">
        <v>27</v>
      </c>
      <c r="G862" s="130" t="s">
        <v>128</v>
      </c>
      <c r="H862" s="133" t="s">
        <v>46</v>
      </c>
      <c r="I862" s="130" t="s">
        <v>129</v>
      </c>
      <c r="J862" s="130" t="s">
        <v>407</v>
      </c>
      <c r="K862" s="130" t="s">
        <v>408</v>
      </c>
    </row>
    <row r="863" spans="3:11" s="404" customFormat="1" x14ac:dyDescent="0.25">
      <c r="C863" s="214" t="s">
        <v>436</v>
      </c>
      <c r="D863" s="215"/>
      <c r="E863" s="213">
        <f>HLOOKUP(C863,$AH$2:$BU$3,2,0)</f>
        <v>620</v>
      </c>
      <c r="F863" s="94">
        <f t="shared" ref="F863:F866" si="79">D863*E863</f>
        <v>0</v>
      </c>
      <c r="G863" s="158"/>
      <c r="H863" s="139"/>
      <c r="I863" s="127" t="e">
        <f>VLOOKUP(H863,Presupuesto!$B$11:$C$565,2,0)</f>
        <v>#N/A</v>
      </c>
      <c r="J863" s="212" t="s">
        <v>468</v>
      </c>
      <c r="K863" s="95" t="s">
        <v>391</v>
      </c>
    </row>
    <row r="864" spans="3:11" s="404" customFormat="1" x14ac:dyDescent="0.25">
      <c r="C864" s="138" t="s">
        <v>1660</v>
      </c>
      <c r="D864" s="155">
        <v>1</v>
      </c>
      <c r="E864" s="120">
        <v>10000</v>
      </c>
      <c r="F864" s="94">
        <f t="shared" si="79"/>
        <v>10000</v>
      </c>
      <c r="G864" s="158" t="s">
        <v>126</v>
      </c>
      <c r="H864" s="520" t="s">
        <v>816</v>
      </c>
      <c r="I864" s="127" t="str">
        <f>VLOOKUP(H864,Presupuesto!$B$11:$C$565,2,0)</f>
        <v>PRODUCTOS DE ARTES GRAFICAS</v>
      </c>
      <c r="J864" s="212" t="s">
        <v>468</v>
      </c>
      <c r="K864" s="95" t="s">
        <v>409</v>
      </c>
    </row>
    <row r="865" spans="3:11" s="404" customFormat="1" x14ac:dyDescent="0.25">
      <c r="C865" s="138" t="s">
        <v>1661</v>
      </c>
      <c r="D865" s="155">
        <v>1</v>
      </c>
      <c r="E865" s="120">
        <v>25000</v>
      </c>
      <c r="F865" s="94">
        <f t="shared" si="79"/>
        <v>25000</v>
      </c>
      <c r="G865" s="158" t="s">
        <v>126</v>
      </c>
      <c r="H865" s="520" t="s">
        <v>789</v>
      </c>
      <c r="I865" s="127" t="str">
        <f>VLOOKUP(H865,Presupuesto!$B$11:$C$565,2,0)</f>
        <v>ALIMENTOS B EBIDAS PARA PERSONAS</v>
      </c>
      <c r="J865" s="212" t="s">
        <v>468</v>
      </c>
      <c r="K865" s="95" t="s">
        <v>409</v>
      </c>
    </row>
    <row r="866" spans="3:11" s="404" customFormat="1" x14ac:dyDescent="0.25">
      <c r="C866" s="138" t="s">
        <v>1662</v>
      </c>
      <c r="D866" s="155">
        <v>1</v>
      </c>
      <c r="E866" s="120">
        <v>10000</v>
      </c>
      <c r="F866" s="94">
        <f t="shared" si="79"/>
        <v>10000</v>
      </c>
      <c r="G866" s="158" t="s">
        <v>126</v>
      </c>
      <c r="H866" s="520" t="s">
        <v>868</v>
      </c>
      <c r="I866" s="127" t="str">
        <f>VLOOKUP(H866,Presupuesto!$B$11:$C$565,2,0)</f>
        <v>GASOLINA</v>
      </c>
      <c r="J866" s="212" t="s">
        <v>468</v>
      </c>
      <c r="K866" s="95" t="s">
        <v>409</v>
      </c>
    </row>
    <row r="868" spans="3:11" ht="15.75" thickBot="1" x14ac:dyDescent="0.3"/>
    <row r="869" spans="3:11" s="404" customFormat="1" ht="15.75" thickBot="1" x14ac:dyDescent="0.3">
      <c r="C869" s="154" t="s">
        <v>53</v>
      </c>
      <c r="D869" s="329">
        <f>SUM(F876:F876)</f>
        <v>9000</v>
      </c>
      <c r="F869" s="70"/>
      <c r="G869" s="76"/>
      <c r="H869" s="70"/>
      <c r="I869" s="70"/>
    </row>
    <row r="870" spans="3:11" s="404" customFormat="1" x14ac:dyDescent="0.25">
      <c r="C870" s="70"/>
      <c r="D870" s="31"/>
      <c r="E870" s="90"/>
      <c r="F870" s="90"/>
      <c r="G870" s="90"/>
      <c r="H870" s="73"/>
      <c r="I870" s="73"/>
      <c r="J870" s="73"/>
      <c r="K870" s="109"/>
    </row>
    <row r="871" spans="3:11" s="404" customFormat="1" x14ac:dyDescent="0.25">
      <c r="C871" s="70"/>
      <c r="D871" s="31"/>
      <c r="E871" s="90"/>
      <c r="F871" s="90"/>
      <c r="G871" s="90"/>
      <c r="H871" s="73"/>
      <c r="I871" s="73"/>
      <c r="J871" s="73"/>
      <c r="K871" s="109"/>
    </row>
    <row r="872" spans="3:11" s="404" customFormat="1" ht="15.75" x14ac:dyDescent="0.25">
      <c r="C872" s="199" t="s">
        <v>389</v>
      </c>
      <c r="D872" s="327" t="s">
        <v>2562</v>
      </c>
      <c r="E872" s="90"/>
      <c r="F872" s="90"/>
      <c r="G872" s="90"/>
      <c r="H872" s="73"/>
      <c r="I872" s="73"/>
      <c r="J872" s="73"/>
      <c r="K872" s="109"/>
    </row>
    <row r="873" spans="3:11" s="404" customFormat="1" ht="18.75" x14ac:dyDescent="0.25">
      <c r="C873" s="204" t="str">
        <f>IFERROR(VLOOKUP(D872,'1. Desarrollo e Innov. Curricu.'!$E:$F,2,FALSE),IFERROR(VLOOKUP(D872,'2. Investigación Científica'!$E:$F,2,FALSE),IFERROR(VLOOKUP(D872,'3. Vinculación Univ. Sociedad'!$E:$F,2,FALSE),IFERROR(VLOOKUP(D872,'4. Docencia y Profesorado Univ.'!$E:$F,2,FALSE),IFERROR(VLOOKUP(D872,'5. Estudiantes y Graduados'!$E:$F,2,FALSE),IFERROR(VLOOKUP(D872,'11. Gestion Administrativa'!$E:$F,2,FALSE),IFERROR(VLOOKUP(D872,'13. Gestión Académica'!$E:$F,2,FALSE),IFERROR(VLOOKUP(D872,'8. Asegura. de la Calid. y M'!$E:$F,2,FALSE),IFERROR(VLOOKUP(D872,'6. Gestión del Conocimiento'!$E:$F,2,FALSE),IFERROR(VLOOKUP(D872,'15. Gobernabilidad y Proceso...'!$E:$F,2,FALSE),IFERROR(VLOOKUP(D872,'12. Gestión del Talento Humano'!$E:$F,2,FALSE),IFERROR(VLOOKUP(D872,'14. Internacional... de la E.S.'!$E:$F,2,FALSE),IFERROR(VLOOKUP(D872,'10. Posgrado'!$E:$F,2,FALSE),IFERROR(VLOOKUP(D872,'17. Gestión TIC'!$E:$F,2,FALSE),IFERROR(VLOOKUP(D872,'16. Desa. del Sistema Educ.Sup.'!$E:$F,2,FALSE),IFERROR(VLOOKUP(D872,'9. Cultura de Inno. Insti...'!$E:$F,2,FALSE),VLOOKUP(D872,'7. Lo Esencial de la Reforma U.'!$E:$F,2,0)))))))))))))))))</f>
        <v>Ejecución de un mínimo de dos proyectos por periodo en el marco de RSU</v>
      </c>
      <c r="D873" s="31"/>
      <c r="E873" s="90"/>
      <c r="F873" s="90"/>
      <c r="G873" s="90"/>
      <c r="H873" s="73"/>
      <c r="I873" s="73"/>
      <c r="J873" s="73"/>
      <c r="K873" s="109"/>
    </row>
    <row r="874" spans="3:11" s="404" customFormat="1" ht="15.75" thickBot="1" x14ac:dyDescent="0.3">
      <c r="F874" s="90"/>
      <c r="G874" s="73"/>
      <c r="H874" s="73"/>
      <c r="I874" s="73"/>
    </row>
    <row r="875" spans="3:11" s="404" customFormat="1" ht="30.75" thickBot="1" x14ac:dyDescent="0.3">
      <c r="C875" s="126" t="s">
        <v>44</v>
      </c>
      <c r="D875" s="126" t="s">
        <v>55</v>
      </c>
      <c r="E875" s="133" t="s">
        <v>57</v>
      </c>
      <c r="F875" s="132" t="s">
        <v>27</v>
      </c>
      <c r="G875" s="130" t="s">
        <v>128</v>
      </c>
      <c r="H875" s="133" t="s">
        <v>46</v>
      </c>
      <c r="I875" s="130" t="s">
        <v>129</v>
      </c>
      <c r="J875" s="130" t="s">
        <v>407</v>
      </c>
      <c r="K875" s="130" t="s">
        <v>408</v>
      </c>
    </row>
    <row r="876" spans="3:11" s="404" customFormat="1" x14ac:dyDescent="0.25">
      <c r="C876" s="138" t="s">
        <v>1662</v>
      </c>
      <c r="D876" s="155">
        <v>1</v>
      </c>
      <c r="E876" s="120">
        <v>9000</v>
      </c>
      <c r="F876" s="94">
        <f t="shared" ref="F876" si="80">D876*E876</f>
        <v>9000</v>
      </c>
      <c r="G876" s="158" t="s">
        <v>126</v>
      </c>
      <c r="H876" s="520" t="s">
        <v>868</v>
      </c>
      <c r="I876" s="127" t="str">
        <f>VLOOKUP(H876,Presupuesto!$B$11:$C$565,2,0)</f>
        <v>GASOLINA</v>
      </c>
      <c r="J876" s="212" t="s">
        <v>468</v>
      </c>
      <c r="K876" s="95" t="s">
        <v>409</v>
      </c>
    </row>
    <row r="878" spans="3:11" ht="15.75" thickBot="1" x14ac:dyDescent="0.3"/>
    <row r="879" spans="3:11" s="404" customFormat="1" ht="15.75" thickBot="1" x14ac:dyDescent="0.3">
      <c r="C879" s="154" t="s">
        <v>53</v>
      </c>
      <c r="D879" s="329">
        <f>SUM(F886:F886)</f>
        <v>10000</v>
      </c>
      <c r="F879" s="70"/>
      <c r="G879" s="76"/>
      <c r="H879" s="70"/>
      <c r="I879" s="70"/>
    </row>
    <row r="880" spans="3:11" s="404" customFormat="1" x14ac:dyDescent="0.25">
      <c r="C880" s="70"/>
      <c r="D880" s="31"/>
      <c r="E880" s="90"/>
      <c r="F880" s="90"/>
      <c r="G880" s="90"/>
      <c r="H880" s="73"/>
      <c r="I880" s="73"/>
      <c r="J880" s="73"/>
      <c r="K880" s="109"/>
    </row>
    <row r="881" spans="3:11" s="404" customFormat="1" x14ac:dyDescent="0.25">
      <c r="C881" s="70"/>
      <c r="D881" s="31"/>
      <c r="E881" s="90"/>
      <c r="F881" s="90"/>
      <c r="G881" s="90"/>
      <c r="H881" s="73"/>
      <c r="I881" s="73"/>
      <c r="J881" s="73"/>
      <c r="K881" s="109"/>
    </row>
    <row r="882" spans="3:11" s="404" customFormat="1" ht="15.75" x14ac:dyDescent="0.25">
      <c r="C882" s="199" t="s">
        <v>389</v>
      </c>
      <c r="D882" s="327" t="s">
        <v>2567</v>
      </c>
      <c r="E882" s="90"/>
      <c r="F882" s="90"/>
      <c r="G882" s="90"/>
      <c r="H882" s="73"/>
      <c r="I882" s="73"/>
      <c r="J882" s="73"/>
      <c r="K882" s="109"/>
    </row>
    <row r="883" spans="3:11" s="404" customFormat="1" ht="18.75" x14ac:dyDescent="0.25">
      <c r="C883" s="204" t="str">
        <f>IFERROR(VLOOKUP(D882,'1. Desarrollo e Innov. Curricu.'!$E:$F,2,FALSE),IFERROR(VLOOKUP(D882,'2. Investigación Científica'!$E:$F,2,FALSE),IFERROR(VLOOKUP(D882,'3. Vinculación Univ. Sociedad'!$E:$F,2,FALSE),IFERROR(VLOOKUP(D882,'4. Docencia y Profesorado Univ.'!$E:$F,2,FALSE),IFERROR(VLOOKUP(D882,'5. Estudiantes y Graduados'!$E:$F,2,FALSE),IFERROR(VLOOKUP(D882,'11. Gestion Administrativa'!$E:$F,2,FALSE),IFERROR(VLOOKUP(D882,'13. Gestión Académica'!$E:$F,2,FALSE),IFERROR(VLOOKUP(D882,'8. Asegura. de la Calid. y M'!$E:$F,2,FALSE),IFERROR(VLOOKUP(D882,'6. Gestión del Conocimiento'!$E:$F,2,FALSE),IFERROR(VLOOKUP(D882,'15. Gobernabilidad y Proceso...'!$E:$F,2,FALSE),IFERROR(VLOOKUP(D882,'12. Gestión del Talento Humano'!$E:$F,2,FALSE),IFERROR(VLOOKUP(D882,'14. Internacional... de la E.S.'!$E:$F,2,FALSE),IFERROR(VLOOKUP(D882,'10. Posgrado'!$E:$F,2,FALSE),IFERROR(VLOOKUP(D882,'17. Gestión TIC'!$E:$F,2,FALSE),IFERROR(VLOOKUP(D882,'16. Desa. del Sistema Educ.Sup.'!$E:$F,2,FALSE),IFERROR(VLOOKUP(D882,'9. Cultura de Inno. Insti...'!$E:$F,2,FALSE),VLOOKUP(D882,'7. Lo Esencial de la Reforma U.'!$E:$F,2,0)))))))))))))))))</f>
        <v xml:space="preserve">Firmar al menos cinco nuevas alianzas para abrir espacio al desarrollo de proyectos y practicas de aula </v>
      </c>
      <c r="D883" s="31"/>
      <c r="E883" s="90"/>
      <c r="F883" s="90"/>
      <c r="G883" s="90"/>
      <c r="H883" s="73"/>
      <c r="I883" s="73"/>
      <c r="J883" s="73"/>
      <c r="K883" s="109"/>
    </row>
    <row r="884" spans="3:11" s="404" customFormat="1" ht="15.75" thickBot="1" x14ac:dyDescent="0.3">
      <c r="F884" s="90"/>
      <c r="G884" s="73"/>
      <c r="H884" s="73"/>
      <c r="I884" s="73"/>
    </row>
    <row r="885" spans="3:11" s="404" customFormat="1" ht="30.75" thickBot="1" x14ac:dyDescent="0.3">
      <c r="C885" s="126" t="s">
        <v>44</v>
      </c>
      <c r="D885" s="126" t="s">
        <v>55</v>
      </c>
      <c r="E885" s="133" t="s">
        <v>57</v>
      </c>
      <c r="F885" s="132" t="s">
        <v>27</v>
      </c>
      <c r="G885" s="130" t="s">
        <v>128</v>
      </c>
      <c r="H885" s="133" t="s">
        <v>46</v>
      </c>
      <c r="I885" s="130" t="s">
        <v>129</v>
      </c>
      <c r="J885" s="130" t="s">
        <v>407</v>
      </c>
      <c r="K885" s="130" t="s">
        <v>408</v>
      </c>
    </row>
    <row r="886" spans="3:11" s="404" customFormat="1" x14ac:dyDescent="0.25">
      <c r="C886" s="138" t="s">
        <v>1661</v>
      </c>
      <c r="D886" s="155">
        <v>1</v>
      </c>
      <c r="E886" s="120">
        <v>10000</v>
      </c>
      <c r="F886" s="94">
        <f t="shared" ref="F886" si="81">D886*E886</f>
        <v>10000</v>
      </c>
      <c r="G886" s="158" t="s">
        <v>126</v>
      </c>
      <c r="H886" s="520" t="s">
        <v>789</v>
      </c>
      <c r="I886" s="127" t="str">
        <f>VLOOKUP(H886,Presupuesto!$B$11:$C$565,2,0)</f>
        <v>ALIMENTOS B EBIDAS PARA PERSONAS</v>
      </c>
      <c r="J886" s="212" t="s">
        <v>468</v>
      </c>
      <c r="K886" s="95" t="s">
        <v>409</v>
      </c>
    </row>
    <row r="888" spans="3:11" ht="15.75" thickBot="1" x14ac:dyDescent="0.3"/>
    <row r="889" spans="3:11" s="404" customFormat="1" ht="15.75" thickBot="1" x14ac:dyDescent="0.3">
      <c r="C889" s="154" t="s">
        <v>53</v>
      </c>
      <c r="D889" s="329">
        <f>SUM(F896:F902)</f>
        <v>80000</v>
      </c>
      <c r="F889" s="70"/>
      <c r="G889" s="76"/>
      <c r="H889" s="70"/>
      <c r="I889" s="70"/>
    </row>
    <row r="890" spans="3:11" s="404" customFormat="1" x14ac:dyDescent="0.25">
      <c r="C890" s="70"/>
      <c r="D890" s="31"/>
      <c r="E890" s="90"/>
      <c r="F890" s="90"/>
      <c r="G890" s="90"/>
      <c r="H890" s="73"/>
      <c r="I890" s="73"/>
      <c r="J890" s="73"/>
      <c r="K890" s="109"/>
    </row>
    <row r="891" spans="3:11" s="404" customFormat="1" x14ac:dyDescent="0.25">
      <c r="C891" s="70"/>
      <c r="D891" s="31"/>
      <c r="E891" s="90"/>
      <c r="F891" s="90"/>
      <c r="G891" s="90"/>
      <c r="H891" s="73"/>
      <c r="I891" s="73"/>
      <c r="J891" s="73"/>
      <c r="K891" s="109"/>
    </row>
    <row r="892" spans="3:11" s="404" customFormat="1" ht="15.75" x14ac:dyDescent="0.25">
      <c r="C892" s="199" t="s">
        <v>389</v>
      </c>
      <c r="D892" s="327" t="s">
        <v>2617</v>
      </c>
      <c r="E892" s="90"/>
      <c r="F892" s="90"/>
      <c r="G892" s="90"/>
      <c r="H892" s="73"/>
      <c r="I892" s="73"/>
      <c r="J892" s="73"/>
      <c r="K892" s="109"/>
    </row>
    <row r="893" spans="3:11" s="404" customFormat="1" ht="18.75" x14ac:dyDescent="0.25">
      <c r="C893" s="204" t="str">
        <f>IFERROR(VLOOKUP(D892,'1. Desarrollo e Innov. Curricu.'!$E:$F,2,FALSE),IFERROR(VLOOKUP(D892,'2. Investigación Científica'!$E:$F,2,FALSE),IFERROR(VLOOKUP(D892,'3. Vinculación Univ. Sociedad'!$E:$F,2,FALSE),IFERROR(VLOOKUP(D892,'4. Docencia y Profesorado Univ.'!$E:$F,2,FALSE),IFERROR(VLOOKUP(D892,'5. Estudiantes y Graduados'!$E:$F,2,FALSE),IFERROR(VLOOKUP(D892,'11. Gestion Administrativa'!$E:$F,2,FALSE),IFERROR(VLOOKUP(D892,'13. Gestión Académica'!$E:$F,2,FALSE),IFERROR(VLOOKUP(D892,'8. Asegura. de la Calid. y M'!$E:$F,2,FALSE),IFERROR(VLOOKUP(D892,'6. Gestión del Conocimiento'!$E:$F,2,FALSE),IFERROR(VLOOKUP(D892,'15. Gobernabilidad y Proceso...'!$E:$F,2,FALSE),IFERROR(VLOOKUP(D892,'12. Gestión del Talento Humano'!$E:$F,2,FALSE),IFERROR(VLOOKUP(D892,'14. Internacional... de la E.S.'!$E:$F,2,FALSE),IFERROR(VLOOKUP(D892,'10. Posgrado'!$E:$F,2,FALSE),IFERROR(VLOOKUP(D892,'17. Gestión TIC'!$E:$F,2,FALSE),IFERROR(VLOOKUP(D892,'16. Desa. del Sistema Educ.Sup.'!$E:$F,2,FALSE),IFERROR(VLOOKUP(D892,'9. Cultura de Inno. Insti...'!$E:$F,2,FALSE),VLOOKUP(D892,'7. Lo Esencial de la Reforma U.'!$E:$F,2,0)))))))))))))))))</f>
        <v>1. Desarrollar un informe de la necesidad para la aplicación del software para el Almacén. 2. Socializar y presentar a las Autoridades de UNAH-VS.</v>
      </c>
      <c r="D893" s="31"/>
      <c r="E893" s="90"/>
      <c r="F893" s="90"/>
      <c r="G893" s="90"/>
      <c r="H893" s="73"/>
      <c r="I893" s="73"/>
      <c r="J893" s="73"/>
      <c r="K893" s="109"/>
    </row>
    <row r="894" spans="3:11" s="404" customFormat="1" ht="15.75" thickBot="1" x14ac:dyDescent="0.3">
      <c r="F894" s="90"/>
      <c r="G894" s="73"/>
      <c r="H894" s="73"/>
      <c r="I894" s="73"/>
    </row>
    <row r="895" spans="3:11" s="404" customFormat="1" ht="30.75" thickBot="1" x14ac:dyDescent="0.3">
      <c r="C895" s="126" t="s">
        <v>44</v>
      </c>
      <c r="D895" s="126" t="s">
        <v>55</v>
      </c>
      <c r="E895" s="133" t="s">
        <v>57</v>
      </c>
      <c r="F895" s="132" t="s">
        <v>27</v>
      </c>
      <c r="G895" s="130" t="s">
        <v>128</v>
      </c>
      <c r="H895" s="133" t="s">
        <v>46</v>
      </c>
      <c r="I895" s="130" t="s">
        <v>129</v>
      </c>
      <c r="J895" s="130" t="s">
        <v>407</v>
      </c>
      <c r="K895" s="130" t="s">
        <v>408</v>
      </c>
    </row>
    <row r="896" spans="3:11" s="404" customFormat="1" x14ac:dyDescent="0.25">
      <c r="C896" s="214" t="s">
        <v>421</v>
      </c>
      <c r="D896" s="215">
        <v>0</v>
      </c>
      <c r="E896" s="213">
        <f>HLOOKUP(C896,$AH$2:$BU$3,2,0)</f>
        <v>2250</v>
      </c>
      <c r="F896" s="94">
        <f t="shared" ref="F896:F900" si="82">D896*E896</f>
        <v>0</v>
      </c>
      <c r="G896" s="158" t="s">
        <v>126</v>
      </c>
      <c r="H896" s="535" t="s">
        <v>1011</v>
      </c>
      <c r="I896" s="127" t="str">
        <f>VLOOKUP(H896,Presupuesto!$B$11:$C$565,2,0)</f>
        <v>EQUIPO DE COMPUTACION</v>
      </c>
      <c r="J896" s="212" t="s">
        <v>1361</v>
      </c>
      <c r="K896" s="95" t="s">
        <v>391</v>
      </c>
    </row>
    <row r="897" spans="3:11" s="404" customFormat="1" x14ac:dyDescent="0.25">
      <c r="C897" s="138"/>
      <c r="D897" s="155">
        <v>1</v>
      </c>
      <c r="E897" s="120">
        <v>80000</v>
      </c>
      <c r="F897" s="94">
        <f t="shared" si="82"/>
        <v>80000</v>
      </c>
      <c r="G897" s="158" t="s">
        <v>126</v>
      </c>
      <c r="H897" s="535" t="s">
        <v>1011</v>
      </c>
      <c r="I897" s="127" t="str">
        <f>VLOOKUP(H897,Presupuesto!$B$11:$C$565,2,0)</f>
        <v>EQUIPO DE COMPUTACION</v>
      </c>
      <c r="J897" s="212" t="s">
        <v>1361</v>
      </c>
      <c r="K897" s="95" t="s">
        <v>409</v>
      </c>
    </row>
    <row r="898" spans="3:11" s="404" customFormat="1" ht="15.75" x14ac:dyDescent="0.25">
      <c r="C898" s="495"/>
      <c r="D898" s="155"/>
      <c r="E898" s="120"/>
      <c r="F898" s="94">
        <f t="shared" si="82"/>
        <v>0</v>
      </c>
      <c r="G898" s="158" t="s">
        <v>126</v>
      </c>
      <c r="H898" s="535" t="s">
        <v>1011</v>
      </c>
      <c r="I898" s="127" t="str">
        <f>VLOOKUP(H898,Presupuesto!$B$11:$C$565,2,0)</f>
        <v>EQUIPO DE COMPUTACION</v>
      </c>
      <c r="J898" s="212" t="s">
        <v>1361</v>
      </c>
      <c r="K898" s="95" t="s">
        <v>409</v>
      </c>
    </row>
    <row r="899" spans="3:11" s="404" customFormat="1" x14ac:dyDescent="0.25">
      <c r="C899" s="138"/>
      <c r="D899" s="155"/>
      <c r="E899" s="120">
        <v>1000</v>
      </c>
      <c r="F899" s="94">
        <f t="shared" si="82"/>
        <v>0</v>
      </c>
      <c r="G899" s="158" t="s">
        <v>126</v>
      </c>
      <c r="H899" s="535" t="s">
        <v>1011</v>
      </c>
      <c r="I899" s="127" t="str">
        <f>VLOOKUP(H899,Presupuesto!$B$11:$C$565,2,0)</f>
        <v>EQUIPO DE COMPUTACION</v>
      </c>
      <c r="J899" s="212" t="s">
        <v>1361</v>
      </c>
      <c r="K899" s="95" t="s">
        <v>409</v>
      </c>
    </row>
    <row r="900" spans="3:11" s="404" customFormat="1" ht="15.75" x14ac:dyDescent="0.25">
      <c r="C900" s="495"/>
      <c r="D900" s="155"/>
      <c r="E900" s="120">
        <v>1000</v>
      </c>
      <c r="F900" s="94">
        <f t="shared" si="82"/>
        <v>0</v>
      </c>
      <c r="G900" s="158" t="s">
        <v>126</v>
      </c>
      <c r="H900" s="535" t="s">
        <v>1011</v>
      </c>
      <c r="I900" s="127" t="str">
        <f>VLOOKUP(H900,Presupuesto!$B$11:$C$565,2,0)</f>
        <v>EQUIPO DE COMPUTACION</v>
      </c>
      <c r="J900" s="212" t="s">
        <v>1361</v>
      </c>
      <c r="K900" s="95" t="s">
        <v>409</v>
      </c>
    </row>
    <row r="902" spans="3:11" ht="15.75" thickBot="1" x14ac:dyDescent="0.3"/>
    <row r="903" spans="3:11" s="404" customFormat="1" ht="15.75" thickBot="1" x14ac:dyDescent="0.3">
      <c r="C903" s="154" t="s">
        <v>53</v>
      </c>
      <c r="D903" s="329">
        <f>SUM(F910:F916)</f>
        <v>239000</v>
      </c>
      <c r="F903" s="70"/>
      <c r="G903" s="76"/>
      <c r="H903" s="70"/>
      <c r="I903" s="70"/>
    </row>
    <row r="904" spans="3:11" s="404" customFormat="1" x14ac:dyDescent="0.25">
      <c r="C904" s="70"/>
      <c r="D904" s="31"/>
      <c r="E904" s="90"/>
      <c r="F904" s="90"/>
      <c r="G904" s="90"/>
      <c r="H904" s="73"/>
      <c r="I904" s="73"/>
      <c r="J904" s="73"/>
      <c r="K904" s="109"/>
    </row>
    <row r="905" spans="3:11" s="404" customFormat="1" x14ac:dyDescent="0.25">
      <c r="C905" s="70"/>
      <c r="D905" s="31"/>
      <c r="E905" s="90"/>
      <c r="F905" s="90"/>
      <c r="G905" s="90"/>
      <c r="H905" s="73"/>
      <c r="I905" s="73"/>
      <c r="J905" s="73"/>
      <c r="K905" s="109"/>
    </row>
    <row r="906" spans="3:11" s="404" customFormat="1" ht="15.75" x14ac:dyDescent="0.25">
      <c r="C906" s="199" t="s">
        <v>389</v>
      </c>
      <c r="D906" s="327" t="s">
        <v>2624</v>
      </c>
      <c r="E906" s="90"/>
      <c r="F906" s="90"/>
      <c r="G906" s="90"/>
      <c r="H906" s="73"/>
      <c r="I906" s="73"/>
      <c r="J906" s="73"/>
      <c r="K906" s="109"/>
    </row>
    <row r="907" spans="3:11" s="404" customFormat="1" ht="18.75" x14ac:dyDescent="0.25">
      <c r="C907" s="204" t="str">
        <f>IFERROR(VLOOKUP(D906,'1. Desarrollo e Innov. Curricu.'!$E:$F,2,FALSE),IFERROR(VLOOKUP(D906,'2. Investigación Científica'!$E:$F,2,FALSE),IFERROR(VLOOKUP(D906,'3. Vinculación Univ. Sociedad'!$E:$F,2,FALSE),IFERROR(VLOOKUP(D906,'4. Docencia y Profesorado Univ.'!$E:$F,2,FALSE),IFERROR(VLOOKUP(D906,'5. Estudiantes y Graduados'!$E:$F,2,FALSE),IFERROR(VLOOKUP(D906,'11. Gestion Administrativa'!$E:$F,2,FALSE),IFERROR(VLOOKUP(D906,'13. Gestión Académica'!$E:$F,2,FALSE),IFERROR(VLOOKUP(D906,'8. Asegura. de la Calid. y M'!$E:$F,2,FALSE),IFERROR(VLOOKUP(D906,'6. Gestión del Conocimiento'!$E:$F,2,FALSE),IFERROR(VLOOKUP(D906,'15. Gobernabilidad y Proceso...'!$E:$F,2,FALSE),IFERROR(VLOOKUP(D906,'12. Gestión del Talento Humano'!$E:$F,2,FALSE),IFERROR(VLOOKUP(D906,'14. Internacional... de la E.S.'!$E:$F,2,FALSE),IFERROR(VLOOKUP(D906,'10. Posgrado'!$E:$F,2,FALSE),IFERROR(VLOOKUP(D906,'17. Gestión TIC'!$E:$F,2,FALSE),IFERROR(VLOOKUP(D906,'16. Desa. del Sistema Educ.Sup.'!$E:$F,2,FALSE),IFERROR(VLOOKUP(D906,'9. Cultura de Inno. Insti...'!$E:$F,2,FALSE),VLOOKUP(D906,'7. Lo Esencial de la Reforma U.'!$E:$F,2,0)))))))))))))))))</f>
        <v>1. Invitación a cotizar. 2. Revisión de cotización. 3. Adjudicación. 4. Gestionar pago.</v>
      </c>
      <c r="D907" s="31"/>
      <c r="E907" s="90"/>
      <c r="F907" s="90"/>
      <c r="G907" s="90"/>
      <c r="H907" s="73"/>
      <c r="I907" s="73"/>
      <c r="J907" s="73"/>
      <c r="K907" s="109"/>
    </row>
    <row r="908" spans="3:11" s="404" customFormat="1" ht="15.75" thickBot="1" x14ac:dyDescent="0.3">
      <c r="F908" s="90"/>
      <c r="G908" s="73"/>
      <c r="H908" s="73"/>
      <c r="I908" s="73"/>
    </row>
    <row r="909" spans="3:11" s="404" customFormat="1" ht="30.75" thickBot="1" x14ac:dyDescent="0.3">
      <c r="C909" s="126" t="s">
        <v>44</v>
      </c>
      <c r="D909" s="126" t="s">
        <v>55</v>
      </c>
      <c r="E909" s="133" t="s">
        <v>57</v>
      </c>
      <c r="F909" s="132" t="s">
        <v>27</v>
      </c>
      <c r="G909" s="130" t="s">
        <v>128</v>
      </c>
      <c r="H909" s="133" t="s">
        <v>46</v>
      </c>
      <c r="I909" s="130" t="s">
        <v>129</v>
      </c>
      <c r="J909" s="130" t="s">
        <v>407</v>
      </c>
      <c r="K909" s="130" t="s">
        <v>408</v>
      </c>
    </row>
    <row r="910" spans="3:11" s="404" customFormat="1" x14ac:dyDescent="0.25">
      <c r="C910" s="214" t="s">
        <v>421</v>
      </c>
      <c r="D910" s="215">
        <v>0</v>
      </c>
      <c r="E910" s="213">
        <f>HLOOKUP(C910,$AH$2:$BU$3,2,0)</f>
        <v>2250</v>
      </c>
      <c r="F910" s="94">
        <f t="shared" ref="F910:F914" si="83">D910*E910</f>
        <v>0</v>
      </c>
      <c r="G910" s="158" t="s">
        <v>126</v>
      </c>
      <c r="H910" s="535" t="s">
        <v>1011</v>
      </c>
      <c r="I910" s="127" t="str">
        <f>VLOOKUP(H910,Presupuesto!$B$11:$C$565,2,0)</f>
        <v>EQUIPO DE COMPUTACION</v>
      </c>
      <c r="J910" s="212" t="s">
        <v>1361</v>
      </c>
      <c r="K910" s="95" t="s">
        <v>391</v>
      </c>
    </row>
    <row r="911" spans="3:11" s="404" customFormat="1" ht="31.5" x14ac:dyDescent="0.25">
      <c r="C911" s="510" t="s">
        <v>2618</v>
      </c>
      <c r="D911" s="155">
        <v>1</v>
      </c>
      <c r="E911" s="120">
        <v>239000</v>
      </c>
      <c r="F911" s="94">
        <f t="shared" si="83"/>
        <v>239000</v>
      </c>
      <c r="G911" s="158" t="s">
        <v>126</v>
      </c>
      <c r="H911" s="535" t="s">
        <v>295</v>
      </c>
      <c r="I911" s="127" t="str">
        <f>VLOOKUP(H911,Presupuesto!$B$11:$C$565,2,0)</f>
        <v>OTROS SERVICIOS COMERCIALES Y FINANCIEROS N.C.</v>
      </c>
      <c r="J911" s="212" t="s">
        <v>1361</v>
      </c>
      <c r="K911" s="95" t="s">
        <v>409</v>
      </c>
    </row>
    <row r="912" spans="3:11" s="404" customFormat="1" ht="15.75" x14ac:dyDescent="0.25">
      <c r="C912" s="495"/>
      <c r="D912" s="155"/>
      <c r="E912" s="120"/>
      <c r="F912" s="94">
        <f t="shared" si="83"/>
        <v>0</v>
      </c>
      <c r="G912" s="158" t="s">
        <v>126</v>
      </c>
      <c r="H912" s="535" t="s">
        <v>1011</v>
      </c>
      <c r="I912" s="127" t="str">
        <f>VLOOKUP(H912,Presupuesto!$B$11:$C$565,2,0)</f>
        <v>EQUIPO DE COMPUTACION</v>
      </c>
      <c r="J912" s="212" t="s">
        <v>1361</v>
      </c>
      <c r="K912" s="95" t="s">
        <v>409</v>
      </c>
    </row>
    <row r="913" spans="3:11" s="404" customFormat="1" x14ac:dyDescent="0.25">
      <c r="C913" s="138"/>
      <c r="D913" s="155"/>
      <c r="E913" s="120">
        <v>1000</v>
      </c>
      <c r="F913" s="94">
        <f t="shared" si="83"/>
        <v>0</v>
      </c>
      <c r="G913" s="158" t="s">
        <v>126</v>
      </c>
      <c r="H913" s="535" t="s">
        <v>1011</v>
      </c>
      <c r="I913" s="127" t="str">
        <f>VLOOKUP(H913,Presupuesto!$B$11:$C$565,2,0)</f>
        <v>EQUIPO DE COMPUTACION</v>
      </c>
      <c r="J913" s="212" t="s">
        <v>1361</v>
      </c>
      <c r="K913" s="95" t="s">
        <v>409</v>
      </c>
    </row>
    <row r="914" spans="3:11" s="404" customFormat="1" ht="15.75" x14ac:dyDescent="0.25">
      <c r="C914" s="495"/>
      <c r="D914" s="155"/>
      <c r="E914" s="120">
        <v>1000</v>
      </c>
      <c r="F914" s="94">
        <f t="shared" si="83"/>
        <v>0</v>
      </c>
      <c r="G914" s="158" t="s">
        <v>126</v>
      </c>
      <c r="H914" s="535" t="s">
        <v>1011</v>
      </c>
      <c r="I914" s="127" t="str">
        <f>VLOOKUP(H914,Presupuesto!$B$11:$C$565,2,0)</f>
        <v>EQUIPO DE COMPUTACION</v>
      </c>
      <c r="J914" s="212" t="s">
        <v>1361</v>
      </c>
      <c r="K914" s="95" t="s">
        <v>409</v>
      </c>
    </row>
    <row r="916" spans="3:11" ht="15.75" thickBot="1" x14ac:dyDescent="0.3"/>
    <row r="917" spans="3:11" ht="15.75" thickBot="1" x14ac:dyDescent="0.3">
      <c r="C917" s="154" t="s">
        <v>53</v>
      </c>
      <c r="D917" s="329">
        <f>SUM(F924:F929)</f>
        <v>8396000.0399999991</v>
      </c>
      <c r="E917" s="404"/>
      <c r="F917" s="70"/>
      <c r="G917" s="76"/>
      <c r="H917" s="70"/>
      <c r="I917" s="70"/>
      <c r="J917" s="404"/>
      <c r="K917" s="404"/>
    </row>
    <row r="918" spans="3:11" x14ac:dyDescent="0.25">
      <c r="C918" s="70"/>
      <c r="D918" s="31"/>
      <c r="E918" s="90"/>
      <c r="F918" s="90"/>
      <c r="G918" s="90"/>
      <c r="H918" s="73"/>
      <c r="I918" s="73"/>
      <c r="J918" s="73"/>
      <c r="K918" s="109"/>
    </row>
    <row r="919" spans="3:11" x14ac:dyDescent="0.25">
      <c r="C919" s="70"/>
      <c r="D919" s="31"/>
      <c r="E919" s="90"/>
      <c r="F919" s="90"/>
      <c r="G919" s="90"/>
      <c r="H919" s="73"/>
      <c r="I919" s="73"/>
      <c r="J919" s="73"/>
      <c r="K919" s="109"/>
    </row>
    <row r="920" spans="3:11" ht="15.75" x14ac:dyDescent="0.25">
      <c r="C920" s="199" t="s">
        <v>389</v>
      </c>
      <c r="D920" s="327" t="s">
        <v>2639</v>
      </c>
      <c r="E920" s="90"/>
      <c r="F920" s="90"/>
      <c r="G920" s="90"/>
      <c r="H920" s="73"/>
      <c r="I920" s="73"/>
      <c r="J920" s="73"/>
      <c r="K920" s="109"/>
    </row>
    <row r="921" spans="3:11" ht="18.75" x14ac:dyDescent="0.25">
      <c r="C921" s="204" t="str">
        <f>IFERROR(VLOOKUP(D920,'1. Desarrollo e Innov. Curricu.'!$E:$F,2,FALSE),IFERROR(VLOOKUP(D920,'2. Investigación Científica'!$E:$F,2,FALSE),IFERROR(VLOOKUP(D920,'3. Vinculación Univ. Sociedad'!$E:$F,2,FALSE),IFERROR(VLOOKUP(D920,'4. Docencia y Profesorado Univ.'!$E:$F,2,FALSE),IFERROR(VLOOKUP(D920,'5. Estudiantes y Graduados'!$E:$F,2,FALSE),IFERROR(VLOOKUP(D920,'11. Gestion Administrativa'!$E:$F,2,FALSE),IFERROR(VLOOKUP(D920,'13. Gestión Académica'!$E:$F,2,FALSE),IFERROR(VLOOKUP(D920,'8. Asegura. de la Calid. y M'!$E:$F,2,FALSE),IFERROR(VLOOKUP(D920,'6. Gestión del Conocimiento'!$E:$F,2,FALSE),IFERROR(VLOOKUP(D920,'15. Gobernabilidad y Proceso...'!$E:$F,2,FALSE),IFERROR(VLOOKUP(D920,'12. Gestión del Talento Humano'!$E:$F,2,FALSE),IFERROR(VLOOKUP(D920,'14. Internacional... de la E.S.'!$E:$F,2,FALSE),IFERROR(VLOOKUP(D920,'10. Posgrado'!$E:$F,2,FALSE),IFERROR(VLOOKUP(D920,'17. Gestión TIC'!$E:$F,2,FALSE),IFERROR(VLOOKUP(D920,'16. Desa. del Sistema Educ.Sup.'!$E:$F,2,FALSE),IFERROR(VLOOKUP(D920,'9. Cultura de Inno. Insti...'!$E:$F,2,FALSE),VLOOKUP(D920,'7. Lo Esencial de la Reforma U.'!$E:$F,2,0)))))))))))))))))</f>
        <v xml:space="preserve">Realizar el pago de forma oportuna de los servicios publicos </v>
      </c>
      <c r="D921" s="31"/>
      <c r="E921" s="90"/>
      <c r="F921" s="90"/>
      <c r="G921" s="90"/>
      <c r="H921" s="73"/>
      <c r="I921" s="73"/>
      <c r="J921" s="73"/>
      <c r="K921" s="109"/>
    </row>
    <row r="922" spans="3:11" ht="15.75" thickBot="1" x14ac:dyDescent="0.3">
      <c r="C922" s="404"/>
      <c r="D922" s="404"/>
      <c r="E922" s="404"/>
      <c r="F922" s="90"/>
      <c r="G922" s="73"/>
      <c r="H922" s="73"/>
      <c r="I922" s="73"/>
      <c r="J922" s="404"/>
      <c r="K922" s="404"/>
    </row>
    <row r="923" spans="3:11" ht="30.75" thickBot="1" x14ac:dyDescent="0.3">
      <c r="C923" s="126" t="s">
        <v>44</v>
      </c>
      <c r="D923" s="126" t="s">
        <v>55</v>
      </c>
      <c r="E923" s="133" t="s">
        <v>57</v>
      </c>
      <c r="F923" s="132" t="s">
        <v>27</v>
      </c>
      <c r="G923" s="130" t="s">
        <v>128</v>
      </c>
      <c r="H923" s="133" t="s">
        <v>46</v>
      </c>
      <c r="I923" s="130" t="s">
        <v>129</v>
      </c>
      <c r="J923" s="130" t="s">
        <v>407</v>
      </c>
      <c r="K923" s="130" t="s">
        <v>408</v>
      </c>
    </row>
    <row r="924" spans="3:11" x14ac:dyDescent="0.25">
      <c r="C924" s="214" t="s">
        <v>421</v>
      </c>
      <c r="D924" s="215">
        <v>0</v>
      </c>
      <c r="E924" s="213">
        <f>HLOOKUP(C924,$AH$2:$BU$3,2,0)</f>
        <v>2250</v>
      </c>
      <c r="F924" s="94">
        <f t="shared" ref="F924:F928" si="84">D924*E924</f>
        <v>0</v>
      </c>
      <c r="G924" s="158" t="s">
        <v>126</v>
      </c>
      <c r="H924" s="537" t="s">
        <v>1011</v>
      </c>
      <c r="I924" s="127" t="str">
        <f>VLOOKUP(H924,Presupuesto!$B$11:$C$565,2,0)</f>
        <v>EQUIPO DE COMPUTACION</v>
      </c>
      <c r="J924" s="212" t="s">
        <v>1361</v>
      </c>
      <c r="K924" s="95" t="s">
        <v>391</v>
      </c>
    </row>
    <row r="925" spans="3:11" ht="15.75" x14ac:dyDescent="0.25">
      <c r="C925" s="510" t="s">
        <v>2643</v>
      </c>
      <c r="D925" s="155">
        <v>12</v>
      </c>
      <c r="E925" s="120">
        <v>625000</v>
      </c>
      <c r="F925" s="94">
        <f t="shared" si="84"/>
        <v>7500000</v>
      </c>
      <c r="G925" s="158" t="s">
        <v>126</v>
      </c>
      <c r="H925" s="537" t="s">
        <v>621</v>
      </c>
      <c r="I925" s="127" t="str">
        <f>VLOOKUP(H925,Presupuesto!$B$11:$C$565,2,0)</f>
        <v>ENERGIA ELECTRICA</v>
      </c>
      <c r="J925" s="212" t="s">
        <v>1361</v>
      </c>
      <c r="K925" s="95" t="s">
        <v>409</v>
      </c>
    </row>
    <row r="926" spans="3:11" ht="15.75" x14ac:dyDescent="0.25">
      <c r="C926" s="495" t="s">
        <v>623</v>
      </c>
      <c r="D926" s="155">
        <v>12</v>
      </c>
      <c r="E926" s="120">
        <v>66666.67</v>
      </c>
      <c r="F926" s="94">
        <f t="shared" si="84"/>
        <v>800000.04</v>
      </c>
      <c r="G926" s="158" t="s">
        <v>126</v>
      </c>
      <c r="H926" s="537" t="s">
        <v>622</v>
      </c>
      <c r="I926" s="127" t="str">
        <f>VLOOKUP(H926,Presupuesto!$B$11:$C$565,2,0)</f>
        <v>AGUA</v>
      </c>
      <c r="J926" s="212" t="s">
        <v>1361</v>
      </c>
      <c r="K926" s="95" t="s">
        <v>409</v>
      </c>
    </row>
    <row r="927" spans="3:11" x14ac:dyDescent="0.25">
      <c r="C927" s="138" t="s">
        <v>2644</v>
      </c>
      <c r="D927" s="155">
        <v>12</v>
      </c>
      <c r="E927" s="120">
        <v>8000</v>
      </c>
      <c r="F927" s="94">
        <f t="shared" si="84"/>
        <v>96000</v>
      </c>
      <c r="G927" s="158" t="s">
        <v>126</v>
      </c>
      <c r="H927" s="537" t="s">
        <v>628</v>
      </c>
      <c r="I927" s="127" t="str">
        <f>VLOOKUP(H927,Presupuesto!$B$11:$C$565,2,0)</f>
        <v>TELEFONIA FIJA</v>
      </c>
      <c r="J927" s="212" t="s">
        <v>1361</v>
      </c>
      <c r="K927" s="95" t="s">
        <v>409</v>
      </c>
    </row>
    <row r="928" spans="3:11" ht="15.75" x14ac:dyDescent="0.25">
      <c r="C928" s="495"/>
      <c r="D928" s="155"/>
      <c r="E928" s="120">
        <v>1000</v>
      </c>
      <c r="F928" s="94">
        <f t="shared" si="84"/>
        <v>0</v>
      </c>
      <c r="G928" s="158" t="s">
        <v>126</v>
      </c>
      <c r="H928" s="537" t="s">
        <v>1011</v>
      </c>
      <c r="I928" s="127" t="str">
        <f>VLOOKUP(H928,Presupuesto!$B$11:$C$565,2,0)</f>
        <v>EQUIPO DE COMPUTACION</v>
      </c>
      <c r="J928" s="212" t="s">
        <v>1361</v>
      </c>
      <c r="K928" s="95" t="s">
        <v>409</v>
      </c>
    </row>
  </sheetData>
  <dataConsolidate/>
  <dataValidations xWindow="629" yWindow="472" count="6">
    <dataValidation type="list" allowBlank="1" showInputMessage="1" showErrorMessage="1" errorTitle="¡Ingreso Inválido!" error="Seleccione una opción de la lista." promptTitle="Tipo de Presupuesto" prompt="Seleccione una opción de la lista." sqref="G620:G652 G876 G662:G665 G675:G678 G688:G691 G701:G705 G715:G719 G729:G733 G743:G747 G757:G761 G771:G775 G785:G794 G804:G810 G820:G821 G831:G837 G547:G551 G461:G464 G440:G451 G411:G430 G396:G401 G383:G386 G370:G373 G355:G360 G341:G345 G326:G330 G312:G316 G298:G302 G284:G288 G270:G274 G256:G260 G576:G580 G226:G235 G245:G246 G166:G171 G210:G216 G197:G200 G181:G187 G153:G156 G138:G143 G124:G128 G87:G91 G112:G114 G101:G102 G76:G77 G65:G66 G474:G477 G487:G490 G500:G507 G517:G523 G533:G537 G53:G55 G590:G594 G896:G900 G562:G566 G847:G853 G40:G41 G28:G30 G17:G18 G863:G866 G886 G924:G928 G910:G914 G604:G608">
      <formula1>$R$2:$S$2</formula1>
    </dataValidation>
    <dataValidation type="list" allowBlank="1" showInputMessage="1" showErrorMessage="1" errorTitle="¡Ingreso Inválido!" error="Seleccione una opción de la lista" promptTitle="Mes Requerido" prompt="Seleccione el mes en el que requiere el recurso." sqref="K620:K652 K876 K662:K665 K675:K678 K688:K691 K701:K705 K715:K719 K729:K733 K743:K747 K757:K761 K771:K775 K785:K794 K804:K810 K820:K821 K831:K837 K576:K580 K547:K551 K461:K464 K440:K451 K411:K430 K396:K401 K383:K386 K370:K373 K355:K360 K341:K345 K326:K330 K312:K316 K298:K302 K284:K288 K270:K274 K256:K260 K245:K246 K226:K235 K210:K216 K197:K200 K181:K187 K166:K171 K153:K156 K138:K143 K124:K128 K112:K114 K101:K102 K87:K91 K76:K77 K65:K66 K474:K477 K487:K490 K500:K507 K517:K523 K533:K537 K53:K55 K590:K594 K604:K608 K562:K566 K847:K853 K40:K41 K28:K30 K17:K18 K863:K866 K886 K896:K900 K910:K914 K924:K928">
      <formula1>$U$2:$AF$2</formula1>
    </dataValidation>
    <dataValidation type="list" allowBlank="1" showInputMessage="1" showErrorMessage="1" errorTitle="¡Ingreso Invalido!" error="Seleccione una opción de la lista." promptTitle="Categoria/Zona de Viáticos" prompt="Seleccione una opción de la lista" sqref="C620 C771 C662 C675 C688 C701 C715 C729 C743 C757 C785 C804 C820 C831 C65 C576 C547 C461 C440 C411 C396 C383 C370 C358 C355 C341 C326 C312 C298 C284 C270 C256 C245:C246 C226 C210 C197 C181 C166 C153 C138 C124 C112 C101 C87 C76 C53 C474 C487 C500 C517 C533 C590 C604 C562 C847 C40 C17 C28 C863 C896 C910 C924 C343">
      <formula1>$AH$2:$BU$2</formula1>
    </dataValidation>
    <dataValidation type="list" allowBlank="1" showInputMessage="1" showErrorMessage="1" errorTitle="¡Ingreso Inválido!" error="Verifique el valor ingresado." promptTitle="Ingrese el Objeto de Gasto" prompt="Ingrese el Objeto de Gasto" sqref="H620:H652 H876 H662:H665 H675:H678 H688:H691 H701:H705 H715:H719 H729:H733 H743:H747 H757:H761 H771:H775 H785:H794 H804:H810 H820:H821 H831:H837 H547:H551 H461:H464 H440:H451 H411:H430 H396:H401 H383:H386 H370:H373 H355:H360 H341:H345 H326:H330 H312:H316 H298:H302 H284:H288 H270:H274 H256:H260 H226:H235 H245:H246 H210:H216 H181:H187 H197:H200 H166:H171 H153:H156 H138:H143 H124:H128 H112:H114 H87:H91 H101:H102 H65:H66 H76:H77 H474:H477 H487:H490 H500:H507 H517:H523 H533:H537 H53:H55 H590:H594 H604:H608 H576:H580 H562:H566 H847:H853 H17:H18 H28:H30 H40:H41 H863:H866 H886 H896:H900 H910:H914 H924:H928">
      <formula1>$A$1:$UI$1</formula1>
    </dataValidation>
    <dataValidation type="list" allowBlank="1" showInputMessage="1" showErrorMessage="1" errorTitle="¡Ingreso Inválido!" error="Seleccione una opción de la lista." promptTitle="Dimensión Estratégica" prompt="Seleccione una opción de la lista." sqref="J620:J652 J876 J662:J665 J675:J678 J688:J691 J701 J715 J729:J733 J743:J747 J757:J761 J771:J775 J576:J580 J547:J551 J461:J464 J440:J451 J411:J430 J396:J401 J383:J386 J370:J373 J355:J360 J341:J345 J326 J312 J298 J284 J270 J256 J245 J210 J197 J181 J166 J138 J124 J112 J101 J87 J76 J65 J474:J477 J487:J490 J500:J507 J517:J523 J533:J537 J53 J590:J594 J604:J608 J562:J566 J28 J40 J17 J863:J866 J886 J896:J900 J910:J914 J924:J928">
      <formula1>$A$2:$Q$2</formula1>
    </dataValidation>
    <dataValidation type="list" allowBlank="1" showInputMessage="1" showErrorMessage="1" errorTitle="¡Ingreso Inválido!" error="Seleccione una opción de la lista." promptTitle="Dimensión Estratégica" prompt="Seleccione una opción de la lista." sqref="J804:J810 J716:J719 J785:J794 J820:J821 J831:J837 J66 J313:J316 J299:J302 J285:J288 J271:J274 J257:J260 J327:J330 J226:J235 J246 J211:J216 J182:J187 J198:J200 J139:J143 J167:J171 J153:J156 J125:J128 J113:J114 J88:J91 J102 J54:J55 J77 J847:J853 J41 J29:J30 J18 J702:J705">
      <formula1>$A$2:$P$2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Normal="100" workbookViewId="0">
      <selection activeCell="A13" sqref="A13"/>
    </sheetView>
  </sheetViews>
  <sheetFormatPr baseColWidth="10" defaultColWidth="11.5703125" defaultRowHeight="15" x14ac:dyDescent="0.25"/>
  <cols>
    <col min="1" max="1" width="1.85546875" style="83" customWidth="1"/>
    <col min="2" max="2" width="7.85546875" style="83" customWidth="1"/>
    <col min="3" max="3" width="46.7109375" style="83" bestFit="1" customWidth="1"/>
    <col min="4" max="4" width="26.85546875" style="83" bestFit="1" customWidth="1"/>
    <col min="5" max="5" width="13.85546875" style="83" customWidth="1"/>
    <col min="6" max="6" width="21.85546875" style="83" customWidth="1"/>
    <col min="7" max="7" width="16.5703125" style="74" customWidth="1"/>
    <col min="8" max="8" width="18.28515625" style="83" customWidth="1"/>
    <col min="9" max="9" width="43.28515625" style="83" customWidth="1"/>
    <col min="10" max="10" width="28.140625" style="83" bestFit="1" customWidth="1"/>
    <col min="11" max="11" width="19.85546875" style="83" bestFit="1" customWidth="1"/>
    <col min="12" max="12" width="12.7109375" style="83" bestFit="1" customWidth="1"/>
    <col min="13" max="16384" width="11.5703125" style="83"/>
  </cols>
  <sheetData>
    <row r="1" spans="1:555" ht="26.25" hidden="1" x14ac:dyDescent="0.25">
      <c r="A1" s="184" t="s">
        <v>248</v>
      </c>
      <c r="B1" s="187" t="s">
        <v>249</v>
      </c>
      <c r="C1" s="178" t="s">
        <v>250</v>
      </c>
      <c r="D1" s="178" t="s">
        <v>493</v>
      </c>
      <c r="E1" s="178" t="s">
        <v>495</v>
      </c>
      <c r="F1" s="178" t="s">
        <v>497</v>
      </c>
      <c r="G1" s="178" t="s">
        <v>499</v>
      </c>
      <c r="H1" s="178" t="s">
        <v>501</v>
      </c>
      <c r="I1" s="178" t="s">
        <v>503</v>
      </c>
      <c r="J1" s="178" t="s">
        <v>251</v>
      </c>
      <c r="K1" s="178" t="s">
        <v>506</v>
      </c>
      <c r="L1" s="178" t="s">
        <v>252</v>
      </c>
      <c r="M1" s="178" t="s">
        <v>508</v>
      </c>
      <c r="N1" s="178" t="s">
        <v>510</v>
      </c>
      <c r="O1" s="178" t="s">
        <v>512</v>
      </c>
      <c r="P1" s="178" t="s">
        <v>253</v>
      </c>
      <c r="Q1" s="178" t="s">
        <v>513</v>
      </c>
      <c r="R1" s="178" t="s">
        <v>516</v>
      </c>
      <c r="S1" s="178" t="s">
        <v>254</v>
      </c>
      <c r="T1" s="178" t="s">
        <v>518</v>
      </c>
      <c r="U1" s="178" t="s">
        <v>255</v>
      </c>
      <c r="V1" s="178" t="s">
        <v>519</v>
      </c>
      <c r="W1" s="178" t="s">
        <v>520</v>
      </c>
      <c r="X1" s="178" t="s">
        <v>524</v>
      </c>
      <c r="Y1" s="178" t="s">
        <v>271</v>
      </c>
      <c r="Z1" s="178" t="s">
        <v>525</v>
      </c>
      <c r="AA1" s="178" t="s">
        <v>527</v>
      </c>
      <c r="AB1" s="178" t="s">
        <v>529</v>
      </c>
      <c r="AC1" s="178" t="s">
        <v>272</v>
      </c>
      <c r="AD1" s="178" t="s">
        <v>531</v>
      </c>
      <c r="AE1" s="178" t="s">
        <v>533</v>
      </c>
      <c r="AF1" s="178" t="s">
        <v>535</v>
      </c>
      <c r="AG1" s="178" t="s">
        <v>537</v>
      </c>
      <c r="AH1" s="178" t="s">
        <v>247</v>
      </c>
      <c r="AI1" s="178" t="s">
        <v>539</v>
      </c>
      <c r="AJ1" s="187" t="s">
        <v>256</v>
      </c>
      <c r="AK1" s="178" t="s">
        <v>541</v>
      </c>
      <c r="AL1" s="178" t="s">
        <v>257</v>
      </c>
      <c r="AM1" s="178" t="s">
        <v>543</v>
      </c>
      <c r="AN1" s="178" t="s">
        <v>545</v>
      </c>
      <c r="AO1" s="178" t="s">
        <v>258</v>
      </c>
      <c r="AP1" s="178" t="s">
        <v>547</v>
      </c>
      <c r="AQ1" s="178" t="s">
        <v>549</v>
      </c>
      <c r="AR1" s="178" t="s">
        <v>259</v>
      </c>
      <c r="AS1" s="178" t="s">
        <v>550</v>
      </c>
      <c r="AT1" s="178" t="s">
        <v>552</v>
      </c>
      <c r="AU1" s="178" t="s">
        <v>553</v>
      </c>
      <c r="AV1" s="178" t="s">
        <v>554</v>
      </c>
      <c r="AW1" s="178" t="s">
        <v>556</v>
      </c>
      <c r="AX1" s="178" t="s">
        <v>558</v>
      </c>
      <c r="AY1" s="178" t="s">
        <v>559</v>
      </c>
      <c r="AZ1" s="178" t="s">
        <v>260</v>
      </c>
      <c r="BA1" s="178" t="s">
        <v>561</v>
      </c>
      <c r="BB1" s="178" t="s">
        <v>563</v>
      </c>
      <c r="BC1" s="178" t="s">
        <v>565</v>
      </c>
      <c r="BD1" s="178" t="s">
        <v>567</v>
      </c>
      <c r="BE1" s="178" t="s">
        <v>569</v>
      </c>
      <c r="BF1" s="178" t="s">
        <v>571</v>
      </c>
      <c r="BG1" s="178" t="s">
        <v>573</v>
      </c>
      <c r="BH1" s="178" t="s">
        <v>575</v>
      </c>
      <c r="BI1" s="178" t="s">
        <v>273</v>
      </c>
      <c r="BJ1" s="178" t="s">
        <v>577</v>
      </c>
      <c r="BK1" s="178" t="s">
        <v>579</v>
      </c>
      <c r="BL1" s="178" t="s">
        <v>581</v>
      </c>
      <c r="BM1" s="178" t="s">
        <v>583</v>
      </c>
      <c r="BN1" s="178" t="s">
        <v>585</v>
      </c>
      <c r="BO1" s="178" t="s">
        <v>587</v>
      </c>
      <c r="BP1" s="178" t="s">
        <v>589</v>
      </c>
      <c r="BQ1" s="178" t="s">
        <v>591</v>
      </c>
      <c r="BR1" s="178" t="s">
        <v>593</v>
      </c>
      <c r="BS1" s="178" t="s">
        <v>595</v>
      </c>
      <c r="BT1" s="187" t="s">
        <v>261</v>
      </c>
      <c r="BU1" s="178" t="s">
        <v>262</v>
      </c>
      <c r="BV1" s="178" t="s">
        <v>597</v>
      </c>
      <c r="BW1" s="178" t="s">
        <v>263</v>
      </c>
      <c r="BX1" s="178" t="s">
        <v>599</v>
      </c>
      <c r="BY1" s="178" t="s">
        <v>601</v>
      </c>
      <c r="BZ1" s="187" t="s">
        <v>264</v>
      </c>
      <c r="CA1" s="178" t="s">
        <v>265</v>
      </c>
      <c r="CB1" s="178" t="s">
        <v>603</v>
      </c>
      <c r="CC1" s="178" t="s">
        <v>266</v>
      </c>
      <c r="CD1" s="178" t="s">
        <v>605</v>
      </c>
      <c r="CE1" s="178" t="s">
        <v>607</v>
      </c>
      <c r="CF1" s="178" t="s">
        <v>609</v>
      </c>
      <c r="CG1" s="187" t="s">
        <v>267</v>
      </c>
      <c r="CH1" s="178" t="s">
        <v>615</v>
      </c>
      <c r="CI1" s="178" t="s">
        <v>617</v>
      </c>
      <c r="CJ1" s="178" t="s">
        <v>268</v>
      </c>
      <c r="CK1" s="178" t="s">
        <v>611</v>
      </c>
      <c r="CL1" s="178" t="s">
        <v>613</v>
      </c>
      <c r="CM1" s="178" t="s">
        <v>269</v>
      </c>
      <c r="CN1" s="178" t="s">
        <v>619</v>
      </c>
      <c r="CO1" s="178" t="s">
        <v>270</v>
      </c>
      <c r="CP1" s="178" t="s">
        <v>620</v>
      </c>
      <c r="CQ1" s="175" t="s">
        <v>274</v>
      </c>
      <c r="CR1" s="187" t="s">
        <v>275</v>
      </c>
      <c r="CS1" s="178" t="s">
        <v>621</v>
      </c>
      <c r="CT1" s="178" t="s">
        <v>622</v>
      </c>
      <c r="CU1" s="178" t="s">
        <v>624</v>
      </c>
      <c r="CV1" s="178" t="s">
        <v>276</v>
      </c>
      <c r="CW1" s="178" t="s">
        <v>626</v>
      </c>
      <c r="CX1" s="178" t="s">
        <v>628</v>
      </c>
      <c r="CY1" s="178" t="s">
        <v>630</v>
      </c>
      <c r="CZ1" s="178" t="s">
        <v>632</v>
      </c>
      <c r="DA1" s="178" t="s">
        <v>634</v>
      </c>
      <c r="DB1" s="178" t="s">
        <v>636</v>
      </c>
      <c r="DC1" s="187" t="s">
        <v>277</v>
      </c>
      <c r="DD1" s="178" t="s">
        <v>278</v>
      </c>
      <c r="DE1" s="178" t="s">
        <v>638</v>
      </c>
      <c r="DF1" s="178" t="s">
        <v>279</v>
      </c>
      <c r="DG1" s="178" t="s">
        <v>640</v>
      </c>
      <c r="DH1" s="178" t="s">
        <v>642</v>
      </c>
      <c r="DI1" s="178" t="s">
        <v>644</v>
      </c>
      <c r="DJ1" s="178" t="s">
        <v>646</v>
      </c>
      <c r="DK1" s="178" t="s">
        <v>648</v>
      </c>
      <c r="DL1" s="178" t="s">
        <v>650</v>
      </c>
      <c r="DM1" s="178" t="s">
        <v>652</v>
      </c>
      <c r="DN1" s="178" t="s">
        <v>280</v>
      </c>
      <c r="DO1" s="178" t="s">
        <v>654</v>
      </c>
      <c r="DP1" s="178" t="s">
        <v>656</v>
      </c>
      <c r="DQ1" s="178" t="s">
        <v>658</v>
      </c>
      <c r="DR1" s="187" t="s">
        <v>281</v>
      </c>
      <c r="DS1" s="178" t="s">
        <v>660</v>
      </c>
      <c r="DT1" s="178" t="s">
        <v>282</v>
      </c>
      <c r="DU1" s="178" t="s">
        <v>662</v>
      </c>
      <c r="DV1" s="178" t="s">
        <v>283</v>
      </c>
      <c r="DW1" s="178" t="s">
        <v>664</v>
      </c>
      <c r="DX1" s="178" t="s">
        <v>666</v>
      </c>
      <c r="DY1" s="178" t="s">
        <v>668</v>
      </c>
      <c r="DZ1" s="178" t="s">
        <v>670</v>
      </c>
      <c r="EA1" s="178" t="s">
        <v>672</v>
      </c>
      <c r="EB1" s="178" t="s">
        <v>674</v>
      </c>
      <c r="EC1" s="178" t="s">
        <v>676</v>
      </c>
      <c r="ED1" s="178" t="s">
        <v>678</v>
      </c>
      <c r="EE1" s="178" t="s">
        <v>680</v>
      </c>
      <c r="EF1" s="178" t="s">
        <v>682</v>
      </c>
      <c r="EG1" s="178" t="s">
        <v>684</v>
      </c>
      <c r="EH1" s="187" t="s">
        <v>284</v>
      </c>
      <c r="EI1" s="178" t="s">
        <v>686</v>
      </c>
      <c r="EJ1" s="178" t="s">
        <v>285</v>
      </c>
      <c r="EK1" s="178" t="s">
        <v>688</v>
      </c>
      <c r="EL1" s="178" t="s">
        <v>690</v>
      </c>
      <c r="EM1" s="178" t="s">
        <v>286</v>
      </c>
      <c r="EN1" s="178" t="s">
        <v>692</v>
      </c>
      <c r="EO1" s="178" t="s">
        <v>694</v>
      </c>
      <c r="EP1" s="178" t="s">
        <v>287</v>
      </c>
      <c r="EQ1" s="178" t="s">
        <v>696</v>
      </c>
      <c r="ER1" s="178" t="s">
        <v>698</v>
      </c>
      <c r="ES1" s="178" t="s">
        <v>700</v>
      </c>
      <c r="ET1" s="178" t="s">
        <v>288</v>
      </c>
      <c r="EU1" s="178" t="s">
        <v>702</v>
      </c>
      <c r="EV1" s="178" t="s">
        <v>704</v>
      </c>
      <c r="EW1" s="187" t="s">
        <v>289</v>
      </c>
      <c r="EX1" s="178" t="s">
        <v>290</v>
      </c>
      <c r="EY1" s="178" t="s">
        <v>706</v>
      </c>
      <c r="EZ1" s="178" t="s">
        <v>708</v>
      </c>
      <c r="FA1" s="178" t="s">
        <v>710</v>
      </c>
      <c r="FB1" s="178" t="s">
        <v>712</v>
      </c>
      <c r="FC1" s="178" t="s">
        <v>291</v>
      </c>
      <c r="FD1" s="178" t="s">
        <v>714</v>
      </c>
      <c r="FE1" s="178" t="s">
        <v>716</v>
      </c>
      <c r="FF1" s="178" t="s">
        <v>718</v>
      </c>
      <c r="FG1" s="178" t="s">
        <v>720</v>
      </c>
      <c r="FH1" s="178" t="s">
        <v>722</v>
      </c>
      <c r="FI1" s="178" t="s">
        <v>292</v>
      </c>
      <c r="FJ1" s="178" t="s">
        <v>725</v>
      </c>
      <c r="FK1" s="178" t="s">
        <v>293</v>
      </c>
      <c r="FL1" s="178" t="s">
        <v>728</v>
      </c>
      <c r="FM1" s="178" t="s">
        <v>729</v>
      </c>
      <c r="FN1" s="178" t="s">
        <v>731</v>
      </c>
      <c r="FO1" s="178" t="s">
        <v>294</v>
      </c>
      <c r="FP1" s="178" t="s">
        <v>734</v>
      </c>
      <c r="FQ1" s="178" t="s">
        <v>735</v>
      </c>
      <c r="FR1" s="178" t="s">
        <v>737</v>
      </c>
      <c r="FS1" s="178" t="s">
        <v>295</v>
      </c>
      <c r="FT1" s="178" t="s">
        <v>740</v>
      </c>
      <c r="FU1" s="178" t="s">
        <v>742</v>
      </c>
      <c r="FV1" s="178" t="s">
        <v>744</v>
      </c>
      <c r="FW1" s="187" t="s">
        <v>296</v>
      </c>
      <c r="FX1" s="187" t="s">
        <v>297</v>
      </c>
      <c r="FY1" s="178" t="s">
        <v>303</v>
      </c>
      <c r="FZ1" s="178" t="s">
        <v>746</v>
      </c>
      <c r="GA1" s="178" t="s">
        <v>748</v>
      </c>
      <c r="GB1" s="178" t="s">
        <v>750</v>
      </c>
      <c r="GC1" s="178" t="s">
        <v>752</v>
      </c>
      <c r="GD1" s="178" t="s">
        <v>754</v>
      </c>
      <c r="GE1" s="178" t="s">
        <v>756</v>
      </c>
      <c r="GF1" s="187" t="s">
        <v>298</v>
      </c>
      <c r="GG1" s="178" t="s">
        <v>304</v>
      </c>
      <c r="GH1" s="178" t="s">
        <v>758</v>
      </c>
      <c r="GI1" s="178" t="s">
        <v>760</v>
      </c>
      <c r="GJ1" s="178" t="s">
        <v>761</v>
      </c>
      <c r="GK1" s="178" t="s">
        <v>305</v>
      </c>
      <c r="GL1" s="178" t="s">
        <v>764</v>
      </c>
      <c r="GM1" s="178" t="s">
        <v>765</v>
      </c>
      <c r="GN1" s="187" t="s">
        <v>299</v>
      </c>
      <c r="GO1" s="178" t="s">
        <v>300</v>
      </c>
      <c r="GP1" s="178" t="s">
        <v>767</v>
      </c>
      <c r="GQ1" s="178" t="s">
        <v>769</v>
      </c>
      <c r="GR1" s="178" t="s">
        <v>771</v>
      </c>
      <c r="GS1" s="178" t="s">
        <v>773</v>
      </c>
      <c r="GT1" s="178" t="s">
        <v>775</v>
      </c>
      <c r="GU1" s="187" t="s">
        <v>301</v>
      </c>
      <c r="GV1" s="178" t="s">
        <v>302</v>
      </c>
      <c r="GW1" s="178" t="s">
        <v>777</v>
      </c>
      <c r="GX1" s="178" t="s">
        <v>779</v>
      </c>
      <c r="GY1" s="178" t="s">
        <v>781</v>
      </c>
      <c r="GZ1" s="178" t="s">
        <v>783</v>
      </c>
      <c r="HA1" s="178" t="s">
        <v>785</v>
      </c>
      <c r="HB1" s="178" t="s">
        <v>787</v>
      </c>
      <c r="HC1" s="175" t="s">
        <v>306</v>
      </c>
      <c r="HD1" s="187" t="s">
        <v>307</v>
      </c>
      <c r="HE1" s="178" t="s">
        <v>308</v>
      </c>
      <c r="HF1" s="178" t="s">
        <v>789</v>
      </c>
      <c r="HG1" s="178" t="s">
        <v>791</v>
      </c>
      <c r="HH1" s="178" t="s">
        <v>793</v>
      </c>
      <c r="HI1" s="178" t="s">
        <v>795</v>
      </c>
      <c r="HJ1" s="178" t="s">
        <v>309</v>
      </c>
      <c r="HK1" s="178" t="s">
        <v>798</v>
      </c>
      <c r="HL1" s="178" t="s">
        <v>326</v>
      </c>
      <c r="HM1" s="178" t="s">
        <v>836</v>
      </c>
      <c r="HN1" s="178" t="s">
        <v>838</v>
      </c>
      <c r="HO1" s="178" t="s">
        <v>840</v>
      </c>
      <c r="HP1" s="187" t="s">
        <v>310</v>
      </c>
      <c r="HQ1" s="178" t="s">
        <v>800</v>
      </c>
      <c r="HR1" s="178" t="s">
        <v>802</v>
      </c>
      <c r="HS1" s="178" t="s">
        <v>311</v>
      </c>
      <c r="HT1" s="178" t="s">
        <v>805</v>
      </c>
      <c r="HU1" s="178" t="s">
        <v>807</v>
      </c>
      <c r="HV1" s="178" t="s">
        <v>808</v>
      </c>
      <c r="HW1" s="178" t="s">
        <v>810</v>
      </c>
      <c r="HX1" s="187" t="s">
        <v>312</v>
      </c>
      <c r="HY1" s="178" t="s">
        <v>812</v>
      </c>
      <c r="HZ1" s="178" t="s">
        <v>814</v>
      </c>
      <c r="IA1" s="178" t="s">
        <v>816</v>
      </c>
      <c r="IB1" s="178" t="s">
        <v>313</v>
      </c>
      <c r="IC1" s="178" t="s">
        <v>818</v>
      </c>
      <c r="ID1" s="178" t="s">
        <v>820</v>
      </c>
      <c r="IE1" s="178" t="s">
        <v>314</v>
      </c>
      <c r="IF1" s="178" t="s">
        <v>822</v>
      </c>
      <c r="IG1" s="178" t="s">
        <v>824</v>
      </c>
      <c r="IH1" s="178" t="s">
        <v>315</v>
      </c>
      <c r="II1" s="178" t="s">
        <v>826</v>
      </c>
      <c r="IJ1" s="178" t="s">
        <v>828</v>
      </c>
      <c r="IK1" s="178" t="s">
        <v>830</v>
      </c>
      <c r="IL1" s="178" t="s">
        <v>832</v>
      </c>
      <c r="IM1" s="178" t="s">
        <v>316</v>
      </c>
      <c r="IN1" s="178" t="s">
        <v>834</v>
      </c>
      <c r="IO1" s="187" t="s">
        <v>317</v>
      </c>
      <c r="IP1" s="178" t="s">
        <v>842</v>
      </c>
      <c r="IQ1" s="178" t="s">
        <v>844</v>
      </c>
      <c r="IR1" s="178" t="s">
        <v>318</v>
      </c>
      <c r="IS1" s="178" t="s">
        <v>846</v>
      </c>
      <c r="IT1" s="178" t="s">
        <v>848</v>
      </c>
      <c r="IU1" s="178" t="s">
        <v>850</v>
      </c>
      <c r="IV1" s="187" t="s">
        <v>319</v>
      </c>
      <c r="IW1" s="178" t="s">
        <v>852</v>
      </c>
      <c r="IX1" s="178" t="s">
        <v>320</v>
      </c>
      <c r="IY1" s="178" t="s">
        <v>855</v>
      </c>
      <c r="IZ1" s="178" t="s">
        <v>857</v>
      </c>
      <c r="JA1" s="178" t="s">
        <v>859</v>
      </c>
      <c r="JB1" s="178" t="s">
        <v>861</v>
      </c>
      <c r="JC1" s="178" t="s">
        <v>863</v>
      </c>
      <c r="JD1" s="178" t="s">
        <v>865</v>
      </c>
      <c r="JE1" s="178" t="s">
        <v>321</v>
      </c>
      <c r="JF1" s="178" t="s">
        <v>868</v>
      </c>
      <c r="JG1" s="178" t="s">
        <v>870</v>
      </c>
      <c r="JH1" s="178" t="s">
        <v>872</v>
      </c>
      <c r="JI1" s="178" t="s">
        <v>874</v>
      </c>
      <c r="JJ1" s="178" t="s">
        <v>876</v>
      </c>
      <c r="JK1" s="178" t="s">
        <v>878</v>
      </c>
      <c r="JL1" s="178" t="s">
        <v>880</v>
      </c>
      <c r="JM1" s="178" t="s">
        <v>882</v>
      </c>
      <c r="JN1" s="178" t="s">
        <v>322</v>
      </c>
      <c r="JO1" s="178" t="s">
        <v>885</v>
      </c>
      <c r="JP1" s="178" t="s">
        <v>887</v>
      </c>
      <c r="JQ1" s="178" t="s">
        <v>889</v>
      </c>
      <c r="JR1" s="178" t="s">
        <v>891</v>
      </c>
      <c r="JS1" s="178" t="s">
        <v>892</v>
      </c>
      <c r="JT1" s="178" t="s">
        <v>894</v>
      </c>
      <c r="JU1" s="178" t="s">
        <v>896</v>
      </c>
      <c r="JV1" s="178" t="s">
        <v>898</v>
      </c>
      <c r="JW1" s="178" t="s">
        <v>900</v>
      </c>
      <c r="JX1" s="178" t="s">
        <v>902</v>
      </c>
      <c r="JY1" s="178" t="s">
        <v>904</v>
      </c>
      <c r="JZ1" s="178" t="s">
        <v>906</v>
      </c>
      <c r="KA1" s="178" t="s">
        <v>908</v>
      </c>
      <c r="KB1" s="178" t="s">
        <v>910</v>
      </c>
      <c r="KC1" s="178" t="s">
        <v>912</v>
      </c>
      <c r="KD1" s="178" t="s">
        <v>914</v>
      </c>
      <c r="KE1" s="178" t="s">
        <v>916</v>
      </c>
      <c r="KF1" s="178" t="s">
        <v>918</v>
      </c>
      <c r="KG1" s="178" t="s">
        <v>920</v>
      </c>
      <c r="KH1" s="178" t="s">
        <v>922</v>
      </c>
      <c r="KI1" s="178" t="s">
        <v>924</v>
      </c>
      <c r="KJ1" s="178" t="s">
        <v>926</v>
      </c>
      <c r="KK1" s="178" t="s">
        <v>928</v>
      </c>
      <c r="KL1" s="178" t="s">
        <v>930</v>
      </c>
      <c r="KM1" s="178" t="s">
        <v>932</v>
      </c>
      <c r="KN1" s="178" t="s">
        <v>934</v>
      </c>
      <c r="KO1" s="187" t="s">
        <v>323</v>
      </c>
      <c r="KP1" s="178" t="s">
        <v>936</v>
      </c>
      <c r="KQ1" s="178" t="s">
        <v>324</v>
      </c>
      <c r="KR1" s="178" t="s">
        <v>939</v>
      </c>
      <c r="KS1" s="178" t="s">
        <v>941</v>
      </c>
      <c r="KT1" s="178" t="s">
        <v>943</v>
      </c>
      <c r="KU1" s="178" t="s">
        <v>945</v>
      </c>
      <c r="KV1" s="178" t="s">
        <v>325</v>
      </c>
      <c r="KW1" s="178" t="s">
        <v>948</v>
      </c>
      <c r="KX1" s="178" t="s">
        <v>950</v>
      </c>
      <c r="KY1" s="178" t="s">
        <v>952</v>
      </c>
      <c r="KZ1" s="178" t="s">
        <v>954</v>
      </c>
      <c r="LA1" s="178" t="s">
        <v>956</v>
      </c>
      <c r="LB1" s="178" t="s">
        <v>958</v>
      </c>
      <c r="LC1" s="178" t="s">
        <v>960</v>
      </c>
      <c r="LD1" s="175" t="s">
        <v>327</v>
      </c>
      <c r="LE1" s="187" t="s">
        <v>328</v>
      </c>
      <c r="LF1" s="178" t="s">
        <v>329</v>
      </c>
      <c r="LG1" s="178" t="s">
        <v>343</v>
      </c>
      <c r="LH1" s="178" t="s">
        <v>962</v>
      </c>
      <c r="LI1" s="178" t="s">
        <v>964</v>
      </c>
      <c r="LJ1" s="178" t="s">
        <v>966</v>
      </c>
      <c r="LK1" s="178" t="s">
        <v>968</v>
      </c>
      <c r="LL1" s="178" t="s">
        <v>344</v>
      </c>
      <c r="LM1" s="178" t="s">
        <v>970</v>
      </c>
      <c r="LN1" s="178" t="s">
        <v>345</v>
      </c>
      <c r="LO1" s="178" t="s">
        <v>972</v>
      </c>
      <c r="LP1" s="178" t="s">
        <v>330</v>
      </c>
      <c r="LQ1" s="178" t="s">
        <v>974</v>
      </c>
      <c r="LR1" s="178" t="s">
        <v>346</v>
      </c>
      <c r="LS1" s="178" t="s">
        <v>976</v>
      </c>
      <c r="LT1" s="178" t="s">
        <v>978</v>
      </c>
      <c r="LU1" s="178" t="s">
        <v>347</v>
      </c>
      <c r="LV1" s="187" t="s">
        <v>331</v>
      </c>
      <c r="LW1" s="178" t="s">
        <v>332</v>
      </c>
      <c r="LX1" s="178" t="s">
        <v>980</v>
      </c>
      <c r="LY1" s="178" t="s">
        <v>982</v>
      </c>
      <c r="LZ1" s="178" t="s">
        <v>983</v>
      </c>
      <c r="MA1" s="178" t="s">
        <v>985</v>
      </c>
      <c r="MB1" s="178" t="s">
        <v>986</v>
      </c>
      <c r="MC1" s="178" t="s">
        <v>988</v>
      </c>
      <c r="MD1" s="178" t="s">
        <v>990</v>
      </c>
      <c r="ME1" s="178" t="s">
        <v>992</v>
      </c>
      <c r="MF1" s="178" t="s">
        <v>994</v>
      </c>
      <c r="MG1" s="178" t="s">
        <v>333</v>
      </c>
      <c r="MH1" s="178" t="s">
        <v>997</v>
      </c>
      <c r="MI1" s="178" t="s">
        <v>998</v>
      </c>
      <c r="MJ1" s="178" t="s">
        <v>1000</v>
      </c>
      <c r="MK1" s="178" t="s">
        <v>334</v>
      </c>
      <c r="ML1" s="178" t="s">
        <v>1003</v>
      </c>
      <c r="MM1" s="178" t="s">
        <v>1004</v>
      </c>
      <c r="MN1" s="178" t="s">
        <v>1006</v>
      </c>
      <c r="MO1" s="178" t="s">
        <v>1008</v>
      </c>
      <c r="MP1" s="178" t="s">
        <v>335</v>
      </c>
      <c r="MQ1" s="178" t="s">
        <v>1011</v>
      </c>
      <c r="MR1" s="178" t="s">
        <v>1013</v>
      </c>
      <c r="MS1" s="178" t="s">
        <v>1015</v>
      </c>
      <c r="MT1" s="178" t="s">
        <v>1017</v>
      </c>
      <c r="MU1" s="178" t="s">
        <v>336</v>
      </c>
      <c r="MV1" s="178" t="s">
        <v>1020</v>
      </c>
      <c r="MW1" s="178" t="s">
        <v>1022</v>
      </c>
      <c r="MX1" s="178" t="s">
        <v>1024</v>
      </c>
      <c r="MY1" s="178" t="s">
        <v>1026</v>
      </c>
      <c r="MZ1" s="178" t="s">
        <v>1028</v>
      </c>
      <c r="NA1" s="178" t="s">
        <v>1030</v>
      </c>
      <c r="NB1" s="178" t="s">
        <v>1032</v>
      </c>
      <c r="NC1" s="178" t="s">
        <v>1034</v>
      </c>
      <c r="ND1" s="178" t="s">
        <v>1036</v>
      </c>
      <c r="NE1" s="178" t="s">
        <v>1038</v>
      </c>
      <c r="NF1" s="178" t="s">
        <v>1040</v>
      </c>
      <c r="NG1" s="178" t="s">
        <v>1041</v>
      </c>
      <c r="NH1" s="187" t="s">
        <v>337</v>
      </c>
      <c r="NI1" s="178" t="s">
        <v>338</v>
      </c>
      <c r="NJ1" s="178" t="s">
        <v>1043</v>
      </c>
      <c r="NK1" s="178" t="s">
        <v>1045</v>
      </c>
      <c r="NL1" s="178" t="s">
        <v>1047</v>
      </c>
      <c r="NM1" s="178" t="s">
        <v>1049</v>
      </c>
      <c r="NN1" s="187" t="s">
        <v>339</v>
      </c>
      <c r="NO1" s="178" t="s">
        <v>340</v>
      </c>
      <c r="NP1" s="178" t="s">
        <v>1050</v>
      </c>
      <c r="NQ1" s="178" t="s">
        <v>341</v>
      </c>
      <c r="NR1" s="178" t="s">
        <v>1052</v>
      </c>
      <c r="NS1" s="178" t="s">
        <v>1054</v>
      </c>
      <c r="NT1" s="178" t="s">
        <v>342</v>
      </c>
      <c r="NU1" s="178" t="s">
        <v>1056</v>
      </c>
      <c r="NV1" s="175" t="s">
        <v>348</v>
      </c>
      <c r="NW1" s="187" t="s">
        <v>349</v>
      </c>
      <c r="NX1" s="178" t="s">
        <v>350</v>
      </c>
      <c r="NY1" s="178" t="s">
        <v>1059</v>
      </c>
      <c r="NZ1" s="178" t="s">
        <v>1061</v>
      </c>
      <c r="OA1" s="178" t="s">
        <v>351</v>
      </c>
      <c r="OB1" s="178" t="s">
        <v>361</v>
      </c>
      <c r="OC1" s="178" t="s">
        <v>1063</v>
      </c>
      <c r="OD1" s="178" t="s">
        <v>1065</v>
      </c>
      <c r="OE1" s="178" t="s">
        <v>1067</v>
      </c>
      <c r="OF1" s="178" t="s">
        <v>1069</v>
      </c>
      <c r="OG1" s="178" t="s">
        <v>1071</v>
      </c>
      <c r="OH1" s="178" t="s">
        <v>1073</v>
      </c>
      <c r="OI1" s="178" t="s">
        <v>1075</v>
      </c>
      <c r="OJ1" s="178" t="s">
        <v>1077</v>
      </c>
      <c r="OK1" s="178" t="s">
        <v>1079</v>
      </c>
      <c r="OL1" s="178" t="s">
        <v>1081</v>
      </c>
      <c r="OM1" s="178" t="s">
        <v>1083</v>
      </c>
      <c r="ON1" s="178" t="s">
        <v>1085</v>
      </c>
      <c r="OO1" s="178" t="s">
        <v>1087</v>
      </c>
      <c r="OP1" s="178" t="s">
        <v>1089</v>
      </c>
      <c r="OQ1" s="178" t="s">
        <v>1091</v>
      </c>
      <c r="OR1" s="178" t="s">
        <v>1093</v>
      </c>
      <c r="OS1" s="178" t="s">
        <v>1095</v>
      </c>
      <c r="OT1" s="178" t="s">
        <v>1097</v>
      </c>
      <c r="OU1" s="178" t="s">
        <v>1099</v>
      </c>
      <c r="OV1" s="178" t="s">
        <v>1101</v>
      </c>
      <c r="OW1" s="178" t="s">
        <v>1103</v>
      </c>
      <c r="OX1" s="178" t="s">
        <v>1105</v>
      </c>
      <c r="OY1" s="178" t="s">
        <v>362</v>
      </c>
      <c r="OZ1" s="178" t="s">
        <v>1108</v>
      </c>
      <c r="PA1" s="178" t="s">
        <v>1110</v>
      </c>
      <c r="PB1" s="178" t="s">
        <v>1111</v>
      </c>
      <c r="PC1" s="178" t="s">
        <v>1113</v>
      </c>
      <c r="PD1" s="178" t="s">
        <v>1115</v>
      </c>
      <c r="PE1" s="178" t="s">
        <v>1117</v>
      </c>
      <c r="PF1" s="178" t="s">
        <v>1119</v>
      </c>
      <c r="PG1" s="178" t="s">
        <v>1121</v>
      </c>
      <c r="PH1" s="178" t="s">
        <v>1123</v>
      </c>
      <c r="PI1" s="178" t="s">
        <v>1125</v>
      </c>
      <c r="PJ1" s="178" t="s">
        <v>1127</v>
      </c>
      <c r="PK1" s="178" t="s">
        <v>1129</v>
      </c>
      <c r="PL1" s="178" t="s">
        <v>1131</v>
      </c>
      <c r="PM1" s="178" t="s">
        <v>1133</v>
      </c>
      <c r="PN1" s="178" t="s">
        <v>1135</v>
      </c>
      <c r="PO1" s="178" t="s">
        <v>1137</v>
      </c>
      <c r="PP1" s="178" t="s">
        <v>1139</v>
      </c>
      <c r="PQ1" s="178" t="s">
        <v>1141</v>
      </c>
      <c r="PR1" s="178" t="s">
        <v>1143</v>
      </c>
      <c r="PS1" s="178" t="s">
        <v>1145</v>
      </c>
      <c r="PT1" s="178" t="s">
        <v>1147</v>
      </c>
      <c r="PU1" s="178" t="s">
        <v>1149</v>
      </c>
      <c r="PV1" s="178" t="s">
        <v>1151</v>
      </c>
      <c r="PW1" s="178" t="s">
        <v>1153</v>
      </c>
      <c r="PX1" s="178" t="s">
        <v>1155</v>
      </c>
      <c r="PY1" s="178" t="s">
        <v>1157</v>
      </c>
      <c r="PZ1" s="178" t="s">
        <v>352</v>
      </c>
      <c r="QA1" s="178" t="s">
        <v>1159</v>
      </c>
      <c r="QB1" s="178" t="s">
        <v>1161</v>
      </c>
      <c r="QC1" s="178" t="s">
        <v>1163</v>
      </c>
      <c r="QD1" s="178" t="s">
        <v>1165</v>
      </c>
      <c r="QE1" s="178" t="s">
        <v>1167</v>
      </c>
      <c r="QF1" s="187" t="s">
        <v>353</v>
      </c>
      <c r="QG1" s="178" t="s">
        <v>354</v>
      </c>
      <c r="QH1" s="178" t="s">
        <v>1169</v>
      </c>
      <c r="QI1" s="178" t="s">
        <v>1171</v>
      </c>
      <c r="QJ1" s="178" t="s">
        <v>1173</v>
      </c>
      <c r="QK1" s="178" t="s">
        <v>1175</v>
      </c>
      <c r="QL1" s="178" t="s">
        <v>1177</v>
      </c>
      <c r="QM1" s="178" t="s">
        <v>1179</v>
      </c>
      <c r="QN1" s="187" t="s">
        <v>355</v>
      </c>
      <c r="QO1" s="178" t="s">
        <v>1181</v>
      </c>
      <c r="QP1" s="178" t="s">
        <v>356</v>
      </c>
      <c r="QQ1" s="178" t="s">
        <v>363</v>
      </c>
      <c r="QR1" s="178" t="s">
        <v>1183</v>
      </c>
      <c r="QS1" s="178" t="s">
        <v>1185</v>
      </c>
      <c r="QT1" s="178" t="s">
        <v>1187</v>
      </c>
      <c r="QU1" s="178" t="s">
        <v>1189</v>
      </c>
      <c r="QV1" s="178" t="s">
        <v>1191</v>
      </c>
      <c r="QW1" s="178" t="s">
        <v>1193</v>
      </c>
      <c r="QX1" s="178" t="s">
        <v>1195</v>
      </c>
      <c r="QY1" s="178" t="s">
        <v>1197</v>
      </c>
      <c r="QZ1" s="178" t="s">
        <v>1199</v>
      </c>
      <c r="RA1" s="178" t="s">
        <v>1201</v>
      </c>
      <c r="RB1" s="178" t="s">
        <v>1203</v>
      </c>
      <c r="RC1" s="178" t="s">
        <v>1205</v>
      </c>
      <c r="RD1" s="178" t="s">
        <v>1207</v>
      </c>
      <c r="RE1" s="178" t="s">
        <v>1209</v>
      </c>
      <c r="RF1" s="187" t="s">
        <v>357</v>
      </c>
      <c r="RG1" s="178" t="s">
        <v>358</v>
      </c>
      <c r="RH1" s="178" t="s">
        <v>1211</v>
      </c>
      <c r="RI1" s="178" t="s">
        <v>1213</v>
      </c>
      <c r="RJ1" s="187" t="s">
        <v>359</v>
      </c>
      <c r="RK1" s="178" t="s">
        <v>360</v>
      </c>
      <c r="RL1" s="178" t="s">
        <v>1215</v>
      </c>
      <c r="RM1" s="178" t="s">
        <v>1216</v>
      </c>
      <c r="RN1" s="178" t="s">
        <v>1217</v>
      </c>
      <c r="RO1" s="178" t="s">
        <v>1218</v>
      </c>
      <c r="RP1" s="178" t="s">
        <v>1220</v>
      </c>
      <c r="RQ1" s="178" t="s">
        <v>1221</v>
      </c>
      <c r="RR1" s="178" t="s">
        <v>1223</v>
      </c>
      <c r="RS1" s="178" t="s">
        <v>1224</v>
      </c>
      <c r="RT1" s="175" t="s">
        <v>364</v>
      </c>
      <c r="RU1" s="187" t="s">
        <v>365</v>
      </c>
      <c r="RV1" s="178" t="s">
        <v>366</v>
      </c>
      <c r="RW1" s="178" t="s">
        <v>1226</v>
      </c>
      <c r="RX1" s="178" t="s">
        <v>1228</v>
      </c>
      <c r="RY1" s="178" t="s">
        <v>367</v>
      </c>
      <c r="RZ1" s="178" t="s">
        <v>1230</v>
      </c>
      <c r="SA1" s="178" t="s">
        <v>1232</v>
      </c>
      <c r="SB1" s="178" t="s">
        <v>1234</v>
      </c>
      <c r="SC1" s="178" t="s">
        <v>1236</v>
      </c>
      <c r="SD1" s="187" t="s">
        <v>368</v>
      </c>
      <c r="SE1" s="178" t="s">
        <v>369</v>
      </c>
      <c r="SF1" s="178" t="s">
        <v>1238</v>
      </c>
      <c r="SG1" s="178" t="s">
        <v>1240</v>
      </c>
      <c r="SH1" s="178" t="s">
        <v>1242</v>
      </c>
      <c r="SI1" s="178" t="s">
        <v>1244</v>
      </c>
      <c r="SJ1" s="178" t="s">
        <v>1246</v>
      </c>
      <c r="SK1" s="178" t="s">
        <v>1248</v>
      </c>
      <c r="SL1" s="178" t="s">
        <v>1250</v>
      </c>
      <c r="SM1" s="178" t="s">
        <v>1252</v>
      </c>
      <c r="SN1" s="178" t="s">
        <v>1254</v>
      </c>
      <c r="SO1" s="178" t="s">
        <v>1256</v>
      </c>
      <c r="SP1" s="178" t="s">
        <v>1258</v>
      </c>
      <c r="SQ1" s="178" t="s">
        <v>1260</v>
      </c>
      <c r="SR1" s="178" t="s">
        <v>1262</v>
      </c>
      <c r="SS1" s="178" t="s">
        <v>1264</v>
      </c>
      <c r="ST1" s="178" t="s">
        <v>1266</v>
      </c>
      <c r="SU1" s="175" t="s">
        <v>370</v>
      </c>
      <c r="SV1" s="187" t="s">
        <v>371</v>
      </c>
      <c r="SW1" s="178" t="s">
        <v>372</v>
      </c>
      <c r="SX1" s="178" t="s">
        <v>1268</v>
      </c>
      <c r="SY1" s="178" t="s">
        <v>1270</v>
      </c>
      <c r="SZ1" s="178" t="s">
        <v>1272</v>
      </c>
      <c r="TA1" s="178" t="s">
        <v>1274</v>
      </c>
      <c r="TB1" s="178" t="s">
        <v>1276</v>
      </c>
      <c r="TC1" s="178" t="s">
        <v>373</v>
      </c>
      <c r="TD1" s="178" t="s">
        <v>1278</v>
      </c>
      <c r="TE1" s="178" t="s">
        <v>1280</v>
      </c>
      <c r="TF1" s="178" t="s">
        <v>1282</v>
      </c>
      <c r="TG1" s="178" t="s">
        <v>1284</v>
      </c>
      <c r="TH1" s="178" t="s">
        <v>1286</v>
      </c>
      <c r="TI1" s="178" t="s">
        <v>1288</v>
      </c>
      <c r="TJ1" s="187" t="s">
        <v>374</v>
      </c>
      <c r="TK1" s="178" t="s">
        <v>375</v>
      </c>
      <c r="TL1" s="178" t="s">
        <v>376</v>
      </c>
      <c r="TM1" s="178" t="s">
        <v>1290</v>
      </c>
      <c r="TN1" s="178" t="s">
        <v>1292</v>
      </c>
      <c r="TO1" s="178" t="s">
        <v>1293</v>
      </c>
      <c r="TP1" s="178" t="s">
        <v>1295</v>
      </c>
      <c r="TQ1" s="178" t="s">
        <v>1297</v>
      </c>
      <c r="TR1" s="178" t="s">
        <v>1299</v>
      </c>
      <c r="TS1" s="178" t="s">
        <v>1301</v>
      </c>
      <c r="TT1" s="178" t="s">
        <v>1303</v>
      </c>
      <c r="TU1" s="178" t="s">
        <v>1305</v>
      </c>
      <c r="TV1" s="178" t="s">
        <v>1307</v>
      </c>
      <c r="TW1" s="178" t="s">
        <v>1309</v>
      </c>
      <c r="TX1" s="178" t="s">
        <v>1311</v>
      </c>
      <c r="TY1" s="178" t="s">
        <v>1313</v>
      </c>
      <c r="TZ1" s="178" t="s">
        <v>1315</v>
      </c>
      <c r="UA1" s="178" t="s">
        <v>1317</v>
      </c>
      <c r="UB1" s="178" t="s">
        <v>1319</v>
      </c>
      <c r="UC1" s="175" t="s">
        <v>1321</v>
      </c>
      <c r="UD1" s="178" t="s">
        <v>1323</v>
      </c>
      <c r="UE1" s="178" t="s">
        <v>1325</v>
      </c>
      <c r="UF1" s="178" t="s">
        <v>1327</v>
      </c>
      <c r="UG1" s="178" t="s">
        <v>1329</v>
      </c>
      <c r="UH1" s="178" t="s">
        <v>1331</v>
      </c>
      <c r="UI1" s="181"/>
    </row>
    <row r="2" spans="1:555" s="119" customFormat="1" hidden="1" x14ac:dyDescent="0.25">
      <c r="A2" s="119" t="s">
        <v>1354</v>
      </c>
      <c r="B2" s="119" t="s">
        <v>1356</v>
      </c>
      <c r="C2" s="119" t="s">
        <v>468</v>
      </c>
      <c r="D2" s="119" t="s">
        <v>1355</v>
      </c>
      <c r="E2" s="119" t="s">
        <v>1357</v>
      </c>
      <c r="F2" s="119" t="s">
        <v>469</v>
      </c>
      <c r="G2" s="157" t="s">
        <v>1358</v>
      </c>
      <c r="H2" s="119" t="s">
        <v>1359</v>
      </c>
      <c r="I2" s="119" t="s">
        <v>1360</v>
      </c>
      <c r="J2" s="119" t="s">
        <v>1444</v>
      </c>
      <c r="K2" s="119" t="s">
        <v>1361</v>
      </c>
      <c r="L2" s="119" t="s">
        <v>1362</v>
      </c>
      <c r="M2" s="119" t="s">
        <v>1363</v>
      </c>
      <c r="N2" s="119" t="s">
        <v>1364</v>
      </c>
      <c r="O2" s="119" t="s">
        <v>1365</v>
      </c>
      <c r="P2" s="119" t="s">
        <v>1464</v>
      </c>
      <c r="Q2" s="119" t="s">
        <v>1506</v>
      </c>
      <c r="R2" s="400" t="str">
        <f>+Presupuesto!D11</f>
        <v>Recurrente</v>
      </c>
      <c r="S2" s="400" t="str">
        <f>+Presupuesto!E11</f>
        <v>Programa / Proyecto 2016</v>
      </c>
      <c r="U2" s="119" t="s">
        <v>391</v>
      </c>
      <c r="V2" s="119" t="s">
        <v>409</v>
      </c>
      <c r="W2" s="119" t="s">
        <v>392</v>
      </c>
      <c r="X2" s="119" t="s">
        <v>393</v>
      </c>
      <c r="Y2" s="119" t="s">
        <v>394</v>
      </c>
      <c r="Z2" s="119" t="s">
        <v>395</v>
      </c>
      <c r="AA2" s="119" t="s">
        <v>396</v>
      </c>
      <c r="AB2" s="119" t="s">
        <v>397</v>
      </c>
      <c r="AC2" s="119" t="s">
        <v>398</v>
      </c>
      <c r="AD2" s="119" t="s">
        <v>399</v>
      </c>
      <c r="AE2" s="119" t="s">
        <v>400</v>
      </c>
      <c r="AF2" s="119" t="s">
        <v>401</v>
      </c>
      <c r="AH2" s="395" t="s">
        <v>417</v>
      </c>
      <c r="AI2" s="395" t="s">
        <v>418</v>
      </c>
      <c r="AJ2" s="395" t="s">
        <v>419</v>
      </c>
      <c r="AK2" s="395" t="s">
        <v>420</v>
      </c>
      <c r="AL2" s="395" t="s">
        <v>421</v>
      </c>
      <c r="AM2" s="395" t="s">
        <v>424</v>
      </c>
      <c r="AN2" s="395" t="s">
        <v>422</v>
      </c>
      <c r="AO2" s="395" t="s">
        <v>423</v>
      </c>
      <c r="AP2" s="395" t="s">
        <v>425</v>
      </c>
      <c r="AQ2" s="395" t="s">
        <v>426</v>
      </c>
      <c r="AR2" s="395" t="s">
        <v>427</v>
      </c>
      <c r="AS2" s="395" t="s">
        <v>428</v>
      </c>
      <c r="AT2" s="395" t="s">
        <v>429</v>
      </c>
      <c r="AU2" s="395" t="s">
        <v>430</v>
      </c>
      <c r="AV2" s="395" t="s">
        <v>431</v>
      </c>
      <c r="AW2" s="395" t="s">
        <v>432</v>
      </c>
      <c r="AX2" s="395" t="s">
        <v>433</v>
      </c>
      <c r="AY2" s="395" t="s">
        <v>434</v>
      </c>
      <c r="AZ2" s="395" t="s">
        <v>435</v>
      </c>
      <c r="BA2" s="395" t="s">
        <v>436</v>
      </c>
      <c r="BB2" s="395" t="s">
        <v>437</v>
      </c>
      <c r="BC2" s="395" t="s">
        <v>438</v>
      </c>
      <c r="BD2" s="395" t="s">
        <v>439</v>
      </c>
      <c r="BE2" s="395" t="s">
        <v>440</v>
      </c>
      <c r="BF2" s="395" t="s">
        <v>441</v>
      </c>
      <c r="BG2" s="395" t="s">
        <v>442</v>
      </c>
      <c r="BH2" s="395" t="s">
        <v>443</v>
      </c>
      <c r="BI2" s="395" t="s">
        <v>444</v>
      </c>
      <c r="BJ2" s="395" t="s">
        <v>445</v>
      </c>
      <c r="BK2" s="395" t="s">
        <v>446</v>
      </c>
      <c r="BL2" s="395" t="s">
        <v>447</v>
      </c>
      <c r="BM2" s="395" t="s">
        <v>448</v>
      </c>
      <c r="BN2" s="395" t="s">
        <v>449</v>
      </c>
      <c r="BO2" s="395" t="s">
        <v>450</v>
      </c>
      <c r="BP2" s="395" t="s">
        <v>451</v>
      </c>
      <c r="BQ2" s="395" t="s">
        <v>452</v>
      </c>
      <c r="BR2" s="395" t="s">
        <v>453</v>
      </c>
      <c r="BS2" s="395" t="s">
        <v>454</v>
      </c>
      <c r="BT2" s="395" t="s">
        <v>455</v>
      </c>
      <c r="BU2" s="395" t="s">
        <v>456</v>
      </c>
    </row>
    <row r="3" spans="1:555" hidden="1" x14ac:dyDescent="0.25">
      <c r="AH3" s="396">
        <v>2500</v>
      </c>
      <c r="AI3" s="396">
        <v>1900</v>
      </c>
      <c r="AJ3" s="396">
        <v>1650</v>
      </c>
      <c r="AK3" s="396">
        <v>1580</v>
      </c>
      <c r="AL3" s="396">
        <v>2250</v>
      </c>
      <c r="AM3" s="396">
        <v>1650</v>
      </c>
      <c r="AN3" s="396">
        <v>1400</v>
      </c>
      <c r="AO3" s="397">
        <v>1340</v>
      </c>
      <c r="AP3" s="397">
        <v>2000</v>
      </c>
      <c r="AQ3" s="397">
        <v>1400</v>
      </c>
      <c r="AR3" s="397">
        <v>1150</v>
      </c>
      <c r="AS3" s="397">
        <v>1100</v>
      </c>
      <c r="AT3" s="397">
        <v>1750</v>
      </c>
      <c r="AU3" s="397">
        <v>1150</v>
      </c>
      <c r="AV3" s="397">
        <v>900</v>
      </c>
      <c r="AW3" s="397">
        <v>860</v>
      </c>
      <c r="AX3" s="397">
        <v>1200</v>
      </c>
      <c r="AY3" s="398">
        <v>900</v>
      </c>
      <c r="AZ3" s="398">
        <v>650</v>
      </c>
      <c r="BA3" s="398">
        <v>620</v>
      </c>
      <c r="BB3" s="396">
        <f>+'Cuadro Resumen'!C213</f>
        <v>5605.2314999999999</v>
      </c>
      <c r="BC3" s="396">
        <f>+'Cuadro Resumen'!D213</f>
        <v>5165.6055000000006</v>
      </c>
      <c r="BD3" s="396">
        <f>+'Cuadro Resumen'!E213</f>
        <v>6594.39</v>
      </c>
      <c r="BE3" s="396">
        <f>+'Cuadro Resumen'!F213</f>
        <v>6154.7640000000001</v>
      </c>
      <c r="BF3" s="396">
        <f>+'Cuadro Resumen'!C214</f>
        <v>4945.7925000000005</v>
      </c>
      <c r="BG3" s="396">
        <f>+'Cuadro Resumen'!D214</f>
        <v>4506.1665000000003</v>
      </c>
      <c r="BH3" s="396">
        <f>+'Cuadro Resumen'!E214</f>
        <v>5934.951</v>
      </c>
      <c r="BI3" s="396">
        <f>+'Cuadro Resumen'!F214</f>
        <v>5495.3249999999998</v>
      </c>
      <c r="BJ3" s="397">
        <f>+'Cuadro Resumen'!C215</f>
        <v>4286.3535000000002</v>
      </c>
      <c r="BK3" s="397">
        <f>+'Cuadro Resumen'!D215</f>
        <v>3956.634</v>
      </c>
      <c r="BL3" s="397">
        <f>+'Cuadro Resumen'!E215</f>
        <v>5275.5120000000006</v>
      </c>
      <c r="BM3" s="397">
        <f>+'Cuadro Resumen'!F215</f>
        <v>4835.8860000000004</v>
      </c>
      <c r="BN3" s="397">
        <f>+'Cuadro Resumen'!C216</f>
        <v>3626.9145000000003</v>
      </c>
      <c r="BO3" s="397">
        <f>+'Cuadro Resumen'!D216</f>
        <v>3297.1950000000002</v>
      </c>
      <c r="BP3" s="397">
        <f>+'Cuadro Resumen'!E216</f>
        <v>4616.0730000000003</v>
      </c>
      <c r="BQ3" s="397">
        <f>+'Cuadro Resumen'!F216</f>
        <v>4286.3535000000002</v>
      </c>
      <c r="BR3" s="397">
        <f>+'Cuadro Resumen'!C217</f>
        <v>3187.2885000000001</v>
      </c>
      <c r="BS3" s="397">
        <f>+'Cuadro Resumen'!D217</f>
        <v>2967.4755</v>
      </c>
      <c r="BT3" s="397">
        <f>+'Cuadro Resumen'!E217</f>
        <v>4066.5405000000001</v>
      </c>
      <c r="BU3" s="397">
        <f>+'Cuadro Resumen'!F217</f>
        <v>3736.8210000000004</v>
      </c>
    </row>
    <row r="4" spans="1:555" ht="15.75" thickBot="1" x14ac:dyDescent="0.3"/>
    <row r="5" spans="1:555" ht="27" thickBot="1" x14ac:dyDescent="0.3">
      <c r="C5" s="84" t="s">
        <v>385</v>
      </c>
      <c r="D5" s="195">
        <f>SUMIF(C:C,$C$10,D:D)</f>
        <v>0</v>
      </c>
    </row>
    <row r="6" spans="1:555" x14ac:dyDescent="0.25">
      <c r="C6" s="104"/>
      <c r="D6" s="104"/>
      <c r="E6" s="104"/>
      <c r="F6" s="104"/>
      <c r="G6" s="75"/>
      <c r="H6" s="104"/>
      <c r="I6" s="104"/>
    </row>
    <row r="7" spans="1:555" x14ac:dyDescent="0.25">
      <c r="C7" s="104"/>
      <c r="D7" s="104"/>
      <c r="E7" s="104"/>
      <c r="F7" s="104"/>
      <c r="G7" s="75"/>
      <c r="H7" s="104"/>
      <c r="I7" s="104"/>
    </row>
    <row r="8" spans="1:555" x14ac:dyDescent="0.25">
      <c r="C8" s="104"/>
      <c r="D8" s="104"/>
      <c r="E8" s="104"/>
      <c r="F8" s="104"/>
      <c r="G8" s="75"/>
      <c r="H8" s="104"/>
      <c r="I8" s="104"/>
    </row>
    <row r="9" spans="1:555" ht="15.75" thickBot="1" x14ac:dyDescent="0.3">
      <c r="C9" s="104"/>
      <c r="D9" s="104"/>
      <c r="E9" s="104"/>
      <c r="F9" s="104"/>
      <c r="G9" s="75"/>
      <c r="H9" s="104"/>
      <c r="I9" s="104"/>
      <c r="K9" s="173"/>
    </row>
    <row r="10" spans="1:555" ht="15.75" thickBot="1" x14ac:dyDescent="0.3">
      <c r="C10" s="154" t="s">
        <v>53</v>
      </c>
      <c r="D10" s="329">
        <f>SUM(F17:F38)</f>
        <v>0</v>
      </c>
      <c r="F10" s="70"/>
      <c r="G10" s="76"/>
      <c r="H10" s="70"/>
      <c r="I10" s="70"/>
    </row>
    <row r="11" spans="1:555" x14ac:dyDescent="0.25">
      <c r="B11" s="90"/>
      <c r="C11" s="70"/>
      <c r="D11" s="31"/>
      <c r="E11" s="90"/>
      <c r="F11" s="90"/>
      <c r="G11" s="90"/>
      <c r="H11" s="73"/>
      <c r="I11" s="73"/>
      <c r="J11" s="73"/>
      <c r="K11" s="109"/>
    </row>
    <row r="12" spans="1:555" x14ac:dyDescent="0.25">
      <c r="B12" s="90"/>
      <c r="C12" s="70"/>
      <c r="D12" s="31"/>
      <c r="E12" s="90"/>
      <c r="F12" s="90"/>
      <c r="G12" s="90"/>
      <c r="H12" s="73"/>
      <c r="I12" s="73"/>
      <c r="J12" s="73"/>
      <c r="K12" s="109"/>
    </row>
    <row r="13" spans="1:555" ht="15.75" x14ac:dyDescent="0.25">
      <c r="B13" s="90"/>
      <c r="C13" s="199" t="s">
        <v>389</v>
      </c>
      <c r="D13" s="327"/>
      <c r="E13" s="90"/>
      <c r="F13" s="90"/>
      <c r="G13" s="90"/>
      <c r="H13" s="73"/>
      <c r="I13" s="73"/>
      <c r="J13" s="73"/>
      <c r="K13" s="109"/>
    </row>
    <row r="14" spans="1:555" ht="18.75" x14ac:dyDescent="0.25">
      <c r="B14" s="90"/>
      <c r="C14" s="204"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0"/>
      <c r="F14" s="90"/>
      <c r="G14" s="90"/>
      <c r="H14" s="73"/>
      <c r="I14" s="73"/>
      <c r="J14" s="73"/>
      <c r="K14" s="109"/>
    </row>
    <row r="15" spans="1:555" ht="15.75" thickBot="1" x14ac:dyDescent="0.3">
      <c r="F15" s="90"/>
      <c r="G15" s="73"/>
      <c r="H15" s="73"/>
      <c r="I15" s="73"/>
    </row>
    <row r="16" spans="1:555" ht="30.75" thickBot="1" x14ac:dyDescent="0.3">
      <c r="C16" s="126" t="s">
        <v>44</v>
      </c>
      <c r="D16" s="131" t="s">
        <v>55</v>
      </c>
      <c r="E16" s="133" t="s">
        <v>57</v>
      </c>
      <c r="F16" s="132" t="s">
        <v>27</v>
      </c>
      <c r="G16" s="130" t="s">
        <v>128</v>
      </c>
      <c r="H16" s="133" t="s">
        <v>46</v>
      </c>
      <c r="I16" s="130" t="s">
        <v>129</v>
      </c>
      <c r="J16" s="130" t="s">
        <v>407</v>
      </c>
      <c r="K16" s="130" t="s">
        <v>408</v>
      </c>
      <c r="L16" s="130" t="s">
        <v>462</v>
      </c>
    </row>
    <row r="17" spans="3:12" x14ac:dyDescent="0.25">
      <c r="C17" s="138"/>
      <c r="D17" s="155"/>
      <c r="E17" s="112"/>
      <c r="F17" s="94">
        <f t="shared" ref="F17:F38" si="0">D17*E17</f>
        <v>0</v>
      </c>
      <c r="G17" s="158"/>
      <c r="H17" s="139" t="s">
        <v>1063</v>
      </c>
      <c r="I17" s="127" t="str">
        <f>VLOOKUP(H17,Presupuesto!$B$11:$C$565,2,0)</f>
        <v>BECAS</v>
      </c>
      <c r="J17" s="212" t="s">
        <v>1444</v>
      </c>
      <c r="K17" s="95" t="s">
        <v>391</v>
      </c>
      <c r="L17" s="95"/>
    </row>
    <row r="18" spans="3:12" x14ac:dyDescent="0.25">
      <c r="C18" s="138"/>
      <c r="D18" s="155"/>
      <c r="E18" s="120"/>
      <c r="F18" s="94">
        <f t="shared" si="0"/>
        <v>0</v>
      </c>
      <c r="G18" s="158"/>
      <c r="H18" s="139" t="s">
        <v>1065</v>
      </c>
      <c r="I18" s="127" t="str">
        <f>VLOOKUP(H18,Presupuesto!$B$11:$C$565,2,0)</f>
        <v>BECAS ESTUDIANTES DE PREGRADO (PLAN REFORMA)</v>
      </c>
      <c r="J18" s="95" t="str">
        <f>$J$17</f>
        <v>Posgrado</v>
      </c>
      <c r="K18" s="95" t="s">
        <v>409</v>
      </c>
      <c r="L18" s="95"/>
    </row>
    <row r="19" spans="3:12" x14ac:dyDescent="0.25">
      <c r="C19" s="138"/>
      <c r="D19" s="155"/>
      <c r="E19" s="120"/>
      <c r="F19" s="94">
        <f t="shared" si="0"/>
        <v>0</v>
      </c>
      <c r="G19" s="158"/>
      <c r="H19" s="139" t="s">
        <v>1067</v>
      </c>
      <c r="I19" s="127" t="str">
        <f>VLOOKUP(H19,Presupuesto!$B$11:$C$565,2,0)</f>
        <v>BECAS CONVENIO MINISTERIO SALUD -IHSS-UNAH</v>
      </c>
      <c r="J19" s="95" t="str">
        <f t="shared" ref="J19:J37" si="1">$J$17</f>
        <v>Posgrado</v>
      </c>
      <c r="K19" s="95" t="s">
        <v>409</v>
      </c>
      <c r="L19" s="95"/>
    </row>
    <row r="20" spans="3:12" x14ac:dyDescent="0.25">
      <c r="C20" s="138"/>
      <c r="D20" s="155"/>
      <c r="E20" s="120"/>
      <c r="F20" s="94">
        <f t="shared" si="0"/>
        <v>0</v>
      </c>
      <c r="G20" s="158"/>
      <c r="H20" s="139" t="s">
        <v>1069</v>
      </c>
      <c r="I20" s="127" t="str">
        <f>VLOOKUP(H20,Presupuesto!$B$11:$C$565,2,0)</f>
        <v>BECAS DE ACTUALIZACION Y CAPACITACION DOCENTE</v>
      </c>
      <c r="J20" s="95" t="str">
        <f t="shared" si="1"/>
        <v>Posgrado</v>
      </c>
      <c r="K20" s="95" t="s">
        <v>409</v>
      </c>
      <c r="L20" s="95"/>
    </row>
    <row r="21" spans="3:12" x14ac:dyDescent="0.25">
      <c r="C21" s="138"/>
      <c r="D21" s="155"/>
      <c r="E21" s="120"/>
      <c r="F21" s="94">
        <f t="shared" si="0"/>
        <v>0</v>
      </c>
      <c r="G21" s="158"/>
      <c r="H21" s="139" t="s">
        <v>1071</v>
      </c>
      <c r="I21" s="127" t="str">
        <f>VLOOKUP(H21,Presupuesto!$B$11:$C$565,2,0)</f>
        <v>BECAS EXCELENCIA ACADEMICA</v>
      </c>
      <c r="J21" s="95" t="str">
        <f t="shared" si="1"/>
        <v>Posgrado</v>
      </c>
      <c r="K21" s="95" t="s">
        <v>409</v>
      </c>
      <c r="L21" s="95"/>
    </row>
    <row r="22" spans="3:12" x14ac:dyDescent="0.25">
      <c r="C22" s="138"/>
      <c r="D22" s="155"/>
      <c r="E22" s="120"/>
      <c r="F22" s="94">
        <f t="shared" si="0"/>
        <v>0</v>
      </c>
      <c r="G22" s="158"/>
      <c r="H22" s="139" t="s">
        <v>1073</v>
      </c>
      <c r="I22" s="127" t="str">
        <f>VLOOKUP(H22,Presupuesto!$B$11:$C$565,2,0)</f>
        <v>BECAS PARA HIJOS DE LOS TRABAJADORES</v>
      </c>
      <c r="J22" s="95" t="str">
        <f t="shared" si="1"/>
        <v>Posgrado</v>
      </c>
      <c r="K22" s="95" t="s">
        <v>398</v>
      </c>
      <c r="L22" s="95"/>
    </row>
    <row r="23" spans="3:12" x14ac:dyDescent="0.25">
      <c r="C23" s="138"/>
      <c r="D23" s="155"/>
      <c r="E23" s="120"/>
      <c r="F23" s="94">
        <f t="shared" si="0"/>
        <v>0</v>
      </c>
      <c r="G23" s="158"/>
      <c r="H23" s="139" t="s">
        <v>1075</v>
      </c>
      <c r="I23" s="127" t="str">
        <f>VLOOKUP(H23,Presupuesto!$B$11:$C$565,2,0)</f>
        <v>BECAS POST GRADO ECONOMIA</v>
      </c>
      <c r="J23" s="95" t="str">
        <f t="shared" si="1"/>
        <v>Posgrado</v>
      </c>
      <c r="K23" s="95" t="s">
        <v>409</v>
      </c>
      <c r="L23" s="95"/>
    </row>
    <row r="24" spans="3:12" x14ac:dyDescent="0.25">
      <c r="C24" s="138"/>
      <c r="D24" s="155"/>
      <c r="E24" s="120"/>
      <c r="F24" s="94">
        <f t="shared" si="0"/>
        <v>0</v>
      </c>
      <c r="G24" s="158"/>
      <c r="H24" s="139" t="s">
        <v>1077</v>
      </c>
      <c r="I24" s="127" t="str">
        <f>VLOOKUP(H24,Presupuesto!$B$11:$C$565,2,0)</f>
        <v>BECAS POST-GRADO DE TRABAJO SOCIAL</v>
      </c>
      <c r="J24" s="95" t="str">
        <f t="shared" si="1"/>
        <v>Posgrado</v>
      </c>
      <c r="K24" s="95" t="s">
        <v>409</v>
      </c>
      <c r="L24" s="95"/>
    </row>
    <row r="25" spans="3:12" x14ac:dyDescent="0.25">
      <c r="C25" s="138"/>
      <c r="D25" s="155"/>
      <c r="E25" s="120"/>
      <c r="F25" s="94">
        <f t="shared" si="0"/>
        <v>0</v>
      </c>
      <c r="G25" s="158"/>
      <c r="H25" s="139" t="s">
        <v>1079</v>
      </c>
      <c r="I25" s="127" t="str">
        <f>VLOOKUP(H25,Presupuesto!$B$11:$C$565,2,0)</f>
        <v>BECAS PROFESIONALIZANTES DOCENTE (PLAN DE REFORMA)</v>
      </c>
      <c r="J25" s="95" t="str">
        <f t="shared" si="1"/>
        <v>Posgrado</v>
      </c>
      <c r="K25" s="95" t="s">
        <v>409</v>
      </c>
      <c r="L25" s="95"/>
    </row>
    <row r="26" spans="3:12" x14ac:dyDescent="0.25">
      <c r="C26" s="138"/>
      <c r="D26" s="155"/>
      <c r="E26" s="120"/>
      <c r="F26" s="94">
        <f t="shared" si="0"/>
        <v>0</v>
      </c>
      <c r="G26" s="158"/>
      <c r="H26" s="139" t="s">
        <v>1081</v>
      </c>
      <c r="I26" s="127" t="str">
        <f>VLOOKUP(H26,Presupuesto!$B$11:$C$565,2,0)</f>
        <v>PRESTAMOS A ESTUDIANTES</v>
      </c>
      <c r="J26" s="95" t="str">
        <f t="shared" si="1"/>
        <v>Posgrado</v>
      </c>
      <c r="K26" s="95" t="s">
        <v>409</v>
      </c>
      <c r="L26" s="95"/>
    </row>
    <row r="27" spans="3:12" x14ac:dyDescent="0.25">
      <c r="C27" s="138"/>
      <c r="D27" s="155"/>
      <c r="E27" s="120"/>
      <c r="F27" s="94">
        <f t="shared" si="0"/>
        <v>0</v>
      </c>
      <c r="G27" s="158"/>
      <c r="H27" s="139" t="s">
        <v>1083</v>
      </c>
      <c r="I27" s="127" t="str">
        <f>VLOOKUP(H27,Presupuesto!$B$11:$C$565,2,0)</f>
        <v>BECAS TALLERES EMPLEADOS A ESTUDIANTES</v>
      </c>
      <c r="J27" s="95" t="str">
        <f t="shared" si="1"/>
        <v>Posgrado</v>
      </c>
      <c r="K27" s="95" t="s">
        <v>409</v>
      </c>
      <c r="L27" s="95"/>
    </row>
    <row r="28" spans="3:12" x14ac:dyDescent="0.25">
      <c r="C28" s="138"/>
      <c r="D28" s="155"/>
      <c r="E28" s="120"/>
      <c r="F28" s="94">
        <f t="shared" si="0"/>
        <v>0</v>
      </c>
      <c r="G28" s="158"/>
      <c r="H28" s="139" t="s">
        <v>1085</v>
      </c>
      <c r="I28" s="127" t="str">
        <f>VLOOKUP(H28,Presupuesto!$B$11:$C$565,2,0)</f>
        <v>BECAS EXTERNAS DE INVESTIGACION</v>
      </c>
      <c r="J28" s="95" t="str">
        <f t="shared" si="1"/>
        <v>Posgrado</v>
      </c>
      <c r="K28" s="95" t="s">
        <v>409</v>
      </c>
      <c r="L28" s="95"/>
    </row>
    <row r="29" spans="3:12" x14ac:dyDescent="0.25">
      <c r="C29" s="138"/>
      <c r="D29" s="155"/>
      <c r="E29" s="120"/>
      <c r="F29" s="94">
        <f t="shared" si="0"/>
        <v>0</v>
      </c>
      <c r="G29" s="158"/>
      <c r="H29" s="139" t="s">
        <v>1087</v>
      </c>
      <c r="I29" s="127" t="str">
        <f>VLOOKUP(H29,Presupuesto!$B$11:$C$565,2,0)</f>
        <v>BECAS SUSTANTIVAS DE INVESTIGACIÓN</v>
      </c>
      <c r="J29" s="95" t="str">
        <f t="shared" si="1"/>
        <v>Posgrado</v>
      </c>
      <c r="K29" s="95" t="s">
        <v>409</v>
      </c>
      <c r="L29" s="95"/>
    </row>
    <row r="30" spans="3:12" x14ac:dyDescent="0.25">
      <c r="C30" s="138"/>
      <c r="D30" s="155"/>
      <c r="E30" s="120"/>
      <c r="F30" s="94">
        <f t="shared" si="0"/>
        <v>0</v>
      </c>
      <c r="G30" s="158"/>
      <c r="H30" s="139" t="s">
        <v>1089</v>
      </c>
      <c r="I30" s="127" t="str">
        <f>VLOOKUP(H30,Presupuesto!$B$11:$C$565,2,0)</f>
        <v>BECAS DE INVEST, PARA ESTUD. DE PREGRADO</v>
      </c>
      <c r="J30" s="95" t="str">
        <f t="shared" si="1"/>
        <v>Posgrado</v>
      </c>
      <c r="K30" s="95" t="s">
        <v>409</v>
      </c>
      <c r="L30" s="95"/>
    </row>
    <row r="31" spans="3:12" x14ac:dyDescent="0.25">
      <c r="C31" s="138"/>
      <c r="D31" s="155"/>
      <c r="E31" s="120"/>
      <c r="F31" s="94">
        <f t="shared" si="0"/>
        <v>0</v>
      </c>
      <c r="G31" s="158"/>
      <c r="H31" s="139" t="s">
        <v>1091</v>
      </c>
      <c r="I31" s="127" t="str">
        <f>VLOOKUP(H31,Presupuesto!$B$11:$C$565,2,0)</f>
        <v>BECAS DE INVEST. PARA DOC.DE POST-GRADO</v>
      </c>
      <c r="J31" s="95" t="str">
        <f t="shared" si="1"/>
        <v>Posgrado</v>
      </c>
      <c r="K31" s="95" t="s">
        <v>409</v>
      </c>
      <c r="L31" s="95"/>
    </row>
    <row r="32" spans="3:12" x14ac:dyDescent="0.25">
      <c r="C32" s="138"/>
      <c r="D32" s="155"/>
      <c r="E32" s="120"/>
      <c r="F32" s="94">
        <f t="shared" si="0"/>
        <v>0</v>
      </c>
      <c r="G32" s="158"/>
      <c r="H32" s="139" t="s">
        <v>1093</v>
      </c>
      <c r="I32" s="127" t="str">
        <f>VLOOKUP(H32,Presupuesto!$B$11:$C$565,2,0)</f>
        <v>BECAS BÁSICAS DE INVESTIGACIÓN</v>
      </c>
      <c r="J32" s="95" t="str">
        <f t="shared" si="1"/>
        <v>Posgrado</v>
      </c>
      <c r="K32" s="95" t="s">
        <v>409</v>
      </c>
      <c r="L32" s="95"/>
    </row>
    <row r="33" spans="3:12" x14ac:dyDescent="0.25">
      <c r="C33" s="138"/>
      <c r="D33" s="155"/>
      <c r="E33" s="120"/>
      <c r="F33" s="94">
        <f t="shared" si="0"/>
        <v>0</v>
      </c>
      <c r="G33" s="158"/>
      <c r="H33" s="139" t="s">
        <v>1095</v>
      </c>
      <c r="I33" s="127" t="str">
        <f>VLOOKUP(H33,Presupuesto!$B$11:$C$565,2,0)</f>
        <v>BECAS RELEVO GENERACIONAL</v>
      </c>
      <c r="J33" s="95" t="str">
        <f t="shared" si="1"/>
        <v>Posgrado</v>
      </c>
      <c r="K33" s="95" t="s">
        <v>409</v>
      </c>
      <c r="L33" s="95"/>
    </row>
    <row r="34" spans="3:12" x14ac:dyDescent="0.25">
      <c r="C34" s="138"/>
      <c r="D34" s="155"/>
      <c r="E34" s="120"/>
      <c r="F34" s="94">
        <f t="shared" si="0"/>
        <v>0</v>
      </c>
      <c r="G34" s="158"/>
      <c r="H34" s="139" t="s">
        <v>1097</v>
      </c>
      <c r="I34" s="127" t="str">
        <f>VLOOKUP(H34,Presupuesto!$B$11:$C$565,2,0)</f>
        <v>BECAS DE EQUIDAD</v>
      </c>
      <c r="J34" s="95" t="str">
        <f t="shared" si="1"/>
        <v>Posgrado</v>
      </c>
      <c r="K34" s="95" t="s">
        <v>409</v>
      </c>
      <c r="L34" s="95"/>
    </row>
    <row r="35" spans="3:12" x14ac:dyDescent="0.25">
      <c r="C35" s="138"/>
      <c r="D35" s="155"/>
      <c r="E35" s="120"/>
      <c r="F35" s="94">
        <f t="shared" si="0"/>
        <v>0</v>
      </c>
      <c r="G35" s="158"/>
      <c r="H35" s="139" t="s">
        <v>1099</v>
      </c>
      <c r="I35" s="127" t="str">
        <f>VLOOKUP(H35,Presupuesto!$B$11:$C$565,2,0)</f>
        <v>PREMIOS AL INVESTIGADOR</v>
      </c>
      <c r="J35" s="95" t="str">
        <f t="shared" si="1"/>
        <v>Posgrado</v>
      </c>
      <c r="K35" s="95" t="s">
        <v>409</v>
      </c>
      <c r="L35" s="95"/>
    </row>
    <row r="36" spans="3:12" x14ac:dyDescent="0.25">
      <c r="C36" s="138"/>
      <c r="D36" s="155"/>
      <c r="E36" s="120"/>
      <c r="F36" s="94">
        <f t="shared" si="0"/>
        <v>0</v>
      </c>
      <c r="G36" s="158"/>
      <c r="H36" s="139" t="s">
        <v>1101</v>
      </c>
      <c r="I36" s="127" t="str">
        <f>VLOOKUP(H36,Presupuesto!$B$11:$C$565,2,0)</f>
        <v>BECAS DE INV. PARA ESTUDIANTES DE POSTGRADO</v>
      </c>
      <c r="J36" s="95" t="str">
        <f t="shared" si="1"/>
        <v>Posgrado</v>
      </c>
      <c r="K36" s="95" t="s">
        <v>409</v>
      </c>
      <c r="L36" s="95"/>
    </row>
    <row r="37" spans="3:12" x14ac:dyDescent="0.25">
      <c r="C37" s="138"/>
      <c r="D37" s="155"/>
      <c r="E37" s="120"/>
      <c r="F37" s="94">
        <f t="shared" si="0"/>
        <v>0</v>
      </c>
      <c r="G37" s="158"/>
      <c r="H37" s="139" t="s">
        <v>1103</v>
      </c>
      <c r="I37" s="127" t="str">
        <f>VLOOKUP(H37,Presupuesto!$B$11:$C$565,2,0)</f>
        <v>Becas Especiales de Investigación</v>
      </c>
      <c r="J37" s="95" t="str">
        <f t="shared" si="1"/>
        <v>Posgrado</v>
      </c>
      <c r="K37" s="95" t="s">
        <v>409</v>
      </c>
      <c r="L37" s="95"/>
    </row>
    <row r="38" spans="3:12" ht="15.75" thickBot="1" x14ac:dyDescent="0.3">
      <c r="C38" s="144"/>
      <c r="D38" s="216"/>
      <c r="E38" s="100"/>
      <c r="F38" s="102">
        <f t="shared" si="0"/>
        <v>0</v>
      </c>
      <c r="G38" s="159"/>
      <c r="H38" s="145"/>
      <c r="I38" s="129" t="e">
        <f>VLOOKUP(H38,Presupuesto!$B$11:$C$565,2,0)</f>
        <v>#N/A</v>
      </c>
      <c r="J38" s="103" t="str">
        <f t="shared" ref="J38" si="2">$J$17</f>
        <v>Posgrado</v>
      </c>
      <c r="K38" s="121" t="s">
        <v>391</v>
      </c>
      <c r="L38" s="121"/>
    </row>
    <row r="39" spans="3:12" x14ac:dyDescent="0.25">
      <c r="F39" s="87"/>
      <c r="G39" s="86"/>
      <c r="H39" s="87"/>
      <c r="I39" s="87"/>
    </row>
    <row r="40" spans="3:12" ht="15.75" thickBot="1" x14ac:dyDescent="0.3"/>
    <row r="41" spans="3:12" ht="15.75" thickBot="1" x14ac:dyDescent="0.3">
      <c r="C41" s="154" t="s">
        <v>53</v>
      </c>
      <c r="D41" s="329">
        <f>SUM(F48:F69)</f>
        <v>0</v>
      </c>
      <c r="F41" s="70"/>
      <c r="G41" s="76"/>
      <c r="H41" s="70"/>
      <c r="I41" s="70"/>
    </row>
    <row r="42" spans="3:12" x14ac:dyDescent="0.25">
      <c r="C42" s="70"/>
      <c r="D42" s="31"/>
      <c r="E42" s="90"/>
      <c r="F42" s="90"/>
      <c r="G42" s="90"/>
      <c r="H42" s="73"/>
      <c r="I42" s="73"/>
      <c r="J42" s="73"/>
      <c r="K42" s="109"/>
    </row>
    <row r="43" spans="3:12" x14ac:dyDescent="0.25">
      <c r="C43" s="70"/>
      <c r="D43" s="31"/>
      <c r="E43" s="90"/>
      <c r="F43" s="90"/>
      <c r="G43" s="90"/>
      <c r="H43" s="73"/>
      <c r="I43" s="73"/>
      <c r="J43" s="73"/>
      <c r="K43" s="109"/>
    </row>
    <row r="44" spans="3:12" ht="15.75" x14ac:dyDescent="0.25">
      <c r="C44" s="199" t="s">
        <v>389</v>
      </c>
      <c r="D44" s="327"/>
      <c r="E44" s="90"/>
      <c r="F44" s="90"/>
      <c r="G44" s="90"/>
      <c r="H44" s="73"/>
      <c r="I44" s="73"/>
      <c r="J44" s="73"/>
      <c r="K44" s="109"/>
    </row>
    <row r="45" spans="3:12" ht="18.75" x14ac:dyDescent="0.25">
      <c r="C45" s="204"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0"/>
      <c r="F45" s="90"/>
      <c r="G45" s="90"/>
      <c r="H45" s="73"/>
      <c r="I45" s="73"/>
      <c r="J45" s="73"/>
      <c r="K45" s="109"/>
    </row>
    <row r="46" spans="3:12" ht="15.75" thickBot="1" x14ac:dyDescent="0.3">
      <c r="F46" s="90"/>
      <c r="G46" s="73"/>
      <c r="H46" s="73"/>
      <c r="I46" s="73"/>
    </row>
    <row r="47" spans="3:12" ht="30.75" thickBot="1" x14ac:dyDescent="0.3">
      <c r="C47" s="126" t="s">
        <v>44</v>
      </c>
      <c r="D47" s="131" t="s">
        <v>55</v>
      </c>
      <c r="E47" s="133" t="s">
        <v>57</v>
      </c>
      <c r="F47" s="132" t="s">
        <v>27</v>
      </c>
      <c r="G47" s="130" t="s">
        <v>128</v>
      </c>
      <c r="H47" s="133" t="s">
        <v>46</v>
      </c>
      <c r="I47" s="130" t="s">
        <v>129</v>
      </c>
      <c r="J47" s="130" t="s">
        <v>407</v>
      </c>
      <c r="K47" s="130" t="s">
        <v>408</v>
      </c>
      <c r="L47" s="130" t="s">
        <v>462</v>
      </c>
    </row>
    <row r="48" spans="3:12" x14ac:dyDescent="0.25">
      <c r="C48" s="138"/>
      <c r="D48" s="155"/>
      <c r="E48" s="112"/>
      <c r="F48" s="94">
        <f t="shared" ref="F48:F69" si="3">D48*E48</f>
        <v>0</v>
      </c>
      <c r="G48" s="158"/>
      <c r="H48" s="139" t="s">
        <v>1063</v>
      </c>
      <c r="I48" s="127" t="str">
        <f>VLOOKUP(H48,Presupuesto!$B$11:$C$565,2,0)</f>
        <v>BECAS</v>
      </c>
      <c r="J48" s="212" t="s">
        <v>1444</v>
      </c>
      <c r="K48" s="95" t="s">
        <v>391</v>
      </c>
      <c r="L48" s="95"/>
    </row>
    <row r="49" spans="3:12" x14ac:dyDescent="0.25">
      <c r="C49" s="138"/>
      <c r="D49" s="155"/>
      <c r="E49" s="120"/>
      <c r="F49" s="94">
        <f t="shared" si="3"/>
        <v>0</v>
      </c>
      <c r="G49" s="158"/>
      <c r="H49" s="139" t="s">
        <v>1065</v>
      </c>
      <c r="I49" s="127" t="str">
        <f>VLOOKUP(H49,Presupuesto!$B$11:$C$565,2,0)</f>
        <v>BECAS ESTUDIANTES DE PREGRADO (PLAN REFORMA)</v>
      </c>
      <c r="J49" s="95" t="str">
        <f>$J$48</f>
        <v>Posgrado</v>
      </c>
      <c r="K49" s="95" t="s">
        <v>409</v>
      </c>
      <c r="L49" s="95"/>
    </row>
    <row r="50" spans="3:12" x14ac:dyDescent="0.25">
      <c r="C50" s="138"/>
      <c r="D50" s="155"/>
      <c r="E50" s="120"/>
      <c r="F50" s="94">
        <f t="shared" si="3"/>
        <v>0</v>
      </c>
      <c r="G50" s="158"/>
      <c r="H50" s="139" t="s">
        <v>1067</v>
      </c>
      <c r="I50" s="127" t="str">
        <f>VLOOKUP(H50,Presupuesto!$B$11:$C$565,2,0)</f>
        <v>BECAS CONVENIO MINISTERIO SALUD -IHSS-UNAH</v>
      </c>
      <c r="J50" s="95" t="str">
        <f t="shared" ref="J50:J69" si="4">$J$48</f>
        <v>Posgrado</v>
      </c>
      <c r="K50" s="95" t="s">
        <v>409</v>
      </c>
      <c r="L50" s="95"/>
    </row>
    <row r="51" spans="3:12" x14ac:dyDescent="0.25">
      <c r="C51" s="138"/>
      <c r="D51" s="155"/>
      <c r="E51" s="120"/>
      <c r="F51" s="94">
        <f t="shared" si="3"/>
        <v>0</v>
      </c>
      <c r="G51" s="158"/>
      <c r="H51" s="139" t="s">
        <v>1069</v>
      </c>
      <c r="I51" s="127" t="str">
        <f>VLOOKUP(H51,Presupuesto!$B$11:$C$565,2,0)</f>
        <v>BECAS DE ACTUALIZACION Y CAPACITACION DOCENTE</v>
      </c>
      <c r="J51" s="95" t="str">
        <f t="shared" si="4"/>
        <v>Posgrado</v>
      </c>
      <c r="K51" s="95" t="s">
        <v>409</v>
      </c>
      <c r="L51" s="95"/>
    </row>
    <row r="52" spans="3:12" x14ac:dyDescent="0.25">
      <c r="C52" s="138"/>
      <c r="D52" s="155"/>
      <c r="E52" s="120"/>
      <c r="F52" s="94">
        <f t="shared" si="3"/>
        <v>0</v>
      </c>
      <c r="G52" s="158"/>
      <c r="H52" s="139" t="s">
        <v>1071</v>
      </c>
      <c r="I52" s="127" t="str">
        <f>VLOOKUP(H52,Presupuesto!$B$11:$C$565,2,0)</f>
        <v>BECAS EXCELENCIA ACADEMICA</v>
      </c>
      <c r="J52" s="95" t="str">
        <f t="shared" si="4"/>
        <v>Posgrado</v>
      </c>
      <c r="K52" s="95" t="s">
        <v>409</v>
      </c>
      <c r="L52" s="95"/>
    </row>
    <row r="53" spans="3:12" x14ac:dyDescent="0.25">
      <c r="C53" s="138"/>
      <c r="D53" s="155"/>
      <c r="E53" s="120"/>
      <c r="F53" s="94">
        <f t="shared" si="3"/>
        <v>0</v>
      </c>
      <c r="G53" s="158"/>
      <c r="H53" s="139" t="s">
        <v>1073</v>
      </c>
      <c r="I53" s="127" t="str">
        <f>VLOOKUP(H53,Presupuesto!$B$11:$C$565,2,0)</f>
        <v>BECAS PARA HIJOS DE LOS TRABAJADORES</v>
      </c>
      <c r="J53" s="95" t="str">
        <f t="shared" si="4"/>
        <v>Posgrado</v>
      </c>
      <c r="K53" s="95" t="s">
        <v>398</v>
      </c>
      <c r="L53" s="95"/>
    </row>
    <row r="54" spans="3:12" x14ac:dyDescent="0.25">
      <c r="C54" s="138"/>
      <c r="D54" s="155"/>
      <c r="E54" s="120"/>
      <c r="F54" s="94">
        <f t="shared" si="3"/>
        <v>0</v>
      </c>
      <c r="G54" s="158"/>
      <c r="H54" s="139" t="s">
        <v>1075</v>
      </c>
      <c r="I54" s="127" t="str">
        <f>VLOOKUP(H54,Presupuesto!$B$11:$C$565,2,0)</f>
        <v>BECAS POST GRADO ECONOMIA</v>
      </c>
      <c r="J54" s="95" t="str">
        <f t="shared" si="4"/>
        <v>Posgrado</v>
      </c>
      <c r="K54" s="95" t="s">
        <v>409</v>
      </c>
      <c r="L54" s="95"/>
    </row>
    <row r="55" spans="3:12" x14ac:dyDescent="0.25">
      <c r="C55" s="138"/>
      <c r="D55" s="155"/>
      <c r="E55" s="120"/>
      <c r="F55" s="94">
        <f t="shared" si="3"/>
        <v>0</v>
      </c>
      <c r="G55" s="158"/>
      <c r="H55" s="139" t="s">
        <v>1077</v>
      </c>
      <c r="I55" s="127" t="str">
        <f>VLOOKUP(H55,Presupuesto!$B$11:$C$565,2,0)</f>
        <v>BECAS POST-GRADO DE TRABAJO SOCIAL</v>
      </c>
      <c r="J55" s="95" t="str">
        <f t="shared" si="4"/>
        <v>Posgrado</v>
      </c>
      <c r="K55" s="95" t="s">
        <v>409</v>
      </c>
      <c r="L55" s="95"/>
    </row>
    <row r="56" spans="3:12" x14ac:dyDescent="0.25">
      <c r="C56" s="138"/>
      <c r="D56" s="155"/>
      <c r="E56" s="120"/>
      <c r="F56" s="94">
        <f t="shared" si="3"/>
        <v>0</v>
      </c>
      <c r="G56" s="158"/>
      <c r="H56" s="139" t="s">
        <v>1079</v>
      </c>
      <c r="I56" s="127" t="str">
        <f>VLOOKUP(H56,Presupuesto!$B$11:$C$565,2,0)</f>
        <v>BECAS PROFESIONALIZANTES DOCENTE (PLAN DE REFORMA)</v>
      </c>
      <c r="J56" s="95" t="str">
        <f t="shared" si="4"/>
        <v>Posgrado</v>
      </c>
      <c r="K56" s="95" t="s">
        <v>409</v>
      </c>
      <c r="L56" s="95"/>
    </row>
    <row r="57" spans="3:12" x14ac:dyDescent="0.25">
      <c r="C57" s="138"/>
      <c r="D57" s="155"/>
      <c r="E57" s="120"/>
      <c r="F57" s="94">
        <f t="shared" si="3"/>
        <v>0</v>
      </c>
      <c r="G57" s="158"/>
      <c r="H57" s="139" t="s">
        <v>1081</v>
      </c>
      <c r="I57" s="127" t="str">
        <f>VLOOKUP(H57,Presupuesto!$B$11:$C$565,2,0)</f>
        <v>PRESTAMOS A ESTUDIANTES</v>
      </c>
      <c r="J57" s="95" t="str">
        <f t="shared" si="4"/>
        <v>Posgrado</v>
      </c>
      <c r="K57" s="95" t="s">
        <v>409</v>
      </c>
      <c r="L57" s="95"/>
    </row>
    <row r="58" spans="3:12" x14ac:dyDescent="0.25">
      <c r="C58" s="138"/>
      <c r="D58" s="155"/>
      <c r="E58" s="120"/>
      <c r="F58" s="94">
        <f t="shared" si="3"/>
        <v>0</v>
      </c>
      <c r="G58" s="158"/>
      <c r="H58" s="139" t="s">
        <v>1083</v>
      </c>
      <c r="I58" s="127" t="str">
        <f>VLOOKUP(H58,Presupuesto!$B$11:$C$565,2,0)</f>
        <v>BECAS TALLERES EMPLEADOS A ESTUDIANTES</v>
      </c>
      <c r="J58" s="95" t="str">
        <f t="shared" si="4"/>
        <v>Posgrado</v>
      </c>
      <c r="K58" s="95" t="s">
        <v>409</v>
      </c>
      <c r="L58" s="95"/>
    </row>
    <row r="59" spans="3:12" x14ac:dyDescent="0.25">
      <c r="C59" s="138"/>
      <c r="D59" s="155"/>
      <c r="E59" s="120"/>
      <c r="F59" s="94">
        <f t="shared" si="3"/>
        <v>0</v>
      </c>
      <c r="G59" s="158"/>
      <c r="H59" s="139" t="s">
        <v>1085</v>
      </c>
      <c r="I59" s="127" t="str">
        <f>VLOOKUP(H59,Presupuesto!$B$11:$C$565,2,0)</f>
        <v>BECAS EXTERNAS DE INVESTIGACION</v>
      </c>
      <c r="J59" s="95" t="str">
        <f t="shared" si="4"/>
        <v>Posgrado</v>
      </c>
      <c r="K59" s="95" t="s">
        <v>409</v>
      </c>
      <c r="L59" s="95"/>
    </row>
    <row r="60" spans="3:12" x14ac:dyDescent="0.25">
      <c r="C60" s="138"/>
      <c r="D60" s="155"/>
      <c r="E60" s="120"/>
      <c r="F60" s="94">
        <f t="shared" si="3"/>
        <v>0</v>
      </c>
      <c r="G60" s="158"/>
      <c r="H60" s="139" t="s">
        <v>1087</v>
      </c>
      <c r="I60" s="127" t="str">
        <f>VLOOKUP(H60,Presupuesto!$B$11:$C$565,2,0)</f>
        <v>BECAS SUSTANTIVAS DE INVESTIGACIÓN</v>
      </c>
      <c r="J60" s="95" t="str">
        <f t="shared" si="4"/>
        <v>Posgrado</v>
      </c>
      <c r="K60" s="95" t="s">
        <v>409</v>
      </c>
      <c r="L60" s="95"/>
    </row>
    <row r="61" spans="3:12" x14ac:dyDescent="0.25">
      <c r="C61" s="138"/>
      <c r="D61" s="155"/>
      <c r="E61" s="120"/>
      <c r="F61" s="94">
        <f t="shared" si="3"/>
        <v>0</v>
      </c>
      <c r="G61" s="158"/>
      <c r="H61" s="139" t="s">
        <v>1089</v>
      </c>
      <c r="I61" s="127" t="str">
        <f>VLOOKUP(H61,Presupuesto!$B$11:$C$565,2,0)</f>
        <v>BECAS DE INVEST, PARA ESTUD. DE PREGRADO</v>
      </c>
      <c r="J61" s="95" t="str">
        <f t="shared" si="4"/>
        <v>Posgrado</v>
      </c>
      <c r="K61" s="95" t="s">
        <v>409</v>
      </c>
      <c r="L61" s="95"/>
    </row>
    <row r="62" spans="3:12" x14ac:dyDescent="0.25">
      <c r="C62" s="138"/>
      <c r="D62" s="155"/>
      <c r="E62" s="120"/>
      <c r="F62" s="94">
        <f t="shared" si="3"/>
        <v>0</v>
      </c>
      <c r="G62" s="158"/>
      <c r="H62" s="139" t="s">
        <v>1091</v>
      </c>
      <c r="I62" s="127" t="str">
        <f>VLOOKUP(H62,Presupuesto!$B$11:$C$565,2,0)</f>
        <v>BECAS DE INVEST. PARA DOC.DE POST-GRADO</v>
      </c>
      <c r="J62" s="95" t="str">
        <f t="shared" si="4"/>
        <v>Posgrado</v>
      </c>
      <c r="K62" s="95" t="s">
        <v>409</v>
      </c>
      <c r="L62" s="95"/>
    </row>
    <row r="63" spans="3:12" x14ac:dyDescent="0.25">
      <c r="C63" s="138"/>
      <c r="D63" s="155"/>
      <c r="E63" s="120"/>
      <c r="F63" s="94">
        <f t="shared" si="3"/>
        <v>0</v>
      </c>
      <c r="G63" s="158"/>
      <c r="H63" s="139" t="s">
        <v>1093</v>
      </c>
      <c r="I63" s="127" t="str">
        <f>VLOOKUP(H63,Presupuesto!$B$11:$C$565,2,0)</f>
        <v>BECAS BÁSICAS DE INVESTIGACIÓN</v>
      </c>
      <c r="J63" s="95" t="str">
        <f t="shared" si="4"/>
        <v>Posgrado</v>
      </c>
      <c r="K63" s="95" t="s">
        <v>409</v>
      </c>
      <c r="L63" s="95"/>
    </row>
    <row r="64" spans="3:12" x14ac:dyDescent="0.25">
      <c r="C64" s="138"/>
      <c r="D64" s="155"/>
      <c r="E64" s="120"/>
      <c r="F64" s="94">
        <f t="shared" si="3"/>
        <v>0</v>
      </c>
      <c r="G64" s="158"/>
      <c r="H64" s="139" t="s">
        <v>1095</v>
      </c>
      <c r="I64" s="127" t="str">
        <f>VLOOKUP(H64,Presupuesto!$B$11:$C$565,2,0)</f>
        <v>BECAS RELEVO GENERACIONAL</v>
      </c>
      <c r="J64" s="95" t="str">
        <f t="shared" si="4"/>
        <v>Posgrado</v>
      </c>
      <c r="K64" s="95" t="s">
        <v>409</v>
      </c>
      <c r="L64" s="95"/>
    </row>
    <row r="65" spans="3:12" x14ac:dyDescent="0.25">
      <c r="C65" s="138"/>
      <c r="D65" s="155"/>
      <c r="E65" s="120"/>
      <c r="F65" s="94">
        <f t="shared" si="3"/>
        <v>0</v>
      </c>
      <c r="G65" s="158"/>
      <c r="H65" s="139" t="s">
        <v>1097</v>
      </c>
      <c r="I65" s="127" t="str">
        <f>VLOOKUP(H65,Presupuesto!$B$11:$C$565,2,0)</f>
        <v>BECAS DE EQUIDAD</v>
      </c>
      <c r="J65" s="95" t="str">
        <f t="shared" si="4"/>
        <v>Posgrado</v>
      </c>
      <c r="K65" s="95" t="s">
        <v>409</v>
      </c>
      <c r="L65" s="95"/>
    </row>
    <row r="66" spans="3:12" x14ac:dyDescent="0.25">
      <c r="C66" s="138"/>
      <c r="D66" s="155"/>
      <c r="E66" s="120"/>
      <c r="F66" s="94">
        <f t="shared" si="3"/>
        <v>0</v>
      </c>
      <c r="G66" s="158"/>
      <c r="H66" s="139" t="s">
        <v>1099</v>
      </c>
      <c r="I66" s="127" t="str">
        <f>VLOOKUP(H66,Presupuesto!$B$11:$C$565,2,0)</f>
        <v>PREMIOS AL INVESTIGADOR</v>
      </c>
      <c r="J66" s="95" t="str">
        <f t="shared" si="4"/>
        <v>Posgrado</v>
      </c>
      <c r="K66" s="95" t="s">
        <v>409</v>
      </c>
      <c r="L66" s="95"/>
    </row>
    <row r="67" spans="3:12" x14ac:dyDescent="0.25">
      <c r="C67" s="138"/>
      <c r="D67" s="155"/>
      <c r="E67" s="120"/>
      <c r="F67" s="94">
        <f t="shared" si="3"/>
        <v>0</v>
      </c>
      <c r="G67" s="158"/>
      <c r="H67" s="139" t="s">
        <v>1101</v>
      </c>
      <c r="I67" s="127" t="str">
        <f>VLOOKUP(H67,Presupuesto!$B$11:$C$565,2,0)</f>
        <v>BECAS DE INV. PARA ESTUDIANTES DE POSTGRADO</v>
      </c>
      <c r="J67" s="95" t="str">
        <f t="shared" si="4"/>
        <v>Posgrado</v>
      </c>
      <c r="K67" s="95" t="s">
        <v>409</v>
      </c>
      <c r="L67" s="95"/>
    </row>
    <row r="68" spans="3:12" x14ac:dyDescent="0.25">
      <c r="C68" s="138"/>
      <c r="D68" s="155"/>
      <c r="E68" s="120"/>
      <c r="F68" s="94">
        <f t="shared" si="3"/>
        <v>0</v>
      </c>
      <c r="G68" s="158"/>
      <c r="H68" s="139" t="s">
        <v>1103</v>
      </c>
      <c r="I68" s="127" t="str">
        <f>VLOOKUP(H68,Presupuesto!$B$11:$C$565,2,0)</f>
        <v>Becas Especiales de Investigación</v>
      </c>
      <c r="J68" s="95" t="str">
        <f t="shared" si="4"/>
        <v>Posgrado</v>
      </c>
      <c r="K68" s="95" t="s">
        <v>409</v>
      </c>
      <c r="L68" s="95"/>
    </row>
    <row r="69" spans="3:12" ht="15.75" thickBot="1" x14ac:dyDescent="0.3">
      <c r="C69" s="144"/>
      <c r="D69" s="216"/>
      <c r="E69" s="100"/>
      <c r="F69" s="102">
        <f t="shared" si="3"/>
        <v>0</v>
      </c>
      <c r="G69" s="159"/>
      <c r="H69" s="145"/>
      <c r="I69" s="129" t="e">
        <f>VLOOKUP(H69,Presupuesto!$B$11:$C$565,2,0)</f>
        <v>#N/A</v>
      </c>
      <c r="J69" s="103" t="str">
        <f t="shared" si="4"/>
        <v>Posgrado</v>
      </c>
      <c r="K69" s="121" t="s">
        <v>391</v>
      </c>
      <c r="L69" s="121"/>
    </row>
    <row r="71" spans="3:12" ht="15.75" thickBot="1" x14ac:dyDescent="0.3"/>
    <row r="72" spans="3:12" ht="15.75" thickBot="1" x14ac:dyDescent="0.3">
      <c r="C72" s="154" t="s">
        <v>53</v>
      </c>
      <c r="D72" s="329">
        <f>SUM(F79:F100)</f>
        <v>0</v>
      </c>
      <c r="F72" s="70"/>
      <c r="G72" s="76"/>
      <c r="H72" s="70"/>
      <c r="I72" s="70"/>
    </row>
    <row r="73" spans="3:12" x14ac:dyDescent="0.25">
      <c r="C73" s="70"/>
      <c r="D73" s="31"/>
      <c r="E73" s="90"/>
      <c r="F73" s="90"/>
      <c r="G73" s="90"/>
      <c r="H73" s="73"/>
      <c r="I73" s="73"/>
      <c r="J73" s="73"/>
      <c r="K73" s="109"/>
    </row>
    <row r="74" spans="3:12" x14ac:dyDescent="0.25">
      <c r="C74" s="70"/>
      <c r="D74" s="31"/>
      <c r="E74" s="90"/>
      <c r="F74" s="90"/>
      <c r="G74" s="90"/>
      <c r="H74" s="73"/>
      <c r="I74" s="73"/>
      <c r="J74" s="73"/>
      <c r="K74" s="109"/>
    </row>
    <row r="75" spans="3:12" ht="15.75" x14ac:dyDescent="0.25">
      <c r="C75" s="199" t="s">
        <v>389</v>
      </c>
      <c r="D75" s="327"/>
      <c r="E75" s="90"/>
      <c r="F75" s="90"/>
      <c r="G75" s="90"/>
      <c r="H75" s="73"/>
      <c r="I75" s="73"/>
      <c r="J75" s="73"/>
      <c r="K75" s="109"/>
    </row>
    <row r="76" spans="3:12" ht="18.75" x14ac:dyDescent="0.25">
      <c r="C76" s="204"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0"/>
      <c r="F76" s="90"/>
      <c r="G76" s="90"/>
      <c r="H76" s="73"/>
      <c r="I76" s="73"/>
      <c r="J76" s="73"/>
      <c r="K76" s="109"/>
    </row>
    <row r="77" spans="3:12" ht="15.75" thickBot="1" x14ac:dyDescent="0.3">
      <c r="F77" s="90"/>
      <c r="G77" s="73"/>
      <c r="H77" s="73"/>
      <c r="I77" s="73"/>
    </row>
    <row r="78" spans="3:12" ht="30.75" thickBot="1" x14ac:dyDescent="0.3">
      <c r="C78" s="126" t="s">
        <v>44</v>
      </c>
      <c r="D78" s="131" t="s">
        <v>55</v>
      </c>
      <c r="E78" s="133" t="s">
        <v>57</v>
      </c>
      <c r="F78" s="132" t="s">
        <v>27</v>
      </c>
      <c r="G78" s="130" t="s">
        <v>128</v>
      </c>
      <c r="H78" s="133" t="s">
        <v>46</v>
      </c>
      <c r="I78" s="130" t="s">
        <v>129</v>
      </c>
      <c r="J78" s="130" t="s">
        <v>407</v>
      </c>
      <c r="K78" s="130" t="s">
        <v>408</v>
      </c>
      <c r="L78" s="130" t="s">
        <v>462</v>
      </c>
    </row>
    <row r="79" spans="3:12" x14ac:dyDescent="0.25">
      <c r="C79" s="138"/>
      <c r="D79" s="155"/>
      <c r="E79" s="112"/>
      <c r="F79" s="94">
        <f t="shared" ref="F79:F100" si="5">D79*E79</f>
        <v>0</v>
      </c>
      <c r="G79" s="158"/>
      <c r="H79" s="139" t="s">
        <v>1063</v>
      </c>
      <c r="I79" s="127" t="str">
        <f>VLOOKUP(H79,Presupuesto!$B$11:$C$565,2,0)</f>
        <v>BECAS</v>
      </c>
      <c r="J79" s="212" t="s">
        <v>1444</v>
      </c>
      <c r="K79" s="95" t="s">
        <v>391</v>
      </c>
      <c r="L79" s="95"/>
    </row>
    <row r="80" spans="3:12" x14ac:dyDescent="0.25">
      <c r="C80" s="138"/>
      <c r="D80" s="155"/>
      <c r="E80" s="120"/>
      <c r="F80" s="94">
        <f t="shared" si="5"/>
        <v>0</v>
      </c>
      <c r="G80" s="158"/>
      <c r="H80" s="139" t="s">
        <v>1065</v>
      </c>
      <c r="I80" s="127" t="str">
        <f>VLOOKUP(H80,Presupuesto!$B$11:$C$565,2,0)</f>
        <v>BECAS ESTUDIANTES DE PREGRADO (PLAN REFORMA)</v>
      </c>
      <c r="J80" s="95" t="str">
        <f>$J$79</f>
        <v>Posgrado</v>
      </c>
      <c r="K80" s="95" t="s">
        <v>409</v>
      </c>
      <c r="L80" s="95"/>
    </row>
    <row r="81" spans="3:12" x14ac:dyDescent="0.25">
      <c r="C81" s="138"/>
      <c r="D81" s="155"/>
      <c r="E81" s="120"/>
      <c r="F81" s="94">
        <f t="shared" si="5"/>
        <v>0</v>
      </c>
      <c r="G81" s="158"/>
      <c r="H81" s="139" t="s">
        <v>1067</v>
      </c>
      <c r="I81" s="127" t="str">
        <f>VLOOKUP(H81,Presupuesto!$B$11:$C$565,2,0)</f>
        <v>BECAS CONVENIO MINISTERIO SALUD -IHSS-UNAH</v>
      </c>
      <c r="J81" s="95" t="str">
        <f t="shared" ref="J81:J100" si="6">$J$79</f>
        <v>Posgrado</v>
      </c>
      <c r="K81" s="95" t="s">
        <v>409</v>
      </c>
      <c r="L81" s="95"/>
    </row>
    <row r="82" spans="3:12" x14ac:dyDescent="0.25">
      <c r="C82" s="138"/>
      <c r="D82" s="155"/>
      <c r="E82" s="120"/>
      <c r="F82" s="94">
        <f t="shared" si="5"/>
        <v>0</v>
      </c>
      <c r="G82" s="158"/>
      <c r="H82" s="139" t="s">
        <v>1069</v>
      </c>
      <c r="I82" s="127" t="str">
        <f>VLOOKUP(H82,Presupuesto!$B$11:$C$565,2,0)</f>
        <v>BECAS DE ACTUALIZACION Y CAPACITACION DOCENTE</v>
      </c>
      <c r="J82" s="95" t="str">
        <f t="shared" si="6"/>
        <v>Posgrado</v>
      </c>
      <c r="K82" s="95" t="s">
        <v>409</v>
      </c>
      <c r="L82" s="95"/>
    </row>
    <row r="83" spans="3:12" x14ac:dyDescent="0.25">
      <c r="C83" s="138"/>
      <c r="D83" s="155"/>
      <c r="E83" s="120"/>
      <c r="F83" s="94">
        <f t="shared" si="5"/>
        <v>0</v>
      </c>
      <c r="G83" s="158"/>
      <c r="H83" s="139" t="s">
        <v>1071</v>
      </c>
      <c r="I83" s="127" t="str">
        <f>VLOOKUP(H83,Presupuesto!$B$11:$C$565,2,0)</f>
        <v>BECAS EXCELENCIA ACADEMICA</v>
      </c>
      <c r="J83" s="95" t="str">
        <f t="shared" si="6"/>
        <v>Posgrado</v>
      </c>
      <c r="K83" s="95" t="s">
        <v>409</v>
      </c>
      <c r="L83" s="95"/>
    </row>
    <row r="84" spans="3:12" x14ac:dyDescent="0.25">
      <c r="C84" s="138"/>
      <c r="D84" s="155"/>
      <c r="E84" s="120"/>
      <c r="F84" s="94">
        <f t="shared" si="5"/>
        <v>0</v>
      </c>
      <c r="G84" s="158"/>
      <c r="H84" s="139" t="s">
        <v>1073</v>
      </c>
      <c r="I84" s="127" t="str">
        <f>VLOOKUP(H84,Presupuesto!$B$11:$C$565,2,0)</f>
        <v>BECAS PARA HIJOS DE LOS TRABAJADORES</v>
      </c>
      <c r="J84" s="95" t="str">
        <f t="shared" si="6"/>
        <v>Posgrado</v>
      </c>
      <c r="K84" s="95" t="s">
        <v>398</v>
      </c>
      <c r="L84" s="95"/>
    </row>
    <row r="85" spans="3:12" x14ac:dyDescent="0.25">
      <c r="C85" s="138"/>
      <c r="D85" s="155"/>
      <c r="E85" s="120"/>
      <c r="F85" s="94">
        <f t="shared" si="5"/>
        <v>0</v>
      </c>
      <c r="G85" s="158"/>
      <c r="H85" s="139" t="s">
        <v>1075</v>
      </c>
      <c r="I85" s="127" t="str">
        <f>VLOOKUP(H85,Presupuesto!$B$11:$C$565,2,0)</f>
        <v>BECAS POST GRADO ECONOMIA</v>
      </c>
      <c r="J85" s="95" t="str">
        <f t="shared" si="6"/>
        <v>Posgrado</v>
      </c>
      <c r="K85" s="95" t="s">
        <v>409</v>
      </c>
      <c r="L85" s="95"/>
    </row>
    <row r="86" spans="3:12" x14ac:dyDescent="0.25">
      <c r="C86" s="138"/>
      <c r="D86" s="155"/>
      <c r="E86" s="120"/>
      <c r="F86" s="94">
        <f t="shared" si="5"/>
        <v>0</v>
      </c>
      <c r="G86" s="158"/>
      <c r="H86" s="139" t="s">
        <v>1077</v>
      </c>
      <c r="I86" s="127" t="str">
        <f>VLOOKUP(H86,Presupuesto!$B$11:$C$565,2,0)</f>
        <v>BECAS POST-GRADO DE TRABAJO SOCIAL</v>
      </c>
      <c r="J86" s="95" t="str">
        <f t="shared" si="6"/>
        <v>Posgrado</v>
      </c>
      <c r="K86" s="95" t="s">
        <v>409</v>
      </c>
      <c r="L86" s="95"/>
    </row>
    <row r="87" spans="3:12" x14ac:dyDescent="0.25">
      <c r="C87" s="138"/>
      <c r="D87" s="155"/>
      <c r="E87" s="120"/>
      <c r="F87" s="94">
        <f t="shared" si="5"/>
        <v>0</v>
      </c>
      <c r="G87" s="158"/>
      <c r="H87" s="139" t="s">
        <v>1079</v>
      </c>
      <c r="I87" s="127" t="str">
        <f>VLOOKUP(H87,Presupuesto!$B$11:$C$565,2,0)</f>
        <v>BECAS PROFESIONALIZANTES DOCENTE (PLAN DE REFORMA)</v>
      </c>
      <c r="J87" s="95" t="str">
        <f t="shared" si="6"/>
        <v>Posgrado</v>
      </c>
      <c r="K87" s="95" t="s">
        <v>409</v>
      </c>
      <c r="L87" s="95"/>
    </row>
    <row r="88" spans="3:12" x14ac:dyDescent="0.25">
      <c r="C88" s="138"/>
      <c r="D88" s="155"/>
      <c r="E88" s="120"/>
      <c r="F88" s="94">
        <f t="shared" si="5"/>
        <v>0</v>
      </c>
      <c r="G88" s="158"/>
      <c r="H88" s="139" t="s">
        <v>1081</v>
      </c>
      <c r="I88" s="127" t="str">
        <f>VLOOKUP(H88,Presupuesto!$B$11:$C$565,2,0)</f>
        <v>PRESTAMOS A ESTUDIANTES</v>
      </c>
      <c r="J88" s="95" t="str">
        <f t="shared" si="6"/>
        <v>Posgrado</v>
      </c>
      <c r="K88" s="95" t="s">
        <v>409</v>
      </c>
      <c r="L88" s="95"/>
    </row>
    <row r="89" spans="3:12" x14ac:dyDescent="0.25">
      <c r="C89" s="138"/>
      <c r="D89" s="155"/>
      <c r="E89" s="120"/>
      <c r="F89" s="94">
        <f t="shared" si="5"/>
        <v>0</v>
      </c>
      <c r="G89" s="158"/>
      <c r="H89" s="139" t="s">
        <v>1083</v>
      </c>
      <c r="I89" s="127" t="str">
        <f>VLOOKUP(H89,Presupuesto!$B$11:$C$565,2,0)</f>
        <v>BECAS TALLERES EMPLEADOS A ESTUDIANTES</v>
      </c>
      <c r="J89" s="95" t="str">
        <f t="shared" si="6"/>
        <v>Posgrado</v>
      </c>
      <c r="K89" s="95" t="s">
        <v>409</v>
      </c>
      <c r="L89" s="95"/>
    </row>
    <row r="90" spans="3:12" x14ac:dyDescent="0.25">
      <c r="C90" s="138"/>
      <c r="D90" s="155"/>
      <c r="E90" s="120"/>
      <c r="F90" s="94">
        <f t="shared" si="5"/>
        <v>0</v>
      </c>
      <c r="G90" s="158"/>
      <c r="H90" s="139" t="s">
        <v>1085</v>
      </c>
      <c r="I90" s="127" t="str">
        <f>VLOOKUP(H90,Presupuesto!$B$11:$C$565,2,0)</f>
        <v>BECAS EXTERNAS DE INVESTIGACION</v>
      </c>
      <c r="J90" s="95" t="str">
        <f t="shared" si="6"/>
        <v>Posgrado</v>
      </c>
      <c r="K90" s="95" t="s">
        <v>409</v>
      </c>
      <c r="L90" s="95"/>
    </row>
    <row r="91" spans="3:12" x14ac:dyDescent="0.25">
      <c r="C91" s="138"/>
      <c r="D91" s="155"/>
      <c r="E91" s="120"/>
      <c r="F91" s="94">
        <f t="shared" si="5"/>
        <v>0</v>
      </c>
      <c r="G91" s="158"/>
      <c r="H91" s="139" t="s">
        <v>1087</v>
      </c>
      <c r="I91" s="127" t="str">
        <f>VLOOKUP(H91,Presupuesto!$B$11:$C$565,2,0)</f>
        <v>BECAS SUSTANTIVAS DE INVESTIGACIÓN</v>
      </c>
      <c r="J91" s="95" t="str">
        <f t="shared" si="6"/>
        <v>Posgrado</v>
      </c>
      <c r="K91" s="95" t="s">
        <v>409</v>
      </c>
      <c r="L91" s="95"/>
    </row>
    <row r="92" spans="3:12" x14ac:dyDescent="0.25">
      <c r="C92" s="138"/>
      <c r="D92" s="155"/>
      <c r="E92" s="120"/>
      <c r="F92" s="94">
        <f t="shared" si="5"/>
        <v>0</v>
      </c>
      <c r="G92" s="158"/>
      <c r="H92" s="139" t="s">
        <v>1089</v>
      </c>
      <c r="I92" s="127" t="str">
        <f>VLOOKUP(H92,Presupuesto!$B$11:$C$565,2,0)</f>
        <v>BECAS DE INVEST, PARA ESTUD. DE PREGRADO</v>
      </c>
      <c r="J92" s="95" t="str">
        <f t="shared" si="6"/>
        <v>Posgrado</v>
      </c>
      <c r="K92" s="95" t="s">
        <v>409</v>
      </c>
      <c r="L92" s="95"/>
    </row>
    <row r="93" spans="3:12" x14ac:dyDescent="0.25">
      <c r="C93" s="138"/>
      <c r="D93" s="155"/>
      <c r="E93" s="120"/>
      <c r="F93" s="94">
        <f t="shared" si="5"/>
        <v>0</v>
      </c>
      <c r="G93" s="158"/>
      <c r="H93" s="139" t="s">
        <v>1091</v>
      </c>
      <c r="I93" s="127" t="str">
        <f>VLOOKUP(H93,Presupuesto!$B$11:$C$565,2,0)</f>
        <v>BECAS DE INVEST. PARA DOC.DE POST-GRADO</v>
      </c>
      <c r="J93" s="95" t="str">
        <f t="shared" si="6"/>
        <v>Posgrado</v>
      </c>
      <c r="K93" s="95" t="s">
        <v>409</v>
      </c>
      <c r="L93" s="95"/>
    </row>
    <row r="94" spans="3:12" x14ac:dyDescent="0.25">
      <c r="C94" s="138"/>
      <c r="D94" s="155"/>
      <c r="E94" s="120"/>
      <c r="F94" s="94">
        <f t="shared" si="5"/>
        <v>0</v>
      </c>
      <c r="G94" s="158"/>
      <c r="H94" s="139" t="s">
        <v>1093</v>
      </c>
      <c r="I94" s="127" t="str">
        <f>VLOOKUP(H94,Presupuesto!$B$11:$C$565,2,0)</f>
        <v>BECAS BÁSICAS DE INVESTIGACIÓN</v>
      </c>
      <c r="J94" s="95" t="str">
        <f t="shared" si="6"/>
        <v>Posgrado</v>
      </c>
      <c r="K94" s="95" t="s">
        <v>409</v>
      </c>
      <c r="L94" s="95"/>
    </row>
    <row r="95" spans="3:12" x14ac:dyDescent="0.25">
      <c r="C95" s="138"/>
      <c r="D95" s="155"/>
      <c r="E95" s="120"/>
      <c r="F95" s="94">
        <f t="shared" si="5"/>
        <v>0</v>
      </c>
      <c r="G95" s="158"/>
      <c r="H95" s="139" t="s">
        <v>1095</v>
      </c>
      <c r="I95" s="127" t="str">
        <f>VLOOKUP(H95,Presupuesto!$B$11:$C$565,2,0)</f>
        <v>BECAS RELEVO GENERACIONAL</v>
      </c>
      <c r="J95" s="95" t="str">
        <f t="shared" si="6"/>
        <v>Posgrado</v>
      </c>
      <c r="K95" s="95" t="s">
        <v>409</v>
      </c>
      <c r="L95" s="95"/>
    </row>
    <row r="96" spans="3:12" x14ac:dyDescent="0.25">
      <c r="C96" s="138"/>
      <c r="D96" s="155"/>
      <c r="E96" s="120"/>
      <c r="F96" s="94">
        <f t="shared" si="5"/>
        <v>0</v>
      </c>
      <c r="G96" s="158"/>
      <c r="H96" s="139" t="s">
        <v>1097</v>
      </c>
      <c r="I96" s="127" t="str">
        <f>VLOOKUP(H96,Presupuesto!$B$11:$C$565,2,0)</f>
        <v>BECAS DE EQUIDAD</v>
      </c>
      <c r="J96" s="95" t="str">
        <f t="shared" si="6"/>
        <v>Posgrado</v>
      </c>
      <c r="K96" s="95" t="s">
        <v>409</v>
      </c>
      <c r="L96" s="95"/>
    </row>
    <row r="97" spans="3:12" x14ac:dyDescent="0.25">
      <c r="C97" s="138"/>
      <c r="D97" s="155"/>
      <c r="E97" s="120"/>
      <c r="F97" s="94">
        <f t="shared" si="5"/>
        <v>0</v>
      </c>
      <c r="G97" s="158"/>
      <c r="H97" s="139" t="s">
        <v>1099</v>
      </c>
      <c r="I97" s="127" t="str">
        <f>VLOOKUP(H97,Presupuesto!$B$11:$C$565,2,0)</f>
        <v>PREMIOS AL INVESTIGADOR</v>
      </c>
      <c r="J97" s="95" t="str">
        <f t="shared" si="6"/>
        <v>Posgrado</v>
      </c>
      <c r="K97" s="95" t="s">
        <v>409</v>
      </c>
      <c r="L97" s="95"/>
    </row>
    <row r="98" spans="3:12" x14ac:dyDescent="0.25">
      <c r="C98" s="138"/>
      <c r="D98" s="155"/>
      <c r="E98" s="120"/>
      <c r="F98" s="94">
        <f t="shared" si="5"/>
        <v>0</v>
      </c>
      <c r="G98" s="158"/>
      <c r="H98" s="139" t="s">
        <v>1101</v>
      </c>
      <c r="I98" s="127" t="str">
        <f>VLOOKUP(H98,Presupuesto!$B$11:$C$565,2,0)</f>
        <v>BECAS DE INV. PARA ESTUDIANTES DE POSTGRADO</v>
      </c>
      <c r="J98" s="95" t="str">
        <f t="shared" si="6"/>
        <v>Posgrado</v>
      </c>
      <c r="K98" s="95" t="s">
        <v>409</v>
      </c>
      <c r="L98" s="95"/>
    </row>
    <row r="99" spans="3:12" x14ac:dyDescent="0.25">
      <c r="C99" s="138"/>
      <c r="D99" s="155"/>
      <c r="E99" s="120"/>
      <c r="F99" s="94">
        <f t="shared" si="5"/>
        <v>0</v>
      </c>
      <c r="G99" s="158"/>
      <c r="H99" s="139" t="s">
        <v>1103</v>
      </c>
      <c r="I99" s="127" t="str">
        <f>VLOOKUP(H99,Presupuesto!$B$11:$C$565,2,0)</f>
        <v>Becas Especiales de Investigación</v>
      </c>
      <c r="J99" s="95" t="str">
        <f t="shared" si="6"/>
        <v>Posgrado</v>
      </c>
      <c r="K99" s="95" t="s">
        <v>409</v>
      </c>
      <c r="L99" s="95"/>
    </row>
    <row r="100" spans="3:12" ht="15.75" thickBot="1" x14ac:dyDescent="0.3">
      <c r="C100" s="144"/>
      <c r="D100" s="216"/>
      <c r="E100" s="100"/>
      <c r="F100" s="102">
        <f t="shared" si="5"/>
        <v>0</v>
      </c>
      <c r="G100" s="159"/>
      <c r="H100" s="145"/>
      <c r="I100" s="129" t="e">
        <f>VLOOKUP(H100,Presupuesto!$B$11:$C$565,2,0)</f>
        <v>#N/A</v>
      </c>
      <c r="J100" s="103" t="str">
        <f t="shared" si="6"/>
        <v>Posgrado</v>
      </c>
      <c r="K100" s="121" t="s">
        <v>391</v>
      </c>
      <c r="L100" s="121"/>
    </row>
    <row r="102" spans="3:12" ht="15.75" thickBot="1" x14ac:dyDescent="0.3"/>
    <row r="103" spans="3:12" ht="15.75" thickBot="1" x14ac:dyDescent="0.3">
      <c r="C103" s="154" t="s">
        <v>53</v>
      </c>
      <c r="D103" s="329">
        <f>SUM(F110:F131)</f>
        <v>0</v>
      </c>
      <c r="F103" s="70"/>
      <c r="G103" s="76"/>
      <c r="H103" s="70"/>
      <c r="I103" s="70"/>
    </row>
    <row r="104" spans="3:12" x14ac:dyDescent="0.25">
      <c r="C104" s="70"/>
      <c r="D104" s="31"/>
      <c r="E104" s="90"/>
      <c r="F104" s="90"/>
      <c r="G104" s="90"/>
      <c r="H104" s="73"/>
      <c r="I104" s="73"/>
      <c r="J104" s="73"/>
      <c r="K104" s="109"/>
    </row>
    <row r="105" spans="3:12" x14ac:dyDescent="0.25">
      <c r="C105" s="70"/>
      <c r="D105" s="31"/>
      <c r="E105" s="90"/>
      <c r="F105" s="90"/>
      <c r="G105" s="90"/>
      <c r="H105" s="73"/>
      <c r="I105" s="73"/>
      <c r="J105" s="73"/>
      <c r="K105" s="109"/>
    </row>
    <row r="106" spans="3:12" ht="15.75" x14ac:dyDescent="0.25">
      <c r="C106" s="199" t="s">
        <v>389</v>
      </c>
      <c r="D106" s="327"/>
      <c r="E106" s="90"/>
      <c r="F106" s="90"/>
      <c r="G106" s="90"/>
      <c r="H106" s="73"/>
      <c r="I106" s="73"/>
      <c r="J106" s="73"/>
      <c r="K106" s="109"/>
    </row>
    <row r="107" spans="3:12" ht="18.75" x14ac:dyDescent="0.25">
      <c r="C107" s="204"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0"/>
      <c r="F107" s="90"/>
      <c r="G107" s="90"/>
      <c r="H107" s="73"/>
      <c r="I107" s="73"/>
      <c r="J107" s="73"/>
      <c r="K107" s="109"/>
    </row>
    <row r="108" spans="3:12" ht="15.75" thickBot="1" x14ac:dyDescent="0.3">
      <c r="F108" s="90"/>
      <c r="G108" s="73"/>
      <c r="H108" s="73"/>
      <c r="I108" s="73"/>
    </row>
    <row r="109" spans="3:12" ht="30.75" thickBot="1" x14ac:dyDescent="0.3">
      <c r="C109" s="126" t="s">
        <v>44</v>
      </c>
      <c r="D109" s="131" t="s">
        <v>55</v>
      </c>
      <c r="E109" s="133" t="s">
        <v>57</v>
      </c>
      <c r="F109" s="132" t="s">
        <v>27</v>
      </c>
      <c r="G109" s="130" t="s">
        <v>128</v>
      </c>
      <c r="H109" s="133" t="s">
        <v>46</v>
      </c>
      <c r="I109" s="130" t="s">
        <v>129</v>
      </c>
      <c r="J109" s="130" t="s">
        <v>407</v>
      </c>
      <c r="K109" s="130" t="s">
        <v>408</v>
      </c>
      <c r="L109" s="130" t="s">
        <v>462</v>
      </c>
    </row>
    <row r="110" spans="3:12" x14ac:dyDescent="0.25">
      <c r="C110" s="138"/>
      <c r="D110" s="155"/>
      <c r="E110" s="112"/>
      <c r="F110" s="94">
        <f t="shared" ref="F110:F131" si="7">D110*E110</f>
        <v>0</v>
      </c>
      <c r="G110" s="158"/>
      <c r="H110" s="139" t="s">
        <v>1063</v>
      </c>
      <c r="I110" s="127" t="str">
        <f>VLOOKUP(H110,Presupuesto!$B$11:$C$565,2,0)</f>
        <v>BECAS</v>
      </c>
      <c r="J110" s="212" t="s">
        <v>1444</v>
      </c>
      <c r="K110" s="95" t="s">
        <v>391</v>
      </c>
      <c r="L110" s="95"/>
    </row>
    <row r="111" spans="3:12" x14ac:dyDescent="0.25">
      <c r="C111" s="138"/>
      <c r="D111" s="155"/>
      <c r="E111" s="120"/>
      <c r="F111" s="94">
        <f t="shared" si="7"/>
        <v>0</v>
      </c>
      <c r="G111" s="158"/>
      <c r="H111" s="139" t="s">
        <v>1065</v>
      </c>
      <c r="I111" s="127" t="str">
        <f>VLOOKUP(H111,Presupuesto!$B$11:$C$565,2,0)</f>
        <v>BECAS ESTUDIANTES DE PREGRADO (PLAN REFORMA)</v>
      </c>
      <c r="J111" s="95" t="str">
        <f>$J$110</f>
        <v>Posgrado</v>
      </c>
      <c r="K111" s="95" t="s">
        <v>409</v>
      </c>
      <c r="L111" s="95"/>
    </row>
    <row r="112" spans="3:12" x14ac:dyDescent="0.25">
      <c r="C112" s="138"/>
      <c r="D112" s="155"/>
      <c r="E112" s="120"/>
      <c r="F112" s="94">
        <f t="shared" si="7"/>
        <v>0</v>
      </c>
      <c r="G112" s="158"/>
      <c r="H112" s="139" t="s">
        <v>1067</v>
      </c>
      <c r="I112" s="127" t="str">
        <f>VLOOKUP(H112,Presupuesto!$B$11:$C$565,2,0)</f>
        <v>BECAS CONVENIO MINISTERIO SALUD -IHSS-UNAH</v>
      </c>
      <c r="J112" s="95" t="str">
        <f t="shared" ref="J112:J131" si="8">$J$110</f>
        <v>Posgrado</v>
      </c>
      <c r="K112" s="95" t="s">
        <v>409</v>
      </c>
      <c r="L112" s="95"/>
    </row>
    <row r="113" spans="3:12" x14ac:dyDescent="0.25">
      <c r="C113" s="138"/>
      <c r="D113" s="155"/>
      <c r="E113" s="120"/>
      <c r="F113" s="94">
        <f t="shared" si="7"/>
        <v>0</v>
      </c>
      <c r="G113" s="158"/>
      <c r="H113" s="139" t="s">
        <v>1069</v>
      </c>
      <c r="I113" s="127" t="str">
        <f>VLOOKUP(H113,Presupuesto!$B$11:$C$565,2,0)</f>
        <v>BECAS DE ACTUALIZACION Y CAPACITACION DOCENTE</v>
      </c>
      <c r="J113" s="95" t="str">
        <f t="shared" si="8"/>
        <v>Posgrado</v>
      </c>
      <c r="K113" s="95" t="s">
        <v>409</v>
      </c>
      <c r="L113" s="95"/>
    </row>
    <row r="114" spans="3:12" x14ac:dyDescent="0.25">
      <c r="C114" s="138"/>
      <c r="D114" s="155"/>
      <c r="E114" s="120"/>
      <c r="F114" s="94">
        <f t="shared" si="7"/>
        <v>0</v>
      </c>
      <c r="G114" s="158"/>
      <c r="H114" s="139" t="s">
        <v>1071</v>
      </c>
      <c r="I114" s="127" t="str">
        <f>VLOOKUP(H114,Presupuesto!$B$11:$C$565,2,0)</f>
        <v>BECAS EXCELENCIA ACADEMICA</v>
      </c>
      <c r="J114" s="95" t="str">
        <f t="shared" si="8"/>
        <v>Posgrado</v>
      </c>
      <c r="K114" s="95" t="s">
        <v>409</v>
      </c>
      <c r="L114" s="95"/>
    </row>
    <row r="115" spans="3:12" x14ac:dyDescent="0.25">
      <c r="C115" s="138"/>
      <c r="D115" s="155"/>
      <c r="E115" s="120"/>
      <c r="F115" s="94">
        <f t="shared" si="7"/>
        <v>0</v>
      </c>
      <c r="G115" s="158"/>
      <c r="H115" s="139" t="s">
        <v>1073</v>
      </c>
      <c r="I115" s="127" t="str">
        <f>VLOOKUP(H115,Presupuesto!$B$11:$C$565,2,0)</f>
        <v>BECAS PARA HIJOS DE LOS TRABAJADORES</v>
      </c>
      <c r="J115" s="95" t="str">
        <f t="shared" si="8"/>
        <v>Posgrado</v>
      </c>
      <c r="K115" s="95" t="s">
        <v>398</v>
      </c>
      <c r="L115" s="95"/>
    </row>
    <row r="116" spans="3:12" x14ac:dyDescent="0.25">
      <c r="C116" s="138"/>
      <c r="D116" s="155"/>
      <c r="E116" s="120"/>
      <c r="F116" s="94">
        <f t="shared" si="7"/>
        <v>0</v>
      </c>
      <c r="G116" s="158"/>
      <c r="H116" s="139" t="s">
        <v>1075</v>
      </c>
      <c r="I116" s="127" t="str">
        <f>VLOOKUP(H116,Presupuesto!$B$11:$C$565,2,0)</f>
        <v>BECAS POST GRADO ECONOMIA</v>
      </c>
      <c r="J116" s="95" t="str">
        <f t="shared" si="8"/>
        <v>Posgrado</v>
      </c>
      <c r="K116" s="95" t="s">
        <v>409</v>
      </c>
      <c r="L116" s="95"/>
    </row>
    <row r="117" spans="3:12" x14ac:dyDescent="0.25">
      <c r="C117" s="138"/>
      <c r="D117" s="155"/>
      <c r="E117" s="120"/>
      <c r="F117" s="94">
        <f t="shared" si="7"/>
        <v>0</v>
      </c>
      <c r="G117" s="158"/>
      <c r="H117" s="139" t="s">
        <v>1077</v>
      </c>
      <c r="I117" s="127" t="str">
        <f>VLOOKUP(H117,Presupuesto!$B$11:$C$565,2,0)</f>
        <v>BECAS POST-GRADO DE TRABAJO SOCIAL</v>
      </c>
      <c r="J117" s="95" t="str">
        <f t="shared" si="8"/>
        <v>Posgrado</v>
      </c>
      <c r="K117" s="95" t="s">
        <v>409</v>
      </c>
      <c r="L117" s="95"/>
    </row>
    <row r="118" spans="3:12" x14ac:dyDescent="0.25">
      <c r="C118" s="138"/>
      <c r="D118" s="155"/>
      <c r="E118" s="120"/>
      <c r="F118" s="94">
        <f t="shared" si="7"/>
        <v>0</v>
      </c>
      <c r="G118" s="158"/>
      <c r="H118" s="139" t="s">
        <v>1079</v>
      </c>
      <c r="I118" s="127" t="str">
        <f>VLOOKUP(H118,Presupuesto!$B$11:$C$565,2,0)</f>
        <v>BECAS PROFESIONALIZANTES DOCENTE (PLAN DE REFORMA)</v>
      </c>
      <c r="J118" s="95" t="str">
        <f t="shared" si="8"/>
        <v>Posgrado</v>
      </c>
      <c r="K118" s="95" t="s">
        <v>409</v>
      </c>
      <c r="L118" s="95"/>
    </row>
    <row r="119" spans="3:12" x14ac:dyDescent="0.25">
      <c r="C119" s="138"/>
      <c r="D119" s="155"/>
      <c r="E119" s="120"/>
      <c r="F119" s="94">
        <f t="shared" si="7"/>
        <v>0</v>
      </c>
      <c r="G119" s="158"/>
      <c r="H119" s="139" t="s">
        <v>1081</v>
      </c>
      <c r="I119" s="127" t="str">
        <f>VLOOKUP(H119,Presupuesto!$B$11:$C$565,2,0)</f>
        <v>PRESTAMOS A ESTUDIANTES</v>
      </c>
      <c r="J119" s="95" t="str">
        <f t="shared" si="8"/>
        <v>Posgrado</v>
      </c>
      <c r="K119" s="95" t="s">
        <v>409</v>
      </c>
      <c r="L119" s="95"/>
    </row>
    <row r="120" spans="3:12" x14ac:dyDescent="0.25">
      <c r="C120" s="138"/>
      <c r="D120" s="155"/>
      <c r="E120" s="120"/>
      <c r="F120" s="94">
        <f t="shared" si="7"/>
        <v>0</v>
      </c>
      <c r="G120" s="158"/>
      <c r="H120" s="139" t="s">
        <v>1083</v>
      </c>
      <c r="I120" s="127" t="str">
        <f>VLOOKUP(H120,Presupuesto!$B$11:$C$565,2,0)</f>
        <v>BECAS TALLERES EMPLEADOS A ESTUDIANTES</v>
      </c>
      <c r="J120" s="95" t="str">
        <f t="shared" si="8"/>
        <v>Posgrado</v>
      </c>
      <c r="K120" s="95" t="s">
        <v>409</v>
      </c>
      <c r="L120" s="95"/>
    </row>
    <row r="121" spans="3:12" x14ac:dyDescent="0.25">
      <c r="C121" s="138"/>
      <c r="D121" s="155"/>
      <c r="E121" s="120"/>
      <c r="F121" s="94">
        <f t="shared" si="7"/>
        <v>0</v>
      </c>
      <c r="G121" s="158"/>
      <c r="H121" s="139" t="s">
        <v>1085</v>
      </c>
      <c r="I121" s="127" t="str">
        <f>VLOOKUP(H121,Presupuesto!$B$11:$C$565,2,0)</f>
        <v>BECAS EXTERNAS DE INVESTIGACION</v>
      </c>
      <c r="J121" s="95" t="str">
        <f t="shared" si="8"/>
        <v>Posgrado</v>
      </c>
      <c r="K121" s="95" t="s">
        <v>409</v>
      </c>
      <c r="L121" s="95"/>
    </row>
    <row r="122" spans="3:12" x14ac:dyDescent="0.25">
      <c r="C122" s="138"/>
      <c r="D122" s="155"/>
      <c r="E122" s="120"/>
      <c r="F122" s="94">
        <f t="shared" si="7"/>
        <v>0</v>
      </c>
      <c r="G122" s="158"/>
      <c r="H122" s="139" t="s">
        <v>1087</v>
      </c>
      <c r="I122" s="127" t="str">
        <f>VLOOKUP(H122,Presupuesto!$B$11:$C$565,2,0)</f>
        <v>BECAS SUSTANTIVAS DE INVESTIGACIÓN</v>
      </c>
      <c r="J122" s="95" t="str">
        <f t="shared" si="8"/>
        <v>Posgrado</v>
      </c>
      <c r="K122" s="95" t="s">
        <v>409</v>
      </c>
      <c r="L122" s="95"/>
    </row>
    <row r="123" spans="3:12" x14ac:dyDescent="0.25">
      <c r="C123" s="138"/>
      <c r="D123" s="155"/>
      <c r="E123" s="120"/>
      <c r="F123" s="94">
        <f t="shared" si="7"/>
        <v>0</v>
      </c>
      <c r="G123" s="158"/>
      <c r="H123" s="139" t="s">
        <v>1089</v>
      </c>
      <c r="I123" s="127" t="str">
        <f>VLOOKUP(H123,Presupuesto!$B$11:$C$565,2,0)</f>
        <v>BECAS DE INVEST, PARA ESTUD. DE PREGRADO</v>
      </c>
      <c r="J123" s="95" t="str">
        <f t="shared" si="8"/>
        <v>Posgrado</v>
      </c>
      <c r="K123" s="95" t="s">
        <v>409</v>
      </c>
      <c r="L123" s="95"/>
    </row>
    <row r="124" spans="3:12" x14ac:dyDescent="0.25">
      <c r="C124" s="138"/>
      <c r="D124" s="155"/>
      <c r="E124" s="120"/>
      <c r="F124" s="94">
        <f t="shared" si="7"/>
        <v>0</v>
      </c>
      <c r="G124" s="158"/>
      <c r="H124" s="139" t="s">
        <v>1091</v>
      </c>
      <c r="I124" s="127" t="str">
        <f>VLOOKUP(H124,Presupuesto!$B$11:$C$565,2,0)</f>
        <v>BECAS DE INVEST. PARA DOC.DE POST-GRADO</v>
      </c>
      <c r="J124" s="95" t="str">
        <f t="shared" si="8"/>
        <v>Posgrado</v>
      </c>
      <c r="K124" s="95" t="s">
        <v>409</v>
      </c>
      <c r="L124" s="95"/>
    </row>
    <row r="125" spans="3:12" x14ac:dyDescent="0.25">
      <c r="C125" s="138"/>
      <c r="D125" s="155"/>
      <c r="E125" s="120"/>
      <c r="F125" s="94">
        <f t="shared" si="7"/>
        <v>0</v>
      </c>
      <c r="G125" s="158"/>
      <c r="H125" s="139" t="s">
        <v>1093</v>
      </c>
      <c r="I125" s="127" t="str">
        <f>VLOOKUP(H125,Presupuesto!$B$11:$C$565,2,0)</f>
        <v>BECAS BÁSICAS DE INVESTIGACIÓN</v>
      </c>
      <c r="J125" s="95" t="str">
        <f t="shared" si="8"/>
        <v>Posgrado</v>
      </c>
      <c r="K125" s="95" t="s">
        <v>409</v>
      </c>
      <c r="L125" s="95"/>
    </row>
    <row r="126" spans="3:12" x14ac:dyDescent="0.25">
      <c r="C126" s="138"/>
      <c r="D126" s="155"/>
      <c r="E126" s="120"/>
      <c r="F126" s="94">
        <f t="shared" si="7"/>
        <v>0</v>
      </c>
      <c r="G126" s="158"/>
      <c r="H126" s="139" t="s">
        <v>1095</v>
      </c>
      <c r="I126" s="127" t="str">
        <f>VLOOKUP(H126,Presupuesto!$B$11:$C$565,2,0)</f>
        <v>BECAS RELEVO GENERACIONAL</v>
      </c>
      <c r="J126" s="95" t="str">
        <f t="shared" si="8"/>
        <v>Posgrado</v>
      </c>
      <c r="K126" s="95" t="s">
        <v>409</v>
      </c>
      <c r="L126" s="95"/>
    </row>
    <row r="127" spans="3:12" x14ac:dyDescent="0.25">
      <c r="C127" s="138"/>
      <c r="D127" s="155"/>
      <c r="E127" s="120"/>
      <c r="F127" s="94">
        <f t="shared" si="7"/>
        <v>0</v>
      </c>
      <c r="G127" s="158"/>
      <c r="H127" s="139" t="s">
        <v>1097</v>
      </c>
      <c r="I127" s="127" t="str">
        <f>VLOOKUP(H127,Presupuesto!$B$11:$C$565,2,0)</f>
        <v>BECAS DE EQUIDAD</v>
      </c>
      <c r="J127" s="95" t="str">
        <f t="shared" si="8"/>
        <v>Posgrado</v>
      </c>
      <c r="K127" s="95" t="s">
        <v>409</v>
      </c>
      <c r="L127" s="95"/>
    </row>
    <row r="128" spans="3:12" x14ac:dyDescent="0.25">
      <c r="C128" s="138"/>
      <c r="D128" s="155"/>
      <c r="E128" s="120"/>
      <c r="F128" s="94">
        <f t="shared" si="7"/>
        <v>0</v>
      </c>
      <c r="G128" s="158"/>
      <c r="H128" s="139" t="s">
        <v>1099</v>
      </c>
      <c r="I128" s="127" t="str">
        <f>VLOOKUP(H128,Presupuesto!$B$11:$C$565,2,0)</f>
        <v>PREMIOS AL INVESTIGADOR</v>
      </c>
      <c r="J128" s="95" t="str">
        <f t="shared" si="8"/>
        <v>Posgrado</v>
      </c>
      <c r="K128" s="95" t="s">
        <v>409</v>
      </c>
      <c r="L128" s="95"/>
    </row>
    <row r="129" spans="3:12" x14ac:dyDescent="0.25">
      <c r="C129" s="138"/>
      <c r="D129" s="155"/>
      <c r="E129" s="120"/>
      <c r="F129" s="94">
        <f t="shared" si="7"/>
        <v>0</v>
      </c>
      <c r="G129" s="158"/>
      <c r="H129" s="139" t="s">
        <v>1101</v>
      </c>
      <c r="I129" s="127" t="str">
        <f>VLOOKUP(H129,Presupuesto!$B$11:$C$565,2,0)</f>
        <v>BECAS DE INV. PARA ESTUDIANTES DE POSTGRADO</v>
      </c>
      <c r="J129" s="95" t="str">
        <f t="shared" si="8"/>
        <v>Posgrado</v>
      </c>
      <c r="K129" s="95" t="s">
        <v>409</v>
      </c>
      <c r="L129" s="95"/>
    </row>
    <row r="130" spans="3:12" x14ac:dyDescent="0.25">
      <c r="C130" s="138"/>
      <c r="D130" s="155"/>
      <c r="E130" s="120"/>
      <c r="F130" s="94">
        <f t="shared" si="7"/>
        <v>0</v>
      </c>
      <c r="G130" s="158"/>
      <c r="H130" s="139" t="s">
        <v>1103</v>
      </c>
      <c r="I130" s="127" t="str">
        <f>VLOOKUP(H130,Presupuesto!$B$11:$C$565,2,0)</f>
        <v>Becas Especiales de Investigación</v>
      </c>
      <c r="J130" s="95" t="str">
        <f t="shared" si="8"/>
        <v>Posgrado</v>
      </c>
      <c r="K130" s="95" t="s">
        <v>409</v>
      </c>
      <c r="L130" s="95"/>
    </row>
    <row r="131" spans="3:12" ht="15.75" thickBot="1" x14ac:dyDescent="0.3">
      <c r="C131" s="144"/>
      <c r="D131" s="216"/>
      <c r="E131" s="100"/>
      <c r="F131" s="102">
        <f t="shared" si="7"/>
        <v>0</v>
      </c>
      <c r="G131" s="159"/>
      <c r="H131" s="145"/>
      <c r="I131" s="129" t="e">
        <f>VLOOKUP(H131,Presupuesto!$B$11:$C$565,2,0)</f>
        <v>#N/A</v>
      </c>
      <c r="J131" s="103" t="str">
        <f t="shared" si="8"/>
        <v>Posgrado</v>
      </c>
      <c r="K131" s="121" t="s">
        <v>391</v>
      </c>
      <c r="L131" s="121"/>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3</vt:i4>
      </vt:variant>
    </vt:vector>
  </HeadingPairs>
  <TitlesOfParts>
    <vt:vector size="32"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5. Estudiantes y Graduados</vt:lpstr>
      <vt:lpstr>4. Docencia y Profesorado Univ.</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Hoja1</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SEDI-Protocolo</cp:lastModifiedBy>
  <cp:lastPrinted>2014-04-11T16:36:49Z</cp:lastPrinted>
  <dcterms:created xsi:type="dcterms:W3CDTF">2010-05-02T01:28:32Z</dcterms:created>
  <dcterms:modified xsi:type="dcterms:W3CDTF">2016-11-29T15:57:01Z</dcterms:modified>
</cp:coreProperties>
</file>